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sagaitanr\Downloads\"/>
    </mc:Choice>
  </mc:AlternateContent>
  <xr:revisionPtr revIDLastSave="0" documentId="13_ncr:1_{1EA581C2-BC6C-42ED-83B1-FE1480F2AC1F}" xr6:coauthVersionLast="36" xr6:coauthVersionMax="36" xr10:uidLastSave="{00000000-0000-0000-0000-000000000000}"/>
  <bookViews>
    <workbookView xWindow="0" yWindow="0" windowWidth="18480" windowHeight="9450" tabRatio="599" firstSheet="4" activeTab="4" xr2:uid="{00000000-000D-0000-FFFF-FFFF00000000}"/>
  </bookViews>
  <sheets>
    <sheet name="Dinámica" sheetId="26" state="hidden" r:id="rId1"/>
    <sheet name="Hoja1" sheetId="28" state="hidden" r:id="rId2"/>
    <sheet name="Hoja2" sheetId="29" state="hidden" r:id="rId3"/>
    <sheet name="Hoja6" sheetId="34" state="hidden" r:id="rId4"/>
    <sheet name="PAA Contratistas " sheetId="24" r:id="rId5"/>
    <sheet name="Hoja8" sheetId="36" state="hidden" r:id="rId6"/>
    <sheet name="Hoja7" sheetId="35" state="hidden" r:id="rId7"/>
    <sheet name="aplazados " sheetId="33" r:id="rId8"/>
    <sheet name="Hoja10" sheetId="38" r:id="rId9"/>
    <sheet name="Hoja9" sheetId="37" state="hidden" r:id="rId10"/>
    <sheet name="Hoja5" sheetId="32" state="hidden" r:id="rId11"/>
    <sheet name="Hoja4" sheetId="31" state="hidden" r:id="rId12"/>
    <sheet name="Hoja3" sheetId="30" state="hidden" r:id="rId13"/>
    <sheet name="SALARIOS" sheetId="27" state="hidden" r:id="rId14"/>
  </sheets>
  <externalReferences>
    <externalReference r:id="rId15"/>
    <externalReference r:id="rId16"/>
    <externalReference r:id="rId17"/>
  </externalReferences>
  <definedNames>
    <definedName name="_xlnm._FilterDatabase" localSheetId="4" hidden="1">'PAA Contratistas '!$A$16:$BC$16</definedName>
    <definedName name="_xlnm._FilterDatabase" localSheetId="13" hidden="1">SALARIOS!$A$2:$D$30</definedName>
    <definedName name="_xlnm.Print_Titles" localSheetId="4">'PAA Contratistas '!$14:$16</definedName>
  </definedNames>
  <calcPr calcId="191029"/>
  <pivotCaches>
    <pivotCache cacheId="21" r:id="rId18"/>
    <pivotCache cacheId="22" r:id="rId19"/>
    <pivotCache cacheId="23" r:id="rId20"/>
    <pivotCache cacheId="24" r:id="rId21"/>
  </pivotCaches>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522" i="24" l="1"/>
  <c r="U521" i="24"/>
  <c r="AC521" i="24"/>
  <c r="AC522" i="24"/>
  <c r="V522" i="24"/>
  <c r="AH522" i="24" s="1"/>
  <c r="V521" i="24"/>
  <c r="R522" i="24" l="1"/>
  <c r="W522" i="24" s="1"/>
  <c r="AK522" i="24" s="1"/>
  <c r="AL522" i="24" s="1"/>
  <c r="R521" i="24"/>
  <c r="W521" i="24" s="1"/>
  <c r="AK521" i="24" s="1"/>
  <c r="AL521" i="24" s="1"/>
  <c r="AH521" i="24"/>
  <c r="AC507" i="24"/>
  <c r="R511" i="24"/>
  <c r="AC514" i="24"/>
  <c r="AC423" i="24" l="1"/>
  <c r="AG423" i="24"/>
  <c r="AC508" i="24"/>
  <c r="AC509" i="24"/>
  <c r="AC510" i="24"/>
  <c r="AC511" i="24"/>
  <c r="AC512" i="24"/>
  <c r="AC513" i="24"/>
  <c r="AC515" i="24"/>
  <c r="AC516" i="24"/>
  <c r="AC517" i="24"/>
  <c r="AC518" i="24"/>
  <c r="AC519" i="24"/>
  <c r="AC520" i="24"/>
  <c r="AR518" i="24"/>
  <c r="AR519" i="24"/>
  <c r="AR517" i="24"/>
  <c r="AR516" i="24"/>
  <c r="AR515" i="24"/>
  <c r="R517" i="24"/>
  <c r="W517" i="24" s="1"/>
  <c r="AK517" i="24" s="1"/>
  <c r="AL517" i="24" s="1"/>
  <c r="R515" i="24"/>
  <c r="W515" i="24" s="1"/>
  <c r="AK515" i="24" s="1"/>
  <c r="AL515" i="24" s="1"/>
  <c r="U515" i="24"/>
  <c r="V515" i="24"/>
  <c r="AH515" i="24" s="1"/>
  <c r="U516" i="24"/>
  <c r="V516" i="24"/>
  <c r="AH516" i="24" s="1"/>
  <c r="U517" i="24"/>
  <c r="V517" i="24"/>
  <c r="AH517" i="24" s="1"/>
  <c r="U518" i="24"/>
  <c r="V518" i="24"/>
  <c r="AH518" i="24" s="1"/>
  <c r="U519" i="24"/>
  <c r="V519" i="24"/>
  <c r="U520" i="24"/>
  <c r="V520" i="24"/>
  <c r="W514" i="24"/>
  <c r="AK514" i="24" s="1"/>
  <c r="AL514" i="24" s="1"/>
  <c r="AR514" i="24"/>
  <c r="V514" i="24"/>
  <c r="AH514" i="24" s="1"/>
  <c r="U514" i="24"/>
  <c r="W470" i="24"/>
  <c r="M423" i="24"/>
  <c r="R509" i="24"/>
  <c r="R510" i="24"/>
  <c r="V509" i="24"/>
  <c r="V510" i="24"/>
  <c r="V511" i="24"/>
  <c r="V512" i="24"/>
  <c r="R512" i="24" s="1"/>
  <c r="V513" i="24"/>
  <c r="R513" i="24" s="1"/>
  <c r="U513" i="24"/>
  <c r="U512" i="24"/>
  <c r="AR511" i="24"/>
  <c r="AR510" i="24"/>
  <c r="AR509" i="24"/>
  <c r="AR508" i="24"/>
  <c r="M508" i="24"/>
  <c r="U508" i="24" s="1"/>
  <c r="U511" i="24"/>
  <c r="V508" i="24"/>
  <c r="U509" i="24"/>
  <c r="U510" i="24"/>
  <c r="AK506" i="24"/>
  <c r="AL506" i="24" s="1"/>
  <c r="AR507" i="24"/>
  <c r="V507" i="24"/>
  <c r="R507" i="24" s="1"/>
  <c r="U507" i="24"/>
  <c r="AH519" i="24" l="1"/>
  <c r="R519" i="24"/>
  <c r="W519" i="24" s="1"/>
  <c r="AK519" i="24" s="1"/>
  <c r="AL519" i="24" s="1"/>
  <c r="AH520" i="24"/>
  <c r="R520" i="24"/>
  <c r="W520" i="24" s="1"/>
  <c r="AK520" i="24" s="1"/>
  <c r="AL520" i="24" s="1"/>
  <c r="R518" i="24"/>
  <c r="W518" i="24" s="1"/>
  <c r="AK518" i="24" s="1"/>
  <c r="AL518" i="24" s="1"/>
  <c r="R516" i="24"/>
  <c r="W516" i="24" s="1"/>
  <c r="AK516" i="24" s="1"/>
  <c r="AL516" i="24" s="1"/>
  <c r="W510" i="24"/>
  <c r="AK510" i="24" s="1"/>
  <c r="AL510" i="24" s="1"/>
  <c r="W511" i="24"/>
  <c r="AK511" i="24" s="1"/>
  <c r="AL511" i="24" s="1"/>
  <c r="W512" i="24"/>
  <c r="AK512" i="24" s="1"/>
  <c r="AL512" i="24" s="1"/>
  <c r="W513" i="24"/>
  <c r="AK513" i="24" s="1"/>
  <c r="AL513" i="24" s="1"/>
  <c r="R508" i="24"/>
  <c r="W508" i="24" s="1"/>
  <c r="AK508" i="24" s="1"/>
  <c r="AL508" i="24" s="1"/>
  <c r="W509" i="24"/>
  <c r="AK509" i="24" s="1"/>
  <c r="AL509" i="24" s="1"/>
  <c r="W507" i="24"/>
  <c r="AK507" i="24" s="1"/>
  <c r="AL507" i="24" s="1"/>
  <c r="M102" i="24" l="1"/>
  <c r="R102" i="24" s="1"/>
  <c r="W102" i="24" s="1"/>
  <c r="AC506" i="24" l="1"/>
  <c r="AC505" i="24"/>
  <c r="AC504" i="24"/>
  <c r="AR505" i="24" l="1"/>
  <c r="AF505" i="24"/>
  <c r="AG505" i="24" s="1"/>
  <c r="V505" i="24"/>
  <c r="AH505" i="24" s="1"/>
  <c r="M505" i="24"/>
  <c r="U505" i="24" s="1"/>
  <c r="V504" i="24"/>
  <c r="AH504" i="24" s="1"/>
  <c r="AR504" i="24"/>
  <c r="AF504" i="24"/>
  <c r="AG504" i="24" s="1"/>
  <c r="M504" i="24"/>
  <c r="U504" i="24" s="1"/>
  <c r="R505" i="24" l="1"/>
  <c r="W505" i="24" s="1"/>
  <c r="AK505" i="24" s="1"/>
  <c r="AL505" i="24" s="1"/>
  <c r="R504" i="24"/>
  <c r="W504" i="24" s="1"/>
  <c r="AK504" i="24" s="1"/>
  <c r="AL504" i="24" s="1"/>
  <c r="AC480" i="24"/>
  <c r="AC110" i="24"/>
  <c r="U503" i="24"/>
  <c r="V503" i="24"/>
  <c r="R503" i="24" s="1"/>
  <c r="AC503" i="24"/>
  <c r="U502" i="24"/>
  <c r="V502" i="24"/>
  <c r="R502" i="24" s="1"/>
  <c r="AC502" i="24"/>
  <c r="U501" i="24"/>
  <c r="V501" i="24"/>
  <c r="R501" i="24" s="1"/>
  <c r="AC501" i="24"/>
  <c r="U500" i="24"/>
  <c r="V500" i="24"/>
  <c r="R500" i="24" s="1"/>
  <c r="AC500" i="24"/>
  <c r="U499" i="24"/>
  <c r="V499" i="24"/>
  <c r="R499" i="24" s="1"/>
  <c r="AC499" i="24"/>
  <c r="U498" i="24"/>
  <c r="V498" i="24"/>
  <c r="R498" i="24" s="1"/>
  <c r="AC498" i="24"/>
  <c r="U497" i="24"/>
  <c r="V497" i="24"/>
  <c r="R497" i="24" s="1"/>
  <c r="AC497" i="24"/>
  <c r="U496" i="24"/>
  <c r="V496" i="24"/>
  <c r="R496" i="24" s="1"/>
  <c r="AC496" i="24"/>
  <c r="U495" i="24"/>
  <c r="V495" i="24"/>
  <c r="R495" i="24" s="1"/>
  <c r="AC495" i="24"/>
  <c r="U494" i="24"/>
  <c r="V494" i="24"/>
  <c r="R494" i="24" s="1"/>
  <c r="AC494" i="24"/>
  <c r="M110" i="24"/>
  <c r="U493" i="24"/>
  <c r="V493" i="24"/>
  <c r="R493" i="24" s="1"/>
  <c r="AC493" i="24"/>
  <c r="U492" i="24"/>
  <c r="V492" i="24"/>
  <c r="R492" i="24" s="1"/>
  <c r="AC492" i="24"/>
  <c r="U491" i="24"/>
  <c r="V491" i="24"/>
  <c r="R491" i="24" s="1"/>
  <c r="AC491" i="24"/>
  <c r="U490" i="24"/>
  <c r="V490" i="24"/>
  <c r="R490" i="24" s="1"/>
  <c r="AC490" i="24"/>
  <c r="U489" i="24"/>
  <c r="V489" i="24"/>
  <c r="R489" i="24" s="1"/>
  <c r="AC489" i="24"/>
  <c r="U488" i="24"/>
  <c r="V488" i="24"/>
  <c r="R488" i="24" s="1"/>
  <c r="AC488" i="24"/>
  <c r="U487" i="24"/>
  <c r="V487" i="24"/>
  <c r="R487" i="24" s="1"/>
  <c r="AC487" i="24"/>
  <c r="U486" i="24"/>
  <c r="V486" i="24"/>
  <c r="R486" i="24" s="1"/>
  <c r="AC486" i="24"/>
  <c r="U485" i="24"/>
  <c r="V485" i="24"/>
  <c r="R485" i="24" s="1"/>
  <c r="AC485" i="24"/>
  <c r="U484" i="24"/>
  <c r="V484" i="24"/>
  <c r="R484" i="24" s="1"/>
  <c r="AC484" i="24"/>
  <c r="U483" i="24"/>
  <c r="V483" i="24"/>
  <c r="R483" i="24" s="1"/>
  <c r="AC483" i="24"/>
  <c r="U482" i="24"/>
  <c r="V482" i="24"/>
  <c r="R482" i="24" s="1"/>
  <c r="AC482" i="24"/>
  <c r="U481" i="24"/>
  <c r="V481" i="24"/>
  <c r="R481" i="24" s="1"/>
  <c r="AC481" i="24"/>
  <c r="U480" i="24"/>
  <c r="V480" i="24"/>
  <c r="R480" i="24" s="1"/>
  <c r="AH498" i="24" l="1"/>
  <c r="AH495" i="24"/>
  <c r="W496" i="24"/>
  <c r="AK496" i="24" s="1"/>
  <c r="AL496" i="24" s="1"/>
  <c r="AH500" i="24"/>
  <c r="AH502" i="24"/>
  <c r="W500" i="24"/>
  <c r="AK500" i="24" s="1"/>
  <c r="AL500" i="24" s="1"/>
  <c r="AH501" i="24"/>
  <c r="AH497" i="24"/>
  <c r="W503" i="24"/>
  <c r="AK503" i="24" s="1"/>
  <c r="AL503" i="24" s="1"/>
  <c r="AH503" i="24"/>
  <c r="W502" i="24"/>
  <c r="AK502" i="24" s="1"/>
  <c r="AL502" i="24" s="1"/>
  <c r="W501" i="24"/>
  <c r="AK501" i="24" s="1"/>
  <c r="AL501" i="24" s="1"/>
  <c r="W499" i="24"/>
  <c r="AK499" i="24" s="1"/>
  <c r="AL499" i="24" s="1"/>
  <c r="AH499" i="24"/>
  <c r="W498" i="24"/>
  <c r="AK498" i="24" s="1"/>
  <c r="AL498" i="24" s="1"/>
  <c r="W497" i="24"/>
  <c r="AK497" i="24" s="1"/>
  <c r="AL497" i="24" s="1"/>
  <c r="AH496" i="24"/>
  <c r="W495" i="24"/>
  <c r="AK495" i="24" s="1"/>
  <c r="AL495" i="24" s="1"/>
  <c r="W494" i="24"/>
  <c r="AH494" i="24"/>
  <c r="AH480" i="24"/>
  <c r="W493" i="24"/>
  <c r="AK493" i="24" s="1"/>
  <c r="AL493" i="24" s="1"/>
  <c r="AH493" i="24"/>
  <c r="W492" i="24"/>
  <c r="AK492" i="24" s="1"/>
  <c r="AL492" i="24" s="1"/>
  <c r="AH492" i="24"/>
  <c r="W491" i="24"/>
  <c r="AK491" i="24" s="1"/>
  <c r="AL491" i="24" s="1"/>
  <c r="AH491" i="24"/>
  <c r="W490" i="24"/>
  <c r="AK490" i="24" s="1"/>
  <c r="AL490" i="24" s="1"/>
  <c r="AH490" i="24"/>
  <c r="AH489" i="24"/>
  <c r="W489" i="24"/>
  <c r="AK489" i="24" s="1"/>
  <c r="AL489" i="24" s="1"/>
  <c r="W488" i="24"/>
  <c r="AK488" i="24" s="1"/>
  <c r="AL488" i="24" s="1"/>
  <c r="AH488" i="24"/>
  <c r="W487" i="24"/>
  <c r="AK487" i="24" s="1"/>
  <c r="AL487" i="24" s="1"/>
  <c r="AH487" i="24"/>
  <c r="W486" i="24"/>
  <c r="AK486" i="24" s="1"/>
  <c r="AL486" i="24" s="1"/>
  <c r="AH486" i="24"/>
  <c r="W485" i="24"/>
  <c r="AK485" i="24" s="1"/>
  <c r="AL485" i="24" s="1"/>
  <c r="AH485" i="24"/>
  <c r="W484" i="24"/>
  <c r="AK484" i="24" s="1"/>
  <c r="AL484" i="24" s="1"/>
  <c r="AH484" i="24"/>
  <c r="W483" i="24"/>
  <c r="AK483" i="24" s="1"/>
  <c r="AL483" i="24" s="1"/>
  <c r="AH483" i="24"/>
  <c r="W482" i="24"/>
  <c r="AK482" i="24" s="1"/>
  <c r="AL482" i="24" s="1"/>
  <c r="AH482" i="24"/>
  <c r="W481" i="24"/>
  <c r="AK481" i="24" s="1"/>
  <c r="AL481" i="24" s="1"/>
  <c r="AH481" i="24"/>
  <c r="W480" i="24"/>
  <c r="AK480" i="24" s="1"/>
  <c r="AL480" i="24" s="1"/>
  <c r="AK494" i="24" l="1"/>
  <c r="AL494" i="24" s="1"/>
  <c r="R479" i="24" l="1"/>
  <c r="R478" i="24"/>
  <c r="V477" i="24"/>
  <c r="AH477" i="24" s="1"/>
  <c r="V476" i="24"/>
  <c r="AH476" i="24" s="1"/>
  <c r="R477" i="24"/>
  <c r="R476" i="24"/>
  <c r="R475" i="24"/>
  <c r="V475" i="24"/>
  <c r="V478" i="24" l="1"/>
  <c r="AH478" i="24" s="1"/>
  <c r="V479" i="24"/>
  <c r="AH479" i="24" s="1"/>
  <c r="U478" i="24" l="1"/>
  <c r="U479" i="24"/>
  <c r="W479" i="24" s="1"/>
  <c r="W478" i="24" l="1"/>
  <c r="V473" i="24" l="1"/>
  <c r="V474" i="24"/>
  <c r="AK478" i="24"/>
  <c r="AL478" i="24" s="1"/>
  <c r="AC478" i="24"/>
  <c r="AC479" i="24"/>
  <c r="U476" i="24"/>
  <c r="AC476" i="24"/>
  <c r="AG476" i="24"/>
  <c r="AR476" i="24"/>
  <c r="U477" i="24"/>
  <c r="AC477" i="24"/>
  <c r="AR477" i="24"/>
  <c r="U475" i="24"/>
  <c r="AR475" i="24"/>
  <c r="AG475" i="24"/>
  <c r="AC475" i="24"/>
  <c r="AK479" i="24" l="1"/>
  <c r="AL479" i="24" s="1"/>
  <c r="W477" i="24"/>
  <c r="AK477" i="24" s="1"/>
  <c r="AL477" i="24" s="1"/>
  <c r="W476" i="24"/>
  <c r="AK476" i="24" s="1"/>
  <c r="AL476" i="24" s="1"/>
  <c r="W475" i="24"/>
  <c r="AK475" i="24" s="1"/>
  <c r="AL475" i="24" s="1"/>
  <c r="AH475" i="24"/>
  <c r="AR474" i="24" l="1"/>
  <c r="AR473" i="24"/>
  <c r="AR472" i="24"/>
  <c r="R474" i="24"/>
  <c r="W474" i="24" s="1"/>
  <c r="R473" i="24"/>
  <c r="W473" i="24" s="1"/>
  <c r="R472" i="24"/>
  <c r="W472" i="24" s="1"/>
  <c r="V471" i="24"/>
  <c r="AH471" i="24" s="1"/>
  <c r="V472" i="24"/>
  <c r="AH472" i="24" s="1"/>
  <c r="AC473" i="24"/>
  <c r="AC474" i="24"/>
  <c r="AC472" i="24"/>
  <c r="AK474" i="24" l="1"/>
  <c r="AL474" i="24" s="1"/>
  <c r="AK473" i="24"/>
  <c r="AL473" i="24" s="1"/>
  <c r="AK472" i="24"/>
  <c r="AL472" i="24" s="1"/>
  <c r="AH474" i="24"/>
  <c r="AH473" i="24"/>
  <c r="R471" i="24"/>
  <c r="W471" i="24" s="1"/>
  <c r="AK471" i="24" s="1"/>
  <c r="AL471" i="24" s="1"/>
  <c r="V470" i="24"/>
  <c r="AC471" i="24"/>
  <c r="AR470" i="24" l="1"/>
  <c r="AC470" i="24"/>
  <c r="AK470" i="24"/>
  <c r="AL470" i="24" s="1"/>
  <c r="AH470" i="24"/>
  <c r="U470" i="24"/>
  <c r="AC271" i="24" l="1"/>
  <c r="R461" i="24"/>
  <c r="W461" i="24" s="1"/>
  <c r="AK461" i="24" s="1"/>
  <c r="AL461" i="24" s="1"/>
  <c r="AR469" i="24"/>
  <c r="M469" i="24"/>
  <c r="R469" i="24" s="1"/>
  <c r="AH469" i="24"/>
  <c r="AG469" i="24"/>
  <c r="AC469" i="24"/>
  <c r="AC468" i="24"/>
  <c r="V468" i="24"/>
  <c r="R468" i="24" s="1"/>
  <c r="B33" i="38"/>
  <c r="R423" i="24"/>
  <c r="W230" i="24"/>
  <c r="AK230" i="24" s="1"/>
  <c r="AL230" i="24" s="1"/>
  <c r="W226" i="24"/>
  <c r="AK226" i="24" s="1"/>
  <c r="AL226" i="24" s="1"/>
  <c r="W222" i="24"/>
  <c r="AK222" i="24" s="1"/>
  <c r="AL222" i="24" s="1"/>
  <c r="W221" i="24"/>
  <c r="AK221" i="24" s="1"/>
  <c r="AL221" i="24" s="1"/>
  <c r="W218" i="24"/>
  <c r="AK218" i="24" s="1"/>
  <c r="AL218" i="24" s="1"/>
  <c r="W215" i="24"/>
  <c r="AK215" i="24" s="1"/>
  <c r="AL215" i="24" s="1"/>
  <c r="W213" i="24"/>
  <c r="AK213" i="24" s="1"/>
  <c r="AL213" i="24" s="1"/>
  <c r="W212" i="24"/>
  <c r="AK212" i="24" s="1"/>
  <c r="AL212" i="24" s="1"/>
  <c r="W203" i="24"/>
  <c r="AK203" i="24" s="1"/>
  <c r="AL203" i="24" s="1"/>
  <c r="W199" i="24"/>
  <c r="AK199" i="24" s="1"/>
  <c r="AL199" i="24" s="1"/>
  <c r="W189" i="24"/>
  <c r="AK189" i="24" s="1"/>
  <c r="AL189" i="24" s="1"/>
  <c r="W187" i="24"/>
  <c r="AK187" i="24" s="1"/>
  <c r="AL187" i="24" s="1"/>
  <c r="W186" i="24"/>
  <c r="AK186" i="24" s="1"/>
  <c r="AL186" i="24" s="1"/>
  <c r="W183" i="24"/>
  <c r="AK183" i="24" s="1"/>
  <c r="AL183" i="24" s="1"/>
  <c r="W178" i="24"/>
  <c r="AK178" i="24" s="1"/>
  <c r="AL178" i="24" s="1"/>
  <c r="AK179" i="24"/>
  <c r="AL179" i="24" s="1"/>
  <c r="W171" i="24"/>
  <c r="AK171" i="24" s="1"/>
  <c r="AL171" i="24" s="1"/>
  <c r="W169" i="24"/>
  <c r="AK169" i="24" s="1"/>
  <c r="AL169" i="24" s="1"/>
  <c r="W168" i="24"/>
  <c r="AK168" i="24" s="1"/>
  <c r="AL168" i="24" s="1"/>
  <c r="W157" i="24"/>
  <c r="AK157" i="24" s="1"/>
  <c r="AL157" i="24" s="1"/>
  <c r="W154" i="24"/>
  <c r="AK154" i="24" s="1"/>
  <c r="AL154" i="24" s="1"/>
  <c r="W110" i="24"/>
  <c r="AK110" i="24" s="1"/>
  <c r="AL110" i="24" s="1"/>
  <c r="W153" i="24"/>
  <c r="AK153" i="24" s="1"/>
  <c r="AL153" i="24" s="1"/>
  <c r="V453" i="24"/>
  <c r="R453" i="24" s="1"/>
  <c r="W453" i="24" s="1"/>
  <c r="AK453" i="24" s="1"/>
  <c r="AL453" i="24" s="1"/>
  <c r="V452" i="24"/>
  <c r="R452" i="24" s="1"/>
  <c r="W452" i="24" s="1"/>
  <c r="AK452" i="24" s="1"/>
  <c r="AL452" i="24" s="1"/>
  <c r="V448" i="24"/>
  <c r="V449" i="24"/>
  <c r="V450" i="24"/>
  <c r="V451" i="24"/>
  <c r="R451" i="24" s="1"/>
  <c r="W451" i="24" s="1"/>
  <c r="V445" i="24"/>
  <c r="AH445" i="24" s="1"/>
  <c r="V446" i="24"/>
  <c r="AH446" i="24" s="1"/>
  <c r="AL460" i="24"/>
  <c r="R456" i="24"/>
  <c r="W456" i="24"/>
  <c r="AK456" i="24" s="1"/>
  <c r="AK460" i="24"/>
  <c r="R467" i="24"/>
  <c r="W467" i="24" s="1"/>
  <c r="AK467" i="24" s="1"/>
  <c r="AL467" i="24" s="1"/>
  <c r="AC467" i="24"/>
  <c r="AG467" i="24"/>
  <c r="AR467" i="24"/>
  <c r="U467" i="24"/>
  <c r="R446" i="24"/>
  <c r="AC446" i="24"/>
  <c r="AH467" i="24"/>
  <c r="M66" i="24"/>
  <c r="U66" i="24" s="1"/>
  <c r="W66" i="24" s="1"/>
  <c r="AK66" i="24" s="1"/>
  <c r="AL66" i="24" s="1"/>
  <c r="AC466" i="24"/>
  <c r="AR466" i="24"/>
  <c r="AG466" i="24"/>
  <c r="U466" i="24"/>
  <c r="V466" i="24"/>
  <c r="R466" i="24" s="1"/>
  <c r="W466" i="24" s="1"/>
  <c r="AK466" i="24" s="1"/>
  <c r="AL466" i="24" s="1"/>
  <c r="R465" i="24"/>
  <c r="W465" i="24" s="1"/>
  <c r="AK465" i="24" s="1"/>
  <c r="AL465" i="24" s="1"/>
  <c r="R464" i="24"/>
  <c r="W464" i="24" s="1"/>
  <c r="AK464" i="24" s="1"/>
  <c r="AL464" i="24" s="1"/>
  <c r="R463" i="24"/>
  <c r="W463" i="24" s="1"/>
  <c r="AK463" i="24" s="1"/>
  <c r="AL463" i="24" s="1"/>
  <c r="R462" i="24"/>
  <c r="W462" i="24" s="1"/>
  <c r="AK462" i="24" s="1"/>
  <c r="AL462" i="24" s="1"/>
  <c r="AR465" i="24"/>
  <c r="AR464" i="24"/>
  <c r="AR463" i="24"/>
  <c r="AR462" i="24"/>
  <c r="AR461" i="24"/>
  <c r="AG465" i="24"/>
  <c r="AG464" i="24"/>
  <c r="AG463" i="24"/>
  <c r="AG462" i="24"/>
  <c r="AG461" i="24"/>
  <c r="AC465" i="24"/>
  <c r="AC464" i="24"/>
  <c r="AC463" i="24"/>
  <c r="AC462" i="24"/>
  <c r="AC461" i="24"/>
  <c r="V465" i="24"/>
  <c r="U465" i="24"/>
  <c r="V464" i="24"/>
  <c r="U464" i="24"/>
  <c r="V463" i="24"/>
  <c r="U463" i="24"/>
  <c r="V462" i="24"/>
  <c r="U462" i="24"/>
  <c r="V461" i="24"/>
  <c r="U461" i="24"/>
  <c r="AC449" i="24"/>
  <c r="AC450" i="24"/>
  <c r="AC451" i="24"/>
  <c r="AC452" i="24"/>
  <c r="AC453" i="24"/>
  <c r="AC454" i="24"/>
  <c r="AC455" i="24"/>
  <c r="AC456" i="24"/>
  <c r="AC457" i="24"/>
  <c r="AC458" i="24"/>
  <c r="AC459" i="24"/>
  <c r="AC460" i="24"/>
  <c r="AC448" i="24"/>
  <c r="W30" i="24"/>
  <c r="AK30" i="24" s="1"/>
  <c r="AL30" i="24" s="1"/>
  <c r="R144" i="24"/>
  <c r="AH447" i="24"/>
  <c r="R447" i="24"/>
  <c r="W447" i="24" s="1"/>
  <c r="AK447" i="24" s="1"/>
  <c r="AL447" i="24" s="1"/>
  <c r="AC447" i="24"/>
  <c r="AR447" i="24"/>
  <c r="AG447" i="24"/>
  <c r="AG446" i="24"/>
  <c r="U446" i="24"/>
  <c r="AR446" i="24"/>
  <c r="AG397" i="24"/>
  <c r="U144" i="24"/>
  <c r="AH144" i="24"/>
  <c r="R424" i="24"/>
  <c r="R425" i="24"/>
  <c r="W426" i="24"/>
  <c r="AK426" i="24" s="1"/>
  <c r="AL426" i="24" s="1"/>
  <c r="R427" i="24"/>
  <c r="R428" i="24"/>
  <c r="R429" i="24"/>
  <c r="R430" i="24"/>
  <c r="R431" i="24"/>
  <c r="R432" i="24"/>
  <c r="R433" i="24"/>
  <c r="R434" i="24"/>
  <c r="R435" i="24"/>
  <c r="R436" i="24"/>
  <c r="R437" i="24"/>
  <c r="R438" i="24"/>
  <c r="R439" i="24"/>
  <c r="R440" i="24"/>
  <c r="R442" i="24"/>
  <c r="R443" i="24"/>
  <c r="R444" i="24"/>
  <c r="R445" i="24"/>
  <c r="AR445" i="24"/>
  <c r="AG445" i="24"/>
  <c r="AR444" i="24"/>
  <c r="AG444" i="24"/>
  <c r="AR443" i="24"/>
  <c r="AG443" i="24"/>
  <c r="AR442" i="24"/>
  <c r="AG442" i="24"/>
  <c r="AR441" i="24"/>
  <c r="AG441" i="24"/>
  <c r="AR440" i="24"/>
  <c r="AG440" i="24"/>
  <c r="AR439" i="24"/>
  <c r="AG439" i="24"/>
  <c r="AR438" i="24"/>
  <c r="AG438" i="24"/>
  <c r="AR437" i="24"/>
  <c r="AG437" i="24"/>
  <c r="AR436" i="24"/>
  <c r="AG436" i="24"/>
  <c r="AR435" i="24"/>
  <c r="AG435" i="24"/>
  <c r="AR434" i="24"/>
  <c r="AG434" i="24"/>
  <c r="AR433" i="24"/>
  <c r="AG433" i="24"/>
  <c r="AR432" i="24"/>
  <c r="AG432" i="24"/>
  <c r="AR431" i="24"/>
  <c r="AG431" i="24"/>
  <c r="AR430" i="24"/>
  <c r="AG430" i="24"/>
  <c r="AR429" i="24"/>
  <c r="AG429" i="24"/>
  <c r="AR428" i="24"/>
  <c r="AG428" i="24"/>
  <c r="AR427" i="24"/>
  <c r="AG427" i="24"/>
  <c r="AR426" i="24"/>
  <c r="AG426" i="24"/>
  <c r="AR425" i="24"/>
  <c r="AG425" i="24"/>
  <c r="AR424" i="24"/>
  <c r="AG424" i="24"/>
  <c r="AC424" i="24"/>
  <c r="AC425" i="24"/>
  <c r="AC426" i="24"/>
  <c r="AC427" i="24"/>
  <c r="AC428" i="24"/>
  <c r="AC429" i="24"/>
  <c r="AC430" i="24"/>
  <c r="AC431" i="24"/>
  <c r="AC432" i="24"/>
  <c r="AC433" i="24"/>
  <c r="AC434" i="24"/>
  <c r="AC435" i="24"/>
  <c r="AC436" i="24"/>
  <c r="AC437" i="24"/>
  <c r="AC438" i="24"/>
  <c r="AC439" i="24"/>
  <c r="AC440" i="24"/>
  <c r="AC441" i="24"/>
  <c r="AC442" i="24"/>
  <c r="AC443" i="24"/>
  <c r="AC444" i="24"/>
  <c r="AC445" i="24"/>
  <c r="U424" i="24"/>
  <c r="V424" i="24"/>
  <c r="AH424" i="24" s="1"/>
  <c r="U425" i="24"/>
  <c r="V425" i="24"/>
  <c r="AH425" i="24" s="1"/>
  <c r="V426" i="24"/>
  <c r="AH426" i="24" s="1"/>
  <c r="U427" i="24"/>
  <c r="V427" i="24"/>
  <c r="AH427" i="24" s="1"/>
  <c r="U428" i="24"/>
  <c r="V428" i="24"/>
  <c r="AH428" i="24" s="1"/>
  <c r="U429" i="24"/>
  <c r="V429" i="24"/>
  <c r="AH429" i="24" s="1"/>
  <c r="U430" i="24"/>
  <c r="V430" i="24"/>
  <c r="AH430" i="24" s="1"/>
  <c r="U431" i="24"/>
  <c r="V431" i="24"/>
  <c r="AH431" i="24" s="1"/>
  <c r="U432" i="24"/>
  <c r="V432" i="24"/>
  <c r="AH432" i="24" s="1"/>
  <c r="U433" i="24"/>
  <c r="V433" i="24"/>
  <c r="AH433" i="24" s="1"/>
  <c r="U434" i="24"/>
  <c r="V434" i="24"/>
  <c r="AH434" i="24" s="1"/>
  <c r="U435" i="24"/>
  <c r="V435" i="24"/>
  <c r="AH435" i="24" s="1"/>
  <c r="U436" i="24"/>
  <c r="V436" i="24"/>
  <c r="AH436" i="24" s="1"/>
  <c r="U437" i="24"/>
  <c r="V437" i="24"/>
  <c r="AH437" i="24" s="1"/>
  <c r="U438" i="24"/>
  <c r="V438" i="24"/>
  <c r="AH438" i="24" s="1"/>
  <c r="U439" i="24"/>
  <c r="V439" i="24"/>
  <c r="AH439" i="24" s="1"/>
  <c r="U440" i="24"/>
  <c r="V440" i="24"/>
  <c r="AH440" i="24" s="1"/>
  <c r="U441" i="24"/>
  <c r="W441" i="24" s="1"/>
  <c r="AK441" i="24" s="1"/>
  <c r="AL441" i="24" s="1"/>
  <c r="V441" i="24"/>
  <c r="AH441" i="24" s="1"/>
  <c r="U442" i="24"/>
  <c r="V442" i="24"/>
  <c r="AH442" i="24" s="1"/>
  <c r="U443" i="24"/>
  <c r="V443" i="24"/>
  <c r="AH443" i="24" s="1"/>
  <c r="U444" i="24"/>
  <c r="V444" i="24"/>
  <c r="AH444" i="24" s="1"/>
  <c r="U445" i="24"/>
  <c r="AR423" i="24"/>
  <c r="V423" i="24"/>
  <c r="AH423" i="24" s="1"/>
  <c r="U423" i="24"/>
  <c r="R110" i="24"/>
  <c r="U392" i="24"/>
  <c r="V386" i="24"/>
  <c r="AH386" i="24" s="1"/>
  <c r="V387" i="24"/>
  <c r="AH387" i="24" s="1"/>
  <c r="V388" i="24"/>
  <c r="AH388" i="24" s="1"/>
  <c r="V389" i="24"/>
  <c r="AH389" i="24" s="1"/>
  <c r="V390" i="24"/>
  <c r="AH390" i="24" s="1"/>
  <c r="V391" i="24"/>
  <c r="AH391" i="24" s="1"/>
  <c r="V392" i="24"/>
  <c r="AH392" i="24" s="1"/>
  <c r="V393" i="24"/>
  <c r="AH393" i="24" s="1"/>
  <c r="V394" i="24"/>
  <c r="AH394" i="24" s="1"/>
  <c r="V395" i="24"/>
  <c r="AH395" i="24" s="1"/>
  <c r="V396" i="24"/>
  <c r="AH396" i="24" s="1"/>
  <c r="V397" i="24"/>
  <c r="AH397" i="24" s="1"/>
  <c r="V398" i="24"/>
  <c r="AH398" i="24" s="1"/>
  <c r="V399" i="24"/>
  <c r="AH399" i="24" s="1"/>
  <c r="V400" i="24"/>
  <c r="AH400" i="24" s="1"/>
  <c r="V401" i="24"/>
  <c r="AH401" i="24" s="1"/>
  <c r="V402" i="24"/>
  <c r="AH402" i="24" s="1"/>
  <c r="V403" i="24"/>
  <c r="AH403" i="24" s="1"/>
  <c r="V404" i="24"/>
  <c r="AH404" i="24" s="1"/>
  <c r="V405" i="24"/>
  <c r="AH405" i="24" s="1"/>
  <c r="V406" i="24"/>
  <c r="AH406" i="24" s="1"/>
  <c r="V407" i="24"/>
  <c r="AH407" i="24" s="1"/>
  <c r="V408" i="24"/>
  <c r="AH408" i="24" s="1"/>
  <c r="V409" i="24"/>
  <c r="AH409" i="24" s="1"/>
  <c r="V410" i="24"/>
  <c r="AH410" i="24" s="1"/>
  <c r="V411" i="24"/>
  <c r="AH411" i="24" s="1"/>
  <c r="V412" i="24"/>
  <c r="AH412" i="24" s="1"/>
  <c r="V413" i="24"/>
  <c r="AH413" i="24" s="1"/>
  <c r="V414" i="24"/>
  <c r="AH414" i="24" s="1"/>
  <c r="V415" i="24"/>
  <c r="AH415" i="24" s="1"/>
  <c r="V416" i="24"/>
  <c r="AH416" i="24" s="1"/>
  <c r="V417" i="24"/>
  <c r="AH417" i="24" s="1"/>
  <c r="V418" i="24"/>
  <c r="AH418" i="24" s="1"/>
  <c r="V419" i="24"/>
  <c r="AH419" i="24" s="1"/>
  <c r="V420" i="24"/>
  <c r="AH420" i="24" s="1"/>
  <c r="V421" i="24"/>
  <c r="AH421" i="24" s="1"/>
  <c r="V422" i="24"/>
  <c r="AH422" i="24" s="1"/>
  <c r="R422" i="24"/>
  <c r="U422" i="24"/>
  <c r="R421" i="24"/>
  <c r="U421" i="24"/>
  <c r="R420" i="24"/>
  <c r="U420" i="24"/>
  <c r="W418" i="24"/>
  <c r="AK418" i="24" s="1"/>
  <c r="AL418" i="24" s="1"/>
  <c r="W417" i="24"/>
  <c r="AK417" i="24" s="1"/>
  <c r="AL417" i="24" s="1"/>
  <c r="R416" i="24"/>
  <c r="U416" i="24"/>
  <c r="W414" i="24"/>
  <c r="AK414" i="24" s="1"/>
  <c r="AL414" i="24" s="1"/>
  <c r="W413" i="24"/>
  <c r="AK413" i="24" s="1"/>
  <c r="AL413" i="24" s="1"/>
  <c r="U411" i="24"/>
  <c r="W411" i="24" s="1"/>
  <c r="AK411" i="24" s="1"/>
  <c r="AL411" i="24" s="1"/>
  <c r="R410" i="24"/>
  <c r="U410" i="24"/>
  <c r="W409" i="24"/>
  <c r="AK409" i="24" s="1"/>
  <c r="AL409" i="24" s="1"/>
  <c r="R406" i="24"/>
  <c r="U406" i="24"/>
  <c r="R405" i="24"/>
  <c r="U405" i="24"/>
  <c r="W402" i="24"/>
  <c r="AK402" i="24" s="1"/>
  <c r="AL402" i="24" s="1"/>
  <c r="W401" i="24"/>
  <c r="AK401" i="24" s="1"/>
  <c r="AL401" i="24" s="1"/>
  <c r="W398" i="24"/>
  <c r="AK398" i="24" s="1"/>
  <c r="AL398" i="24" s="1"/>
  <c r="R397" i="24"/>
  <c r="U397" i="24"/>
  <c r="R395" i="24"/>
  <c r="U395" i="24"/>
  <c r="R394" i="24"/>
  <c r="U394" i="24"/>
  <c r="R393" i="24"/>
  <c r="U393" i="24"/>
  <c r="R392" i="24"/>
  <c r="W389" i="24"/>
  <c r="AK389" i="24" s="1"/>
  <c r="AL389" i="24" s="1"/>
  <c r="R387" i="24"/>
  <c r="U387" i="24"/>
  <c r="R386" i="24"/>
  <c r="U386" i="24"/>
  <c r="AR422" i="24"/>
  <c r="AR421" i="24"/>
  <c r="AR420" i="24"/>
  <c r="AR419" i="24"/>
  <c r="AR418" i="24"/>
  <c r="AR417" i="24"/>
  <c r="AR416" i="24"/>
  <c r="AR415" i="24"/>
  <c r="AR414" i="24"/>
  <c r="AR413" i="24"/>
  <c r="AR412" i="24"/>
  <c r="AR411" i="24"/>
  <c r="AR410" i="24"/>
  <c r="AR409" i="24"/>
  <c r="AR408" i="24"/>
  <c r="AR407" i="24"/>
  <c r="AR406" i="24"/>
  <c r="AR405" i="24"/>
  <c r="AR404" i="24"/>
  <c r="AR403" i="24"/>
  <c r="AR402" i="24"/>
  <c r="AR401" i="24"/>
  <c r="AR400" i="24"/>
  <c r="AR399" i="24"/>
  <c r="AR398" i="24"/>
  <c r="AR397" i="24"/>
  <c r="AR396" i="24"/>
  <c r="AR395" i="24"/>
  <c r="AR394" i="24"/>
  <c r="AR393" i="24"/>
  <c r="AR392" i="24"/>
  <c r="AR391" i="24"/>
  <c r="AR390" i="24"/>
  <c r="AR389" i="24"/>
  <c r="AR388" i="24"/>
  <c r="AR387" i="24"/>
  <c r="AR386" i="24"/>
  <c r="AR385" i="24"/>
  <c r="AG422" i="24"/>
  <c r="AG421" i="24"/>
  <c r="AG420" i="24"/>
  <c r="AG419" i="24"/>
  <c r="AG418" i="24"/>
  <c r="AG417" i="24"/>
  <c r="AG416" i="24"/>
  <c r="AG415" i="24"/>
  <c r="AG414" i="24"/>
  <c r="AG413" i="24"/>
  <c r="AG412" i="24"/>
  <c r="AG411" i="24"/>
  <c r="AG410" i="24"/>
  <c r="AG409" i="24"/>
  <c r="AG408" i="24"/>
  <c r="AG407" i="24"/>
  <c r="AG406" i="24"/>
  <c r="AG405" i="24"/>
  <c r="AG404" i="24"/>
  <c r="AG403" i="24"/>
  <c r="AG402" i="24"/>
  <c r="AG401" i="24"/>
  <c r="AG400" i="24"/>
  <c r="AG399" i="24"/>
  <c r="AG398" i="24"/>
  <c r="AG396" i="24"/>
  <c r="AG395" i="24"/>
  <c r="AG394" i="24"/>
  <c r="AG393" i="24"/>
  <c r="AG392" i="24"/>
  <c r="AG391" i="24"/>
  <c r="AG390" i="24"/>
  <c r="AG389" i="24"/>
  <c r="AG388" i="24"/>
  <c r="AG387" i="24"/>
  <c r="AG386" i="24"/>
  <c r="AG385" i="24"/>
  <c r="V385" i="24"/>
  <c r="AH385" i="24" s="1"/>
  <c r="W399" i="24"/>
  <c r="AK399" i="24" s="1"/>
  <c r="AL399" i="24" s="1"/>
  <c r="W419" i="24"/>
  <c r="AK419" i="24" s="1"/>
  <c r="AL419" i="24" s="1"/>
  <c r="W407" i="24"/>
  <c r="AK407" i="24" s="1"/>
  <c r="AL407" i="24" s="1"/>
  <c r="W415" i="24"/>
  <c r="AK415" i="24" s="1"/>
  <c r="AL415" i="24" s="1"/>
  <c r="W391" i="24"/>
  <c r="AK391" i="24" s="1"/>
  <c r="AL391" i="24" s="1"/>
  <c r="W403" i="24"/>
  <c r="AK403" i="24" s="1"/>
  <c r="AL403" i="24" s="1"/>
  <c r="W390" i="24"/>
  <c r="AK390" i="24" s="1"/>
  <c r="AL390" i="24" s="1"/>
  <c r="W400" i="24"/>
  <c r="AK400" i="24" s="1"/>
  <c r="AL400" i="24" s="1"/>
  <c r="W412" i="24"/>
  <c r="AK412" i="24" s="1"/>
  <c r="AL412" i="24" s="1"/>
  <c r="W396" i="24"/>
  <c r="AK396" i="24" s="1"/>
  <c r="AL396" i="24" s="1"/>
  <c r="W408" i="24"/>
  <c r="AK408" i="24" s="1"/>
  <c r="AL408" i="24" s="1"/>
  <c r="W388" i="24"/>
  <c r="AK388" i="24" s="1"/>
  <c r="AL388" i="24" s="1"/>
  <c r="W404" i="24"/>
  <c r="AK404" i="24" s="1"/>
  <c r="AL404" i="24" s="1"/>
  <c r="AC387" i="24"/>
  <c r="AC388" i="24"/>
  <c r="AC389" i="24"/>
  <c r="AC390" i="24"/>
  <c r="AC391" i="24"/>
  <c r="AC392" i="24"/>
  <c r="AC393" i="24"/>
  <c r="AC394" i="24"/>
  <c r="AC395" i="24"/>
  <c r="AC396" i="24"/>
  <c r="AC397" i="24"/>
  <c r="AC398" i="24"/>
  <c r="AC399" i="24"/>
  <c r="AC400" i="24"/>
  <c r="AC401" i="24"/>
  <c r="AC402" i="24"/>
  <c r="AC403" i="24"/>
  <c r="AC404" i="24"/>
  <c r="AC405" i="24"/>
  <c r="AC406" i="24"/>
  <c r="AC407" i="24"/>
  <c r="AC408" i="24"/>
  <c r="AC409" i="24"/>
  <c r="AC410" i="24"/>
  <c r="AC411" i="24"/>
  <c r="AC412" i="24"/>
  <c r="AC413" i="24"/>
  <c r="AC414" i="24"/>
  <c r="AC415" i="24"/>
  <c r="AC416" i="24"/>
  <c r="AC417" i="24"/>
  <c r="AC418" i="24"/>
  <c r="AC419" i="24"/>
  <c r="AC420" i="24"/>
  <c r="AC421" i="24"/>
  <c r="AC422" i="24"/>
  <c r="AC386" i="24"/>
  <c r="AC385" i="24"/>
  <c r="W385" i="24"/>
  <c r="AK385" i="24" s="1"/>
  <c r="AL385" i="24" s="1"/>
  <c r="AG384" i="24"/>
  <c r="AR384" i="24"/>
  <c r="K384" i="24"/>
  <c r="AC384" i="24"/>
  <c r="R384" i="24"/>
  <c r="U384" i="24"/>
  <c r="V384" i="24"/>
  <c r="AH384" i="24" s="1"/>
  <c r="M90" i="24"/>
  <c r="U90" i="24" s="1"/>
  <c r="W90" i="24" s="1"/>
  <c r="AK90" i="24" s="1"/>
  <c r="AL90" i="24" s="1"/>
  <c r="R304" i="24"/>
  <c r="R282" i="24"/>
  <c r="W282" i="24" s="1"/>
  <c r="AK282" i="24" s="1"/>
  <c r="AL282" i="24" s="1"/>
  <c r="AC305" i="24"/>
  <c r="AC306" i="24"/>
  <c r="AC307" i="24"/>
  <c r="AC308" i="24"/>
  <c r="AC309" i="24"/>
  <c r="AC310" i="24"/>
  <c r="AC311" i="24"/>
  <c r="AC312" i="24"/>
  <c r="AC313" i="24"/>
  <c r="AC314" i="24"/>
  <c r="AC315" i="24"/>
  <c r="AC316" i="24"/>
  <c r="AC317" i="24"/>
  <c r="AC318" i="24"/>
  <c r="AC319" i="24"/>
  <c r="AC320" i="24"/>
  <c r="AC321" i="24"/>
  <c r="AC322" i="24"/>
  <c r="AC323" i="24"/>
  <c r="AC324" i="24"/>
  <c r="AC325" i="24"/>
  <c r="AC326" i="24"/>
  <c r="AC327" i="24"/>
  <c r="AC328" i="24"/>
  <c r="AC329" i="24"/>
  <c r="AC330" i="24"/>
  <c r="AC331" i="24"/>
  <c r="AC332" i="24"/>
  <c r="AC333" i="24"/>
  <c r="AC334" i="24"/>
  <c r="AC335" i="24"/>
  <c r="AC336" i="24"/>
  <c r="AC337" i="24"/>
  <c r="AC338" i="24"/>
  <c r="AC339" i="24"/>
  <c r="AC340" i="24"/>
  <c r="AC341" i="24"/>
  <c r="AC342" i="24"/>
  <c r="AC343" i="24"/>
  <c r="AC344" i="24"/>
  <c r="AC345" i="24"/>
  <c r="AC346" i="24"/>
  <c r="AC347" i="24"/>
  <c r="AC348" i="24"/>
  <c r="AC349" i="24"/>
  <c r="AC350" i="24"/>
  <c r="AC351" i="24"/>
  <c r="AC352" i="24"/>
  <c r="AC353" i="24"/>
  <c r="AC354" i="24"/>
  <c r="AC355" i="24"/>
  <c r="AC356" i="24"/>
  <c r="AC357" i="24"/>
  <c r="AC358" i="24"/>
  <c r="AC359" i="24"/>
  <c r="AC360" i="24"/>
  <c r="AC361" i="24"/>
  <c r="AC362" i="24"/>
  <c r="AC363" i="24"/>
  <c r="AC364" i="24"/>
  <c r="AC365" i="24"/>
  <c r="AC366" i="24"/>
  <c r="AC367" i="24"/>
  <c r="AC368" i="24"/>
  <c r="AC369" i="24"/>
  <c r="AC370" i="24"/>
  <c r="AC371" i="24"/>
  <c r="AC372" i="24"/>
  <c r="AC373" i="24"/>
  <c r="AC374" i="24"/>
  <c r="AC375" i="24"/>
  <c r="AC376" i="24"/>
  <c r="AC377" i="24"/>
  <c r="AC378" i="24"/>
  <c r="AC379" i="24"/>
  <c r="AC380" i="24"/>
  <c r="AC381" i="24"/>
  <c r="AC382" i="24"/>
  <c r="AC383" i="24"/>
  <c r="AC304" i="24"/>
  <c r="V306" i="24"/>
  <c r="AH306" i="24" s="1"/>
  <c r="V307" i="24"/>
  <c r="AH307" i="24" s="1"/>
  <c r="V308" i="24"/>
  <c r="AH308" i="24" s="1"/>
  <c r="V309" i="24"/>
  <c r="AH309" i="24" s="1"/>
  <c r="V310" i="24"/>
  <c r="AH310" i="24" s="1"/>
  <c r="V311" i="24"/>
  <c r="AH311" i="24" s="1"/>
  <c r="V312" i="24"/>
  <c r="AH312" i="24" s="1"/>
  <c r="V313" i="24"/>
  <c r="AH313" i="24" s="1"/>
  <c r="V314" i="24"/>
  <c r="AH314" i="24" s="1"/>
  <c r="V315" i="24"/>
  <c r="AH315" i="24" s="1"/>
  <c r="V316" i="24"/>
  <c r="AH316" i="24" s="1"/>
  <c r="V317" i="24"/>
  <c r="AH317" i="24" s="1"/>
  <c r="V318" i="24"/>
  <c r="AH318" i="24" s="1"/>
  <c r="V319" i="24"/>
  <c r="AH319" i="24" s="1"/>
  <c r="V320" i="24"/>
  <c r="AH320" i="24" s="1"/>
  <c r="V321" i="24"/>
  <c r="AH321" i="24" s="1"/>
  <c r="V322" i="24"/>
  <c r="AH322" i="24" s="1"/>
  <c r="V323" i="24"/>
  <c r="AH323" i="24" s="1"/>
  <c r="V324" i="24"/>
  <c r="AH324" i="24" s="1"/>
  <c r="V325" i="24"/>
  <c r="AH325" i="24" s="1"/>
  <c r="V326" i="24"/>
  <c r="AH326" i="24" s="1"/>
  <c r="V327" i="24"/>
  <c r="AH327" i="24" s="1"/>
  <c r="V328" i="24"/>
  <c r="AH328" i="24" s="1"/>
  <c r="V329" i="24"/>
  <c r="AH329" i="24" s="1"/>
  <c r="V330" i="24"/>
  <c r="AH330" i="24" s="1"/>
  <c r="V331" i="24"/>
  <c r="AH331" i="24" s="1"/>
  <c r="V332" i="24"/>
  <c r="AH332" i="24" s="1"/>
  <c r="V333" i="24"/>
  <c r="AH333" i="24" s="1"/>
  <c r="V334" i="24"/>
  <c r="AH334" i="24" s="1"/>
  <c r="V335" i="24"/>
  <c r="AH335" i="24" s="1"/>
  <c r="V336" i="24"/>
  <c r="AH336" i="24" s="1"/>
  <c r="V337" i="24"/>
  <c r="AH337" i="24" s="1"/>
  <c r="V338" i="24"/>
  <c r="AH338" i="24" s="1"/>
  <c r="V339" i="24"/>
  <c r="AH339" i="24" s="1"/>
  <c r="V340" i="24"/>
  <c r="AH340" i="24" s="1"/>
  <c r="V341" i="24"/>
  <c r="AH341" i="24" s="1"/>
  <c r="V342" i="24"/>
  <c r="AH342" i="24" s="1"/>
  <c r="V343" i="24"/>
  <c r="AH343" i="24" s="1"/>
  <c r="V344" i="24"/>
  <c r="AH344" i="24" s="1"/>
  <c r="V345" i="24"/>
  <c r="AH345" i="24" s="1"/>
  <c r="V346" i="24"/>
  <c r="AH346" i="24" s="1"/>
  <c r="V347" i="24"/>
  <c r="AH347" i="24" s="1"/>
  <c r="V348" i="24"/>
  <c r="AH348" i="24" s="1"/>
  <c r="V349" i="24"/>
  <c r="AH349" i="24" s="1"/>
  <c r="V350" i="24"/>
  <c r="AH350" i="24" s="1"/>
  <c r="V351" i="24"/>
  <c r="AH351" i="24" s="1"/>
  <c r="V352" i="24"/>
  <c r="AH352" i="24" s="1"/>
  <c r="V353" i="24"/>
  <c r="AH353" i="24" s="1"/>
  <c r="V354" i="24"/>
  <c r="AH354" i="24" s="1"/>
  <c r="V355" i="24"/>
  <c r="AH355" i="24" s="1"/>
  <c r="V356" i="24"/>
  <c r="AH356" i="24" s="1"/>
  <c r="V357" i="24"/>
  <c r="AH357" i="24" s="1"/>
  <c r="V358" i="24"/>
  <c r="AH358" i="24" s="1"/>
  <c r="V359" i="24"/>
  <c r="AH359" i="24" s="1"/>
  <c r="V360" i="24"/>
  <c r="AH360" i="24" s="1"/>
  <c r="V361" i="24"/>
  <c r="AH361" i="24" s="1"/>
  <c r="V362" i="24"/>
  <c r="AH362" i="24" s="1"/>
  <c r="V363" i="24"/>
  <c r="AH363" i="24" s="1"/>
  <c r="V364" i="24"/>
  <c r="AH364" i="24" s="1"/>
  <c r="V365" i="24"/>
  <c r="AH365" i="24" s="1"/>
  <c r="V366" i="24"/>
  <c r="AH366" i="24" s="1"/>
  <c r="V367" i="24"/>
  <c r="AH367" i="24" s="1"/>
  <c r="V368" i="24"/>
  <c r="AH368" i="24" s="1"/>
  <c r="V369" i="24"/>
  <c r="AH369" i="24" s="1"/>
  <c r="V370" i="24"/>
  <c r="AH370" i="24" s="1"/>
  <c r="V371" i="24"/>
  <c r="AH371" i="24" s="1"/>
  <c r="V372" i="24"/>
  <c r="AH372" i="24" s="1"/>
  <c r="V373" i="24"/>
  <c r="AH373" i="24" s="1"/>
  <c r="V374" i="24"/>
  <c r="AH374" i="24" s="1"/>
  <c r="V375" i="24"/>
  <c r="AH375" i="24" s="1"/>
  <c r="V376" i="24"/>
  <c r="AH376" i="24" s="1"/>
  <c r="V377" i="24"/>
  <c r="AH377" i="24" s="1"/>
  <c r="V378" i="24"/>
  <c r="AH378" i="24" s="1"/>
  <c r="V379" i="24"/>
  <c r="AH379" i="24" s="1"/>
  <c r="V380" i="24"/>
  <c r="AH380" i="24" s="1"/>
  <c r="V381" i="24"/>
  <c r="AH381" i="24" s="1"/>
  <c r="V382" i="24"/>
  <c r="AH382" i="24" s="1"/>
  <c r="V383" i="24"/>
  <c r="AH383" i="24" s="1"/>
  <c r="V305" i="24"/>
  <c r="AH305" i="24" s="1"/>
  <c r="U305" i="24"/>
  <c r="AG305" i="24"/>
  <c r="AR305" i="24"/>
  <c r="U306" i="24"/>
  <c r="AG306" i="24"/>
  <c r="AR306" i="24"/>
  <c r="U307" i="24"/>
  <c r="AG307" i="24"/>
  <c r="AR307" i="24"/>
  <c r="U308" i="24"/>
  <c r="AG308" i="24"/>
  <c r="AR308" i="24"/>
  <c r="U309" i="24"/>
  <c r="AG309" i="24"/>
  <c r="AR309" i="24"/>
  <c r="U310" i="24"/>
  <c r="AG310" i="24"/>
  <c r="AR310" i="24"/>
  <c r="U311" i="24"/>
  <c r="AG311" i="24"/>
  <c r="AR311" i="24"/>
  <c r="U312" i="24"/>
  <c r="AG312" i="24"/>
  <c r="AR312" i="24"/>
  <c r="U313" i="24"/>
  <c r="AG313" i="24"/>
  <c r="AR313" i="24"/>
  <c r="U314" i="24"/>
  <c r="AG314" i="24"/>
  <c r="AR314" i="24"/>
  <c r="U315" i="24"/>
  <c r="AG315" i="24"/>
  <c r="AR315" i="24"/>
  <c r="U316" i="24"/>
  <c r="AG316" i="24"/>
  <c r="AR316" i="24"/>
  <c r="U317" i="24"/>
  <c r="AG317" i="24"/>
  <c r="AR317" i="24"/>
  <c r="U318" i="24"/>
  <c r="AG318" i="24"/>
  <c r="AR318" i="24"/>
  <c r="U319" i="24"/>
  <c r="AG319" i="24"/>
  <c r="AR319" i="24"/>
  <c r="U320" i="24"/>
  <c r="AG320" i="24"/>
  <c r="AR320" i="24"/>
  <c r="U321" i="24"/>
  <c r="AG321" i="24"/>
  <c r="AR321" i="24"/>
  <c r="U322" i="24"/>
  <c r="AG322" i="24"/>
  <c r="AR322" i="24"/>
  <c r="U323" i="24"/>
  <c r="AG323" i="24"/>
  <c r="AR323" i="24"/>
  <c r="U324" i="24"/>
  <c r="AG324" i="24"/>
  <c r="AR324" i="24"/>
  <c r="U325" i="24"/>
  <c r="AG325" i="24"/>
  <c r="AR325" i="24"/>
  <c r="U326" i="24"/>
  <c r="AG326" i="24"/>
  <c r="AR326" i="24"/>
  <c r="U327" i="24"/>
  <c r="AG327" i="24"/>
  <c r="AR327" i="24"/>
  <c r="U328" i="24"/>
  <c r="AG328" i="24"/>
  <c r="AR328" i="24"/>
  <c r="U329" i="24"/>
  <c r="AG329" i="24"/>
  <c r="AR329" i="24"/>
  <c r="U330" i="24"/>
  <c r="AG330" i="24"/>
  <c r="AR330" i="24"/>
  <c r="U331" i="24"/>
  <c r="AG331" i="24"/>
  <c r="AR331" i="24"/>
  <c r="U332" i="24"/>
  <c r="AG332" i="24"/>
  <c r="AR332" i="24"/>
  <c r="U333" i="24"/>
  <c r="AG333" i="24"/>
  <c r="AR333" i="24"/>
  <c r="U334" i="24"/>
  <c r="AG334" i="24"/>
  <c r="AR334" i="24"/>
  <c r="U335" i="24"/>
  <c r="AG335" i="24"/>
  <c r="AR335" i="24"/>
  <c r="U336" i="24"/>
  <c r="AG336" i="24"/>
  <c r="AR336" i="24"/>
  <c r="U337" i="24"/>
  <c r="AG337" i="24"/>
  <c r="AR337" i="24"/>
  <c r="U338" i="24"/>
  <c r="AG338" i="24"/>
  <c r="AR338" i="24"/>
  <c r="U339" i="24"/>
  <c r="AG339" i="24"/>
  <c r="AR339" i="24"/>
  <c r="U340" i="24"/>
  <c r="AG340" i="24"/>
  <c r="AR340" i="24"/>
  <c r="U341" i="24"/>
  <c r="AG341" i="24"/>
  <c r="AR341" i="24"/>
  <c r="U342" i="24"/>
  <c r="AG342" i="24"/>
  <c r="AR342" i="24"/>
  <c r="U343" i="24"/>
  <c r="AG343" i="24"/>
  <c r="AR343" i="24"/>
  <c r="U344" i="24"/>
  <c r="AG344" i="24"/>
  <c r="AR344" i="24"/>
  <c r="U345" i="24"/>
  <c r="AG345" i="24"/>
  <c r="AR345" i="24"/>
  <c r="U346" i="24"/>
  <c r="AG346" i="24"/>
  <c r="AR346" i="24"/>
  <c r="U347" i="24"/>
  <c r="AG347" i="24"/>
  <c r="AR347" i="24"/>
  <c r="U348" i="24"/>
  <c r="AG348" i="24"/>
  <c r="AR348" i="24"/>
  <c r="U349" i="24"/>
  <c r="AG349" i="24"/>
  <c r="AR349" i="24"/>
  <c r="U350" i="24"/>
  <c r="AG350" i="24"/>
  <c r="AR350" i="24"/>
  <c r="U351" i="24"/>
  <c r="AG351" i="24"/>
  <c r="AR351" i="24"/>
  <c r="U352" i="24"/>
  <c r="AG352" i="24"/>
  <c r="AR352" i="24"/>
  <c r="U353" i="24"/>
  <c r="AG353" i="24"/>
  <c r="AR353" i="24"/>
  <c r="U354" i="24"/>
  <c r="AG354" i="24"/>
  <c r="AR354" i="24"/>
  <c r="U355" i="24"/>
  <c r="AG355" i="24"/>
  <c r="AR355" i="24"/>
  <c r="U356" i="24"/>
  <c r="AG356" i="24"/>
  <c r="AR356" i="24"/>
  <c r="U357" i="24"/>
  <c r="AG357" i="24"/>
  <c r="AR357" i="24"/>
  <c r="U358" i="24"/>
  <c r="AG358" i="24"/>
  <c r="AR358" i="24"/>
  <c r="U359" i="24"/>
  <c r="AG359" i="24"/>
  <c r="AR359" i="24"/>
  <c r="U360" i="24"/>
  <c r="AG360" i="24"/>
  <c r="AR360" i="24"/>
  <c r="U361" i="24"/>
  <c r="AG361" i="24"/>
  <c r="AR361" i="24"/>
  <c r="U362" i="24"/>
  <c r="AG362" i="24"/>
  <c r="AR362" i="24"/>
  <c r="U363" i="24"/>
  <c r="AG363" i="24"/>
  <c r="AR363" i="24"/>
  <c r="U364" i="24"/>
  <c r="AG364" i="24"/>
  <c r="AR364" i="24"/>
  <c r="U365" i="24"/>
  <c r="AG365" i="24"/>
  <c r="AR365" i="24"/>
  <c r="U366" i="24"/>
  <c r="AG366" i="24"/>
  <c r="AR366" i="24"/>
  <c r="U367" i="24"/>
  <c r="AG367" i="24"/>
  <c r="AR367" i="24"/>
  <c r="U368" i="24"/>
  <c r="AG368" i="24"/>
  <c r="AR368" i="24"/>
  <c r="U369" i="24"/>
  <c r="AG369" i="24"/>
  <c r="AR369" i="24"/>
  <c r="U370" i="24"/>
  <c r="AG370" i="24"/>
  <c r="AR370" i="24"/>
  <c r="U371" i="24"/>
  <c r="AG371" i="24"/>
  <c r="AR371" i="24"/>
  <c r="U372" i="24"/>
  <c r="AG372" i="24"/>
  <c r="AR372" i="24"/>
  <c r="U373" i="24"/>
  <c r="AG373" i="24"/>
  <c r="AR373" i="24"/>
  <c r="U374" i="24"/>
  <c r="AG374" i="24"/>
  <c r="AR374" i="24"/>
  <c r="U375" i="24"/>
  <c r="W375" i="24" s="1"/>
  <c r="AK375" i="24" s="1"/>
  <c r="AL375" i="24" s="1"/>
  <c r="AG375" i="24"/>
  <c r="AR375" i="24"/>
  <c r="U376" i="24"/>
  <c r="AG376" i="24"/>
  <c r="AR376" i="24"/>
  <c r="U377" i="24"/>
  <c r="AG377" i="24"/>
  <c r="AR377" i="24"/>
  <c r="U378" i="24"/>
  <c r="AG378" i="24"/>
  <c r="AR378" i="24"/>
  <c r="U379" i="24"/>
  <c r="W379" i="24" s="1"/>
  <c r="AK379" i="24" s="1"/>
  <c r="AL379" i="24" s="1"/>
  <c r="AG379" i="24"/>
  <c r="AR379" i="24"/>
  <c r="U380" i="24"/>
  <c r="AG380" i="24"/>
  <c r="AR380" i="24"/>
  <c r="U381" i="24"/>
  <c r="AG381" i="24"/>
  <c r="AR381" i="24"/>
  <c r="U382" i="24"/>
  <c r="AG382" i="24"/>
  <c r="AR382" i="24"/>
  <c r="U383" i="24"/>
  <c r="AG383" i="24"/>
  <c r="AR383" i="24"/>
  <c r="R305" i="24"/>
  <c r="R306" i="24"/>
  <c r="R307" i="24"/>
  <c r="R308" i="24"/>
  <c r="R309" i="24"/>
  <c r="R310" i="24"/>
  <c r="R311" i="24"/>
  <c r="R312" i="24"/>
  <c r="R313" i="24"/>
  <c r="R314" i="24"/>
  <c r="R316" i="24"/>
  <c r="R317" i="24"/>
  <c r="R318" i="24"/>
  <c r="R319" i="24"/>
  <c r="R320" i="24"/>
  <c r="R321" i="24"/>
  <c r="R322" i="24"/>
  <c r="R323" i="24"/>
  <c r="R324" i="24"/>
  <c r="R325" i="24"/>
  <c r="R326" i="24"/>
  <c r="R327" i="24"/>
  <c r="W327" i="24" s="1"/>
  <c r="AK327" i="24" s="1"/>
  <c r="AL327" i="24" s="1"/>
  <c r="R328" i="24"/>
  <c r="R329" i="24"/>
  <c r="R330" i="24"/>
  <c r="R331" i="24"/>
  <c r="R332" i="24"/>
  <c r="R333" i="24"/>
  <c r="R334" i="24"/>
  <c r="R335" i="24"/>
  <c r="R336" i="24"/>
  <c r="R337" i="24"/>
  <c r="R338" i="24"/>
  <c r="R339" i="24"/>
  <c r="W339" i="24" s="1"/>
  <c r="AK339" i="24" s="1"/>
  <c r="AL339" i="24" s="1"/>
  <c r="R340" i="24"/>
  <c r="R341" i="24"/>
  <c r="R342" i="24"/>
  <c r="R343" i="24"/>
  <c r="R344" i="24"/>
  <c r="R345" i="24"/>
  <c r="R346" i="24"/>
  <c r="R347" i="24"/>
  <c r="R348" i="24"/>
  <c r="R349" i="24"/>
  <c r="R350" i="24"/>
  <c r="R351" i="24"/>
  <c r="W351" i="24" s="1"/>
  <c r="AK351" i="24" s="1"/>
  <c r="AL351" i="24" s="1"/>
  <c r="R352" i="24"/>
  <c r="R353" i="24"/>
  <c r="R354" i="24"/>
  <c r="R355" i="24"/>
  <c r="R356" i="24"/>
  <c r="R357" i="24"/>
  <c r="R358" i="24"/>
  <c r="R359" i="24"/>
  <c r="R360" i="24"/>
  <c r="R362" i="24"/>
  <c r="R363" i="24"/>
  <c r="R364" i="24"/>
  <c r="R365" i="24"/>
  <c r="R366" i="24"/>
  <c r="R367" i="24"/>
  <c r="R368" i="24"/>
  <c r="R369" i="24"/>
  <c r="R370" i="24"/>
  <c r="R371" i="24"/>
  <c r="R372" i="24"/>
  <c r="R373" i="24"/>
  <c r="R374" i="24"/>
  <c r="R376" i="24"/>
  <c r="R377" i="24"/>
  <c r="R378" i="24"/>
  <c r="R380" i="24"/>
  <c r="R381" i="24"/>
  <c r="R382" i="24"/>
  <c r="R383" i="24"/>
  <c r="U304" i="24"/>
  <c r="AG304" i="24"/>
  <c r="AH304" i="24"/>
  <c r="AR304" i="24"/>
  <c r="AR303" i="24"/>
  <c r="AH303" i="24"/>
  <c r="AG303" i="24"/>
  <c r="AC303" i="24"/>
  <c r="M303" i="24"/>
  <c r="AR302" i="24"/>
  <c r="AH302" i="24"/>
  <c r="AG302" i="24"/>
  <c r="AC302" i="24"/>
  <c r="U302" i="24"/>
  <c r="R302" i="24"/>
  <c r="U273" i="24"/>
  <c r="W273" i="24"/>
  <c r="AK273" i="24" s="1"/>
  <c r="AL273" i="24" s="1"/>
  <c r="W142" i="24"/>
  <c r="AK142" i="24" s="1"/>
  <c r="AL142" i="24" s="1"/>
  <c r="AC282" i="24"/>
  <c r="R207" i="24"/>
  <c r="W207" i="24" s="1"/>
  <c r="AK207" i="24" s="1"/>
  <c r="AL207" i="24" s="1"/>
  <c r="W225" i="24"/>
  <c r="AK225" i="24" s="1"/>
  <c r="AL225" i="24" s="1"/>
  <c r="AC291" i="24"/>
  <c r="AR301" i="24"/>
  <c r="AC301" i="24"/>
  <c r="AH301" i="24"/>
  <c r="M301" i="24"/>
  <c r="U301" i="24" s="1"/>
  <c r="AC299" i="24"/>
  <c r="R298" i="24"/>
  <c r="W298" i="24" s="1"/>
  <c r="AK298" i="24" s="1"/>
  <c r="AL298" i="24" s="1"/>
  <c r="R299" i="24"/>
  <c r="W299" i="24" s="1"/>
  <c r="AK299" i="24" s="1"/>
  <c r="AL299" i="24" s="1"/>
  <c r="R300" i="24"/>
  <c r="W300" i="24" s="1"/>
  <c r="AK300" i="24" s="1"/>
  <c r="AL300" i="24" s="1"/>
  <c r="AC300" i="24"/>
  <c r="AC298" i="24"/>
  <c r="R297" i="24"/>
  <c r="W297" i="24" s="1"/>
  <c r="AK297" i="24" s="1"/>
  <c r="AL297" i="24" s="1"/>
  <c r="AC297" i="24"/>
  <c r="R292" i="24"/>
  <c r="W292" i="24" s="1"/>
  <c r="AK292" i="24" s="1"/>
  <c r="AL292" i="24" s="1"/>
  <c r="R290" i="24"/>
  <c r="W290" i="24" s="1"/>
  <c r="AK290" i="24" s="1"/>
  <c r="AL290" i="24" s="1"/>
  <c r="R289" i="24"/>
  <c r="W289" i="24" s="1"/>
  <c r="AK289" i="24" s="1"/>
  <c r="AL289" i="24" s="1"/>
  <c r="AK296" i="24"/>
  <c r="AL296" i="24" s="1"/>
  <c r="R293" i="24"/>
  <c r="W293" i="24" s="1"/>
  <c r="AK293" i="24" s="1"/>
  <c r="AL293" i="24" s="1"/>
  <c r="R294" i="24"/>
  <c r="W294" i="24" s="1"/>
  <c r="AK294" i="24" s="1"/>
  <c r="AL294" i="24" s="1"/>
  <c r="R295" i="24"/>
  <c r="W295" i="24" s="1"/>
  <c r="AK295" i="24" s="1"/>
  <c r="AL295" i="24" s="1"/>
  <c r="R296" i="24"/>
  <c r="AC296" i="24"/>
  <c r="AC295" i="24"/>
  <c r="AC294" i="24"/>
  <c r="AC293" i="24"/>
  <c r="AC292" i="24"/>
  <c r="AC290" i="24"/>
  <c r="AC289" i="24"/>
  <c r="AC288" i="24"/>
  <c r="AC287" i="24"/>
  <c r="AC286" i="24"/>
  <c r="R287" i="24"/>
  <c r="W287" i="24" s="1"/>
  <c r="AK287" i="24" s="1"/>
  <c r="AL287" i="24" s="1"/>
  <c r="W288" i="24"/>
  <c r="AK288" i="24" s="1"/>
  <c r="AL288" i="24" s="1"/>
  <c r="R286" i="24"/>
  <c r="W286" i="24" s="1"/>
  <c r="AK286" i="24" s="1"/>
  <c r="AL286" i="24" s="1"/>
  <c r="AC285" i="24"/>
  <c r="R285" i="24"/>
  <c r="W285" i="24" s="1"/>
  <c r="AK285" i="24" s="1"/>
  <c r="AL285" i="24" s="1"/>
  <c r="W291" i="24"/>
  <c r="AK291" i="24" s="1"/>
  <c r="AL291" i="24" s="1"/>
  <c r="AC284" i="24"/>
  <c r="R284" i="24"/>
  <c r="AH284" i="24"/>
  <c r="U284" i="24"/>
  <c r="AC283" i="24"/>
  <c r="AR283" i="24"/>
  <c r="AG283" i="24"/>
  <c r="AH283" i="24"/>
  <c r="U283" i="24"/>
  <c r="M283" i="24"/>
  <c r="R283" i="24" s="1"/>
  <c r="R234" i="24"/>
  <c r="W234" i="24" s="1"/>
  <c r="AK234" i="24" s="1"/>
  <c r="AL234" i="24" s="1"/>
  <c r="W228" i="24"/>
  <c r="AK228" i="24" s="1"/>
  <c r="AL228" i="24" s="1"/>
  <c r="W192" i="24"/>
  <c r="AK192" i="24" s="1"/>
  <c r="AL192" i="24" s="1"/>
  <c r="AC281" i="24"/>
  <c r="M281" i="24"/>
  <c r="U281" i="24" s="1"/>
  <c r="AC280" i="24"/>
  <c r="AR280" i="24"/>
  <c r="AG280" i="24"/>
  <c r="AH280" i="24"/>
  <c r="U280" i="24"/>
  <c r="M280" i="24"/>
  <c r="R280" i="24" s="1"/>
  <c r="W149" i="24"/>
  <c r="AK149" i="24" s="1"/>
  <c r="AL149" i="24" s="1"/>
  <c r="R233" i="24"/>
  <c r="W233" i="24" s="1"/>
  <c r="AK233" i="24" s="1"/>
  <c r="AL233" i="24" s="1"/>
  <c r="U44" i="24"/>
  <c r="V44" i="24"/>
  <c r="AH44" i="24" s="1"/>
  <c r="AC44" i="24"/>
  <c r="AG44" i="24"/>
  <c r="AR44" i="24"/>
  <c r="U45" i="24"/>
  <c r="V45" i="24"/>
  <c r="AC45" i="24"/>
  <c r="AG45" i="24"/>
  <c r="AR45" i="24"/>
  <c r="U46" i="24"/>
  <c r="V46" i="24"/>
  <c r="AC46" i="24"/>
  <c r="AG46" i="24"/>
  <c r="AR46" i="24"/>
  <c r="V43" i="24"/>
  <c r="AH43" i="24" s="1"/>
  <c r="W239" i="24"/>
  <c r="AK239" i="24" s="1"/>
  <c r="AL239" i="24" s="1"/>
  <c r="W240" i="24"/>
  <c r="AK240" i="24" s="1"/>
  <c r="AL240" i="24" s="1"/>
  <c r="W238" i="24"/>
  <c r="AK238" i="24" s="1"/>
  <c r="AL238" i="24" s="1"/>
  <c r="AL139" i="24"/>
  <c r="AL140" i="24"/>
  <c r="AL141" i="24"/>
  <c r="AL155" i="24"/>
  <c r="AL156" i="24"/>
  <c r="AL158" i="24"/>
  <c r="AL159" i="24"/>
  <c r="AL160" i="24"/>
  <c r="AL161" i="24"/>
  <c r="AL162" i="24"/>
  <c r="AL163" i="24"/>
  <c r="AL164" i="24"/>
  <c r="AL165" i="24"/>
  <c r="AL166" i="24"/>
  <c r="AL167" i="24"/>
  <c r="AL170" i="24"/>
  <c r="AL172" i="24"/>
  <c r="AL173" i="24"/>
  <c r="AL174" i="24"/>
  <c r="AL175" i="24"/>
  <c r="AL176" i="24"/>
  <c r="AL177" i="24"/>
  <c r="AL180" i="24"/>
  <c r="AL181" i="24"/>
  <c r="AL182" i="24"/>
  <c r="AL184" i="24"/>
  <c r="AL185" i="24"/>
  <c r="AL188" i="24"/>
  <c r="AL190" i="24"/>
  <c r="AL191" i="24"/>
  <c r="AL193" i="24"/>
  <c r="AL194" i="24"/>
  <c r="AL195" i="24"/>
  <c r="AL196" i="24"/>
  <c r="AL197" i="24"/>
  <c r="AL198" i="24"/>
  <c r="AL200" i="24"/>
  <c r="AL201" i="24"/>
  <c r="AL202" i="24"/>
  <c r="AL204" i="24"/>
  <c r="AL205" i="24"/>
  <c r="AL206" i="24"/>
  <c r="AL208" i="24"/>
  <c r="AL209" i="24"/>
  <c r="AL210" i="24"/>
  <c r="AL211" i="24"/>
  <c r="AL214" i="24"/>
  <c r="AL216" i="24"/>
  <c r="AL217" i="24"/>
  <c r="AL219" i="24"/>
  <c r="AL220" i="24"/>
  <c r="AL223" i="24"/>
  <c r="AL224" i="24"/>
  <c r="AL227" i="24"/>
  <c r="AL229" i="24"/>
  <c r="AL231" i="24"/>
  <c r="AL232" i="24"/>
  <c r="AL236" i="24"/>
  <c r="V9" i="33"/>
  <c r="AC279" i="24"/>
  <c r="R279" i="24"/>
  <c r="W279" i="24" s="1"/>
  <c r="AK279" i="24" s="1"/>
  <c r="AL279" i="24" s="1"/>
  <c r="AR279" i="24"/>
  <c r="AG279" i="24"/>
  <c r="AC278" i="24"/>
  <c r="AC277" i="24"/>
  <c r="AC276" i="24"/>
  <c r="AC275" i="24"/>
  <c r="AC274" i="24"/>
  <c r="AC273" i="24"/>
  <c r="AC272" i="24"/>
  <c r="AC270" i="24"/>
  <c r="AC269" i="24"/>
  <c r="AC268" i="24"/>
  <c r="AC267" i="24"/>
  <c r="AC266" i="24"/>
  <c r="AC265" i="24"/>
  <c r="AC264" i="24"/>
  <c r="AC263" i="24"/>
  <c r="AC262" i="24"/>
  <c r="AC261" i="24"/>
  <c r="AC260" i="24"/>
  <c r="AC259" i="24"/>
  <c r="AC258" i="24"/>
  <c r="AC257" i="24"/>
  <c r="AC256" i="24"/>
  <c r="AC255" i="24"/>
  <c r="AC254" i="24"/>
  <c r="AC253" i="24"/>
  <c r="AC252" i="24"/>
  <c r="AC251" i="24"/>
  <c r="AC250" i="24"/>
  <c r="AC249" i="24"/>
  <c r="AC248" i="24"/>
  <c r="AC247" i="24"/>
  <c r="AC246" i="24"/>
  <c r="AC245" i="24"/>
  <c r="W278" i="24"/>
  <c r="AK278" i="24" s="1"/>
  <c r="AL278" i="24" s="1"/>
  <c r="W277" i="24"/>
  <c r="AK277" i="24" s="1"/>
  <c r="AL277" i="24" s="1"/>
  <c r="W276" i="24"/>
  <c r="AK276" i="24" s="1"/>
  <c r="AL276" i="24" s="1"/>
  <c r="W275" i="24"/>
  <c r="AK275" i="24" s="1"/>
  <c r="AL275" i="24" s="1"/>
  <c r="W274" i="24"/>
  <c r="AK274" i="24" s="1"/>
  <c r="AL274" i="24" s="1"/>
  <c r="AK272" i="24"/>
  <c r="AL272" i="24" s="1"/>
  <c r="W272" i="24"/>
  <c r="AK271" i="24"/>
  <c r="AL271" i="24" s="1"/>
  <c r="W271" i="24"/>
  <c r="AK270" i="24"/>
  <c r="AL270" i="24" s="1"/>
  <c r="W270" i="24"/>
  <c r="AK269" i="24"/>
  <c r="AL269" i="24" s="1"/>
  <c r="W269" i="24"/>
  <c r="AK268" i="24"/>
  <c r="AL268" i="24" s="1"/>
  <c r="W268" i="24"/>
  <c r="AK267" i="24"/>
  <c r="AL267" i="24" s="1"/>
  <c r="W267" i="24"/>
  <c r="AK266" i="24"/>
  <c r="AL266" i="24" s="1"/>
  <c r="W266" i="24"/>
  <c r="AK265" i="24"/>
  <c r="AL265" i="24" s="1"/>
  <c r="W265" i="24"/>
  <c r="AK264" i="24"/>
  <c r="AL264" i="24" s="1"/>
  <c r="W264" i="24"/>
  <c r="AK263" i="24"/>
  <c r="AL263" i="24" s="1"/>
  <c r="W263" i="24"/>
  <c r="AK262" i="24"/>
  <c r="AL262" i="24" s="1"/>
  <c r="W262" i="24"/>
  <c r="AK261" i="24"/>
  <c r="AL261" i="24" s="1"/>
  <c r="W261" i="24"/>
  <c r="AK260" i="24"/>
  <c r="AL260" i="24" s="1"/>
  <c r="W260" i="24"/>
  <c r="AK259" i="24"/>
  <c r="AL259" i="24" s="1"/>
  <c r="W259" i="24"/>
  <c r="AK258" i="24"/>
  <c r="AL258" i="24" s="1"/>
  <c r="W258" i="24"/>
  <c r="AK257" i="24"/>
  <c r="AL257" i="24" s="1"/>
  <c r="W257" i="24"/>
  <c r="AK256" i="24"/>
  <c r="AL256" i="24" s="1"/>
  <c r="W256" i="24"/>
  <c r="AK255" i="24"/>
  <c r="AL255" i="24" s="1"/>
  <c r="W255" i="24"/>
  <c r="AK254" i="24"/>
  <c r="AL254" i="24" s="1"/>
  <c r="W254" i="24"/>
  <c r="AK253" i="24"/>
  <c r="AL253" i="24" s="1"/>
  <c r="W253" i="24"/>
  <c r="AK252" i="24"/>
  <c r="AL252" i="24" s="1"/>
  <c r="W252" i="24"/>
  <c r="AK251" i="24"/>
  <c r="AL251" i="24" s="1"/>
  <c r="W251" i="24"/>
  <c r="AK250" i="24"/>
  <c r="AL250" i="24" s="1"/>
  <c r="W250" i="24"/>
  <c r="AK249" i="24"/>
  <c r="AL249" i="24" s="1"/>
  <c r="W249" i="24"/>
  <c r="AK248" i="24"/>
  <c r="AL248" i="24" s="1"/>
  <c r="W248" i="24"/>
  <c r="AK247" i="24"/>
  <c r="AL247" i="24" s="1"/>
  <c r="W247" i="24"/>
  <c r="R246" i="24"/>
  <c r="R245" i="24"/>
  <c r="W245" i="24" s="1"/>
  <c r="W237" i="24"/>
  <c r="AK237" i="24" s="1"/>
  <c r="AL237" i="24" s="1"/>
  <c r="W235" i="24"/>
  <c r="AK235" i="24" s="1"/>
  <c r="AL235" i="24" s="1"/>
  <c r="AR244" i="24"/>
  <c r="AG244" i="24"/>
  <c r="AC244" i="24"/>
  <c r="V244" i="24"/>
  <c r="U244" i="24"/>
  <c r="AR243" i="24"/>
  <c r="AG243" i="24"/>
  <c r="AC243" i="24"/>
  <c r="V243" i="24"/>
  <c r="AH243" i="24" s="1"/>
  <c r="AR242" i="24"/>
  <c r="AG242" i="24"/>
  <c r="AC242" i="24"/>
  <c r="V242" i="24"/>
  <c r="AH242" i="24" s="1"/>
  <c r="AR241" i="24"/>
  <c r="AG241" i="24"/>
  <c r="AC241" i="24"/>
  <c r="V241" i="24"/>
  <c r="AH241" i="24" s="1"/>
  <c r="M243" i="24"/>
  <c r="U243" i="24" s="1"/>
  <c r="M242" i="24"/>
  <c r="U242" i="24" s="1"/>
  <c r="M241" i="24"/>
  <c r="AR240" i="24"/>
  <c r="AR239" i="24"/>
  <c r="AR238" i="24"/>
  <c r="AC240" i="24"/>
  <c r="AC239" i="24"/>
  <c r="AC238" i="24"/>
  <c r="D8" i="34"/>
  <c r="D5" i="34"/>
  <c r="F5" i="34" s="1"/>
  <c r="V3" i="33"/>
  <c r="AH3" i="33" s="1"/>
  <c r="K6" i="33"/>
  <c r="M6" i="33" s="1"/>
  <c r="U6" i="33" s="1"/>
  <c r="AC154" i="24"/>
  <c r="AC155" i="24"/>
  <c r="AC156" i="24"/>
  <c r="AC157" i="24"/>
  <c r="AC158" i="24"/>
  <c r="AC159" i="24"/>
  <c r="AC160" i="24"/>
  <c r="AC161" i="24"/>
  <c r="AC162" i="24"/>
  <c r="AC163" i="24"/>
  <c r="AC164" i="24"/>
  <c r="AC165" i="24"/>
  <c r="AC166" i="24"/>
  <c r="AC167" i="24"/>
  <c r="AC168" i="24"/>
  <c r="AC169" i="24"/>
  <c r="AC170" i="24"/>
  <c r="AC171" i="24"/>
  <c r="AC172" i="24"/>
  <c r="AC173" i="24"/>
  <c r="AC174" i="24"/>
  <c r="AC175" i="24"/>
  <c r="AC176" i="24"/>
  <c r="AC177" i="24"/>
  <c r="AC178" i="24"/>
  <c r="AC179" i="24"/>
  <c r="AC180" i="24"/>
  <c r="AC181" i="24"/>
  <c r="AC182" i="24"/>
  <c r="AC183" i="24"/>
  <c r="AC184" i="24"/>
  <c r="AC185" i="24"/>
  <c r="AC186" i="24"/>
  <c r="AC187" i="24"/>
  <c r="AC188" i="24"/>
  <c r="AC189" i="24"/>
  <c r="AC190" i="24"/>
  <c r="AC191" i="24"/>
  <c r="AC192" i="24"/>
  <c r="AC193" i="24"/>
  <c r="AC194" i="24"/>
  <c r="AC195" i="24"/>
  <c r="AC196" i="24"/>
  <c r="AC197" i="24"/>
  <c r="AC198" i="24"/>
  <c r="AC199" i="24"/>
  <c r="AC200" i="24"/>
  <c r="AC201" i="24"/>
  <c r="AC202" i="24"/>
  <c r="AC203" i="24"/>
  <c r="AC204" i="24"/>
  <c r="AC205" i="24"/>
  <c r="AC206" i="24"/>
  <c r="AC207" i="24"/>
  <c r="AC208" i="24"/>
  <c r="AC209" i="24"/>
  <c r="AC210" i="24"/>
  <c r="AC211" i="24"/>
  <c r="AC212" i="24"/>
  <c r="AC213" i="24"/>
  <c r="AC214" i="24"/>
  <c r="AC215" i="24"/>
  <c r="AC216" i="24"/>
  <c r="AC217" i="24"/>
  <c r="AC218" i="24"/>
  <c r="AC219" i="24"/>
  <c r="AC220" i="24"/>
  <c r="AC221" i="24"/>
  <c r="AC222" i="24"/>
  <c r="AC223" i="24"/>
  <c r="AC224" i="24"/>
  <c r="AC225" i="24"/>
  <c r="AC226" i="24"/>
  <c r="AC227" i="24"/>
  <c r="AC228" i="24"/>
  <c r="AC229" i="24"/>
  <c r="AC230" i="24"/>
  <c r="AC231" i="24"/>
  <c r="AC232" i="24"/>
  <c r="AC233" i="24"/>
  <c r="AC234" i="24"/>
  <c r="AC235" i="24"/>
  <c r="AC236" i="24"/>
  <c r="AC237" i="24"/>
  <c r="AC153" i="24"/>
  <c r="AF117" i="24"/>
  <c r="AG117" i="24" s="1"/>
  <c r="AF113" i="24"/>
  <c r="AG113" i="24" s="1"/>
  <c r="AF112" i="24"/>
  <c r="AG112" i="24" s="1"/>
  <c r="AF95" i="24"/>
  <c r="AG95" i="24" s="1"/>
  <c r="AF94" i="24"/>
  <c r="AG94" i="24" s="1"/>
  <c r="AF93" i="24"/>
  <c r="AG93" i="24" s="1"/>
  <c r="AF92" i="24"/>
  <c r="AG92" i="24" s="1"/>
  <c r="AF91" i="24"/>
  <c r="AG91" i="24" s="1"/>
  <c r="AF90" i="24"/>
  <c r="AG90" i="24" s="1"/>
  <c r="AF89" i="24"/>
  <c r="AG89" i="24" s="1"/>
  <c r="AF88" i="24"/>
  <c r="AG88" i="24" s="1"/>
  <c r="AF87" i="24"/>
  <c r="AG87" i="24" s="1"/>
  <c r="AF86" i="24"/>
  <c r="AG86" i="24" s="1"/>
  <c r="AF85" i="24"/>
  <c r="AG85" i="24" s="1"/>
  <c r="AF84" i="24"/>
  <c r="AG84" i="24" s="1"/>
  <c r="AF83" i="24"/>
  <c r="AG83" i="24" s="1"/>
  <c r="AF82" i="24"/>
  <c r="AG82" i="24" s="1"/>
  <c r="AF81" i="24"/>
  <c r="AG81" i="24" s="1"/>
  <c r="AF136" i="24"/>
  <c r="AG136" i="24" s="1"/>
  <c r="AC152" i="24"/>
  <c r="AC151" i="24"/>
  <c r="AC150" i="24"/>
  <c r="AC149" i="24"/>
  <c r="AC148" i="24"/>
  <c r="AC147" i="24"/>
  <c r="AC146" i="24"/>
  <c r="AC145" i="24"/>
  <c r="AC144" i="24"/>
  <c r="AC143" i="24"/>
  <c r="AC138" i="24"/>
  <c r="AR152" i="24"/>
  <c r="AK152" i="24"/>
  <c r="AL152" i="24" s="1"/>
  <c r="AG152" i="24"/>
  <c r="AR151" i="24"/>
  <c r="AK151" i="24"/>
  <c r="AL151" i="24" s="1"/>
  <c r="AG151" i="24"/>
  <c r="AR150" i="24"/>
  <c r="AK150" i="24"/>
  <c r="AL150" i="24" s="1"/>
  <c r="AG150" i="24"/>
  <c r="AR149" i="24"/>
  <c r="AG149" i="24"/>
  <c r="AR148" i="24"/>
  <c r="AK148" i="24"/>
  <c r="AL148" i="24" s="1"/>
  <c r="AG148" i="24"/>
  <c r="AR147" i="24"/>
  <c r="AK147" i="24"/>
  <c r="AL147" i="24" s="1"/>
  <c r="AG147" i="24"/>
  <c r="AR146" i="24"/>
  <c r="AK146" i="24"/>
  <c r="AL146" i="24" s="1"/>
  <c r="AG146" i="24"/>
  <c r="AR145" i="24"/>
  <c r="AK145" i="24"/>
  <c r="AL145" i="24" s="1"/>
  <c r="AG145" i="24"/>
  <c r="AR144" i="24"/>
  <c r="AG144" i="24"/>
  <c r="AR143" i="24"/>
  <c r="AK143" i="24"/>
  <c r="AL143" i="24" s="1"/>
  <c r="AG143" i="24"/>
  <c r="AC128" i="24"/>
  <c r="AF142" i="24"/>
  <c r="AG142" i="24" s="1"/>
  <c r="AC142" i="24"/>
  <c r="U142" i="24"/>
  <c r="R142" i="24"/>
  <c r="AH142" i="24"/>
  <c r="AC18" i="24"/>
  <c r="AF18" i="24"/>
  <c r="AG18" i="24" s="1"/>
  <c r="AH18" i="24"/>
  <c r="AC33" i="24"/>
  <c r="AG33" i="24"/>
  <c r="AH33" i="24"/>
  <c r="AC34" i="24"/>
  <c r="AH34" i="24"/>
  <c r="AC35" i="24"/>
  <c r="AH35" i="24"/>
  <c r="AC36" i="24"/>
  <c r="AH36" i="24"/>
  <c r="AC37" i="24"/>
  <c r="AH37" i="24"/>
  <c r="AC38" i="24"/>
  <c r="AG38" i="24"/>
  <c r="AH38" i="24"/>
  <c r="AC39" i="24"/>
  <c r="AG39" i="24"/>
  <c r="AH39" i="24"/>
  <c r="AC40" i="24"/>
  <c r="AG40" i="24"/>
  <c r="AH40" i="24"/>
  <c r="AC41" i="24"/>
  <c r="AG41" i="24"/>
  <c r="AH41" i="24"/>
  <c r="AC42" i="24"/>
  <c r="AH42" i="24"/>
  <c r="AC62" i="24"/>
  <c r="AF62" i="24"/>
  <c r="AG62" i="24" s="1"/>
  <c r="AC64" i="24"/>
  <c r="AG64" i="24"/>
  <c r="AC109" i="24"/>
  <c r="AF109" i="24"/>
  <c r="AG109" i="24" s="1"/>
  <c r="AH109" i="24"/>
  <c r="AF110" i="24"/>
  <c r="AG110" i="24" s="1"/>
  <c r="AC113" i="24"/>
  <c r="AC118" i="24"/>
  <c r="AG118" i="24"/>
  <c r="AH118" i="24"/>
  <c r="AC123" i="24"/>
  <c r="AG123" i="24"/>
  <c r="AC133" i="24"/>
  <c r="AG133" i="24"/>
  <c r="AC134" i="24"/>
  <c r="AG134" i="24"/>
  <c r="AC135" i="24"/>
  <c r="AF135" i="24"/>
  <c r="AG135" i="24" s="1"/>
  <c r="AH135" i="24"/>
  <c r="M134" i="24"/>
  <c r="R134" i="24" s="1"/>
  <c r="W134" i="24" s="1"/>
  <c r="AK134" i="24" s="1"/>
  <c r="AL134" i="24" s="1"/>
  <c r="AQ10" i="33"/>
  <c r="AG10" i="33"/>
  <c r="AC10" i="33"/>
  <c r="V10" i="33"/>
  <c r="M10" i="33"/>
  <c r="U10" i="33" s="1"/>
  <c r="AQ6" i="33"/>
  <c r="AG6" i="33"/>
  <c r="AC6" i="33"/>
  <c r="V6" i="33"/>
  <c r="AH6" i="33" s="1"/>
  <c r="AQ9" i="33"/>
  <c r="AG9" i="33"/>
  <c r="AC9" i="33"/>
  <c r="M9" i="33"/>
  <c r="U9" i="33" s="1"/>
  <c r="AQ5" i="33"/>
  <c r="AG5" i="33"/>
  <c r="AC5" i="33"/>
  <c r="V5" i="33"/>
  <c r="M5" i="33"/>
  <c r="U5" i="33" s="1"/>
  <c r="AQ4" i="33"/>
  <c r="AG4" i="33"/>
  <c r="AC4" i="33"/>
  <c r="V4" i="33"/>
  <c r="AH4" i="33" s="1"/>
  <c r="M4" i="33"/>
  <c r="U4" i="33" s="1"/>
  <c r="AQ3" i="33"/>
  <c r="AG3" i="33"/>
  <c r="AC3" i="33"/>
  <c r="M3" i="33"/>
  <c r="U3" i="33" s="1"/>
  <c r="AR138" i="24"/>
  <c r="AF138" i="24"/>
  <c r="AG138" i="24" s="1"/>
  <c r="V138" i="24"/>
  <c r="AH138" i="24" s="1"/>
  <c r="M138" i="24"/>
  <c r="AC139" i="24"/>
  <c r="AC140" i="24"/>
  <c r="AC141" i="24"/>
  <c r="AR137" i="24"/>
  <c r="AF137" i="24"/>
  <c r="AG137" i="24" s="1"/>
  <c r="AC137" i="24"/>
  <c r="AH137" i="24"/>
  <c r="M137" i="24"/>
  <c r="R137" i="24" s="1"/>
  <c r="AC136" i="24"/>
  <c r="AH136" i="24"/>
  <c r="M136" i="24"/>
  <c r="U136" i="24" s="1"/>
  <c r="M135" i="24"/>
  <c r="U135" i="24" s="1"/>
  <c r="AR135" i="24"/>
  <c r="V129" i="24"/>
  <c r="AH129" i="24" s="1"/>
  <c r="D22" i="27"/>
  <c r="D23" i="27"/>
  <c r="D24" i="27"/>
  <c r="D20" i="27"/>
  <c r="D19" i="27"/>
  <c r="D14" i="27"/>
  <c r="D15" i="27"/>
  <c r="D16" i="27"/>
  <c r="D17" i="27"/>
  <c r="D18" i="27"/>
  <c r="D13" i="27"/>
  <c r="D3" i="27"/>
  <c r="F5" i="29"/>
  <c r="G8" i="29"/>
  <c r="H5" i="29"/>
  <c r="R50" i="24"/>
  <c r="R109" i="24"/>
  <c r="W109" i="24" s="1"/>
  <c r="AK109" i="24" s="1"/>
  <c r="AL109" i="24" s="1"/>
  <c r="AR134" i="24"/>
  <c r="AR133" i="24"/>
  <c r="M133" i="24"/>
  <c r="R133" i="24" s="1"/>
  <c r="W133" i="24" s="1"/>
  <c r="AK133" i="24" s="1"/>
  <c r="AL133" i="24" s="1"/>
  <c r="D25" i="27"/>
  <c r="D26" i="27"/>
  <c r="D27" i="27"/>
  <c r="D28" i="27"/>
  <c r="D29" i="27"/>
  <c r="D30" i="27"/>
  <c r="D21" i="27"/>
  <c r="K61" i="24"/>
  <c r="M61" i="24" s="1"/>
  <c r="U61" i="24" s="1"/>
  <c r="V108" i="24"/>
  <c r="AH108" i="24" s="1"/>
  <c r="M108" i="24"/>
  <c r="U108" i="24" s="1"/>
  <c r="AR129" i="24"/>
  <c r="AF129" i="24"/>
  <c r="AG129" i="24" s="1"/>
  <c r="AC129" i="24"/>
  <c r="M129" i="24"/>
  <c r="U129" i="24" s="1"/>
  <c r="M122" i="24"/>
  <c r="U122" i="24" s="1"/>
  <c r="M63" i="24"/>
  <c r="U63" i="24" s="1"/>
  <c r="M64" i="24"/>
  <c r="U64" i="24" s="1"/>
  <c r="D4" i="27"/>
  <c r="D5" i="27"/>
  <c r="D6" i="27"/>
  <c r="D7" i="27"/>
  <c r="D8" i="27"/>
  <c r="D9" i="27"/>
  <c r="D10" i="27"/>
  <c r="D11" i="27"/>
  <c r="D12" i="27"/>
  <c r="M19" i="24"/>
  <c r="U19" i="24" s="1"/>
  <c r="AG128" i="24"/>
  <c r="M128" i="24"/>
  <c r="V128" i="24"/>
  <c r="M118" i="24"/>
  <c r="R118" i="24" s="1"/>
  <c r="AR41" i="24"/>
  <c r="M41" i="24"/>
  <c r="AR40" i="24"/>
  <c r="M40" i="24"/>
  <c r="AR39" i="24"/>
  <c r="M39" i="24"/>
  <c r="R39" i="24" s="1"/>
  <c r="AR38" i="24"/>
  <c r="M38" i="24"/>
  <c r="U38" i="24" s="1"/>
  <c r="AC108" i="24"/>
  <c r="AC19" i="24"/>
  <c r="AC20" i="24"/>
  <c r="AC21" i="24"/>
  <c r="AC22" i="24"/>
  <c r="AC23" i="24"/>
  <c r="AC24" i="24"/>
  <c r="AC25" i="24"/>
  <c r="AC26" i="24"/>
  <c r="AC27" i="24"/>
  <c r="AC28" i="24"/>
  <c r="AC29" i="24"/>
  <c r="AC30" i="24"/>
  <c r="AC31" i="24"/>
  <c r="AC32" i="24"/>
  <c r="AC130" i="24"/>
  <c r="AC131" i="24"/>
  <c r="AC132" i="24"/>
  <c r="AC43" i="24"/>
  <c r="AC47" i="24"/>
  <c r="AC48" i="24"/>
  <c r="AC49" i="24"/>
  <c r="AC50" i="24"/>
  <c r="AC51" i="24"/>
  <c r="AC52" i="24"/>
  <c r="AC53" i="24"/>
  <c r="AC54" i="24"/>
  <c r="AC55" i="24"/>
  <c r="AC56" i="24"/>
  <c r="AC57" i="24"/>
  <c r="AC58" i="24"/>
  <c r="AC59" i="24"/>
  <c r="AC60" i="24"/>
  <c r="AC61" i="24"/>
  <c r="AC63" i="24"/>
  <c r="AC65" i="24"/>
  <c r="AC66" i="24"/>
  <c r="AC67" i="24"/>
  <c r="AC68" i="24"/>
  <c r="AC69" i="24"/>
  <c r="AC70" i="24"/>
  <c r="AC71" i="24"/>
  <c r="AC72" i="24"/>
  <c r="AC73" i="24"/>
  <c r="AC74" i="24"/>
  <c r="AC75" i="24"/>
  <c r="AC76" i="24"/>
  <c r="AC77" i="24"/>
  <c r="AC78" i="24"/>
  <c r="AC79" i="24"/>
  <c r="AC80" i="24"/>
  <c r="AC81" i="24"/>
  <c r="AC82" i="24"/>
  <c r="AC83" i="24"/>
  <c r="AC84" i="24"/>
  <c r="AC85" i="24"/>
  <c r="AC86" i="24"/>
  <c r="AC87" i="24"/>
  <c r="AC88" i="24"/>
  <c r="AC89" i="24"/>
  <c r="AC90" i="24"/>
  <c r="AC91" i="24"/>
  <c r="AC92" i="24"/>
  <c r="AC93" i="24"/>
  <c r="AC94" i="24"/>
  <c r="AC95" i="24"/>
  <c r="AC96" i="24"/>
  <c r="AC97" i="24"/>
  <c r="AC98" i="24"/>
  <c r="AC99" i="24"/>
  <c r="AC100" i="24"/>
  <c r="AC101" i="24"/>
  <c r="AC102" i="24"/>
  <c r="AC103" i="24"/>
  <c r="AC104" i="24"/>
  <c r="AC105" i="24"/>
  <c r="AC106" i="24"/>
  <c r="AC107" i="24"/>
  <c r="AC111" i="24"/>
  <c r="AC112" i="24"/>
  <c r="AC114" i="24"/>
  <c r="AC115" i="24"/>
  <c r="AC116" i="24"/>
  <c r="AC117" i="24"/>
  <c r="AC119" i="24"/>
  <c r="AC120" i="24"/>
  <c r="AC121" i="24"/>
  <c r="AC122" i="24"/>
  <c r="AC124" i="24"/>
  <c r="AC125" i="24"/>
  <c r="AC126" i="24"/>
  <c r="AC127" i="24"/>
  <c r="M42" i="24"/>
  <c r="M35" i="24"/>
  <c r="R35" i="24" s="1"/>
  <c r="W35" i="24" s="1"/>
  <c r="AK35" i="24" s="1"/>
  <c r="AL35" i="24" s="1"/>
  <c r="M37" i="24"/>
  <c r="R37" i="24" s="1"/>
  <c r="W37" i="24" s="1"/>
  <c r="AK37" i="24" s="1"/>
  <c r="AL37" i="24" s="1"/>
  <c r="M36" i="24"/>
  <c r="R36" i="24" s="1"/>
  <c r="W36" i="24" s="1"/>
  <c r="AK36" i="24" s="1"/>
  <c r="AL36" i="24" s="1"/>
  <c r="M34" i="24"/>
  <c r="R34" i="24" s="1"/>
  <c r="W34" i="24" s="1"/>
  <c r="AK34" i="24" s="1"/>
  <c r="AL34" i="24" s="1"/>
  <c r="AK102" i="24"/>
  <c r="AL102" i="24" s="1"/>
  <c r="M119" i="24"/>
  <c r="AR27" i="24"/>
  <c r="AF27" i="24"/>
  <c r="AG27" i="24" s="1"/>
  <c r="V27" i="24"/>
  <c r="AH27" i="24" s="1"/>
  <c r="M27" i="24"/>
  <c r="V114" i="24"/>
  <c r="AH114" i="24" s="1"/>
  <c r="M121" i="24"/>
  <c r="AR64" i="24"/>
  <c r="V64" i="24"/>
  <c r="AR63" i="24"/>
  <c r="AF63" i="24"/>
  <c r="AG63" i="24" s="1"/>
  <c r="V63" i="24"/>
  <c r="M60" i="24"/>
  <c r="AR62" i="24"/>
  <c r="AR61" i="24"/>
  <c r="AF61" i="24"/>
  <c r="AG61" i="24" s="1"/>
  <c r="AR60" i="24"/>
  <c r="AF60" i="24"/>
  <c r="AG60" i="24" s="1"/>
  <c r="V62" i="24"/>
  <c r="AH62" i="24" s="1"/>
  <c r="U62" i="24"/>
  <c r="V61" i="24"/>
  <c r="AH61" i="24" s="1"/>
  <c r="V60" i="24"/>
  <c r="AH60" i="24" s="1"/>
  <c r="AR43" i="24"/>
  <c r="AG43" i="24"/>
  <c r="V47" i="24"/>
  <c r="AH47" i="24" s="1"/>
  <c r="AG47" i="24"/>
  <c r="AR47" i="24"/>
  <c r="V130" i="24"/>
  <c r="AH130" i="24" s="1"/>
  <c r="V131" i="24"/>
  <c r="V132" i="24"/>
  <c r="AH132" i="24" s="1"/>
  <c r="V48" i="24"/>
  <c r="AH48" i="24" s="1"/>
  <c r="V49" i="24"/>
  <c r="AH49" i="24" s="1"/>
  <c r="V51" i="24"/>
  <c r="AH51" i="24" s="1"/>
  <c r="V52" i="24"/>
  <c r="AH52" i="24" s="1"/>
  <c r="V53" i="24"/>
  <c r="AH53" i="24" s="1"/>
  <c r="V54" i="24"/>
  <c r="AH54" i="24" s="1"/>
  <c r="V55" i="24"/>
  <c r="AH55" i="24" s="1"/>
  <c r="V56" i="24"/>
  <c r="AH56" i="24" s="1"/>
  <c r="V57" i="24"/>
  <c r="AH57" i="24" s="1"/>
  <c r="V58" i="24"/>
  <c r="AH58" i="24" s="1"/>
  <c r="V65" i="24"/>
  <c r="AH65" i="24" s="1"/>
  <c r="V66" i="24"/>
  <c r="AH66" i="24" s="1"/>
  <c r="V67" i="24"/>
  <c r="AH67" i="24" s="1"/>
  <c r="V68" i="24"/>
  <c r="AH68" i="24" s="1"/>
  <c r="V69" i="24"/>
  <c r="AH69" i="24" s="1"/>
  <c r="V70" i="24"/>
  <c r="AH70" i="24" s="1"/>
  <c r="V71" i="24"/>
  <c r="AH71" i="24" s="1"/>
  <c r="V72" i="24"/>
  <c r="AH72" i="24" s="1"/>
  <c r="V73" i="24"/>
  <c r="AH73" i="24" s="1"/>
  <c r="V74" i="24"/>
  <c r="AH74" i="24" s="1"/>
  <c r="V75" i="24"/>
  <c r="AH75" i="24" s="1"/>
  <c r="V76" i="24"/>
  <c r="AH76" i="24" s="1"/>
  <c r="V77" i="24"/>
  <c r="AH77" i="24" s="1"/>
  <c r="V78" i="24"/>
  <c r="AH78" i="24" s="1"/>
  <c r="V79" i="24"/>
  <c r="AH79" i="24" s="1"/>
  <c r="V80" i="24"/>
  <c r="AH80" i="24" s="1"/>
  <c r="V96" i="24"/>
  <c r="AH96" i="24" s="1"/>
  <c r="V97" i="24"/>
  <c r="AH97" i="24" s="1"/>
  <c r="V98" i="24"/>
  <c r="AH98" i="24" s="1"/>
  <c r="V99" i="24"/>
  <c r="V100" i="24"/>
  <c r="AH100" i="24" s="1"/>
  <c r="V101" i="24"/>
  <c r="AH101" i="24" s="1"/>
  <c r="V102" i="24"/>
  <c r="V103" i="24"/>
  <c r="AH103" i="24" s="1"/>
  <c r="V104" i="24"/>
  <c r="AH104" i="24" s="1"/>
  <c r="V105" i="24"/>
  <c r="AH105" i="24" s="1"/>
  <c r="V106" i="24"/>
  <c r="AH106" i="24" s="1"/>
  <c r="V107" i="24"/>
  <c r="AH107" i="24" s="1"/>
  <c r="V110" i="24"/>
  <c r="AH110" i="24" s="1"/>
  <c r="V111" i="24"/>
  <c r="AH111" i="24" s="1"/>
  <c r="AH113" i="24"/>
  <c r="V115" i="24"/>
  <c r="AH115" i="24" s="1"/>
  <c r="V116" i="24"/>
  <c r="AH116" i="24" s="1"/>
  <c r="V119" i="24"/>
  <c r="AH119" i="24" s="1"/>
  <c r="V120" i="24"/>
  <c r="AH120" i="24" s="1"/>
  <c r="V121" i="24"/>
  <c r="AH121" i="24" s="1"/>
  <c r="V122" i="24"/>
  <c r="AH122" i="24" s="1"/>
  <c r="AH123" i="24"/>
  <c r="V125" i="24"/>
  <c r="AH125" i="24" s="1"/>
  <c r="V126" i="24"/>
  <c r="AH126" i="24" s="1"/>
  <c r="V127" i="24"/>
  <c r="V17" i="24"/>
  <c r="AH17" i="24" s="1"/>
  <c r="V19" i="24"/>
  <c r="V20" i="24"/>
  <c r="AH20" i="24" s="1"/>
  <c r="V21" i="24"/>
  <c r="AH21" i="24" s="1"/>
  <c r="V22" i="24"/>
  <c r="AH22" i="24" s="1"/>
  <c r="V23" i="24"/>
  <c r="AH23" i="24" s="1"/>
  <c r="V24" i="24"/>
  <c r="AH24" i="24" s="1"/>
  <c r="V25" i="24"/>
  <c r="AH25" i="24" s="1"/>
  <c r="V26" i="24"/>
  <c r="AH26" i="24" s="1"/>
  <c r="V28" i="24"/>
  <c r="AH28" i="24" s="1"/>
  <c r="V29" i="24"/>
  <c r="AH29" i="24" s="1"/>
  <c r="V31" i="24"/>
  <c r="AH31" i="24" s="1"/>
  <c r="V32" i="24"/>
  <c r="U47" i="24"/>
  <c r="W47" i="24" s="1"/>
  <c r="AK47" i="24" s="1"/>
  <c r="AL47" i="24" s="1"/>
  <c r="AR58" i="24"/>
  <c r="AF58" i="24"/>
  <c r="AG58" i="24" s="1"/>
  <c r="M58" i="24"/>
  <c r="U58" i="24" s="1"/>
  <c r="M123" i="24"/>
  <c r="M124" i="24"/>
  <c r="AR78" i="24"/>
  <c r="AG78" i="24"/>
  <c r="AR82" i="24"/>
  <c r="AH82" i="24"/>
  <c r="M82" i="24"/>
  <c r="AR106" i="24"/>
  <c r="AG106" i="24"/>
  <c r="M106" i="24"/>
  <c r="U106" i="24" s="1"/>
  <c r="AR55" i="24"/>
  <c r="AG55" i="24"/>
  <c r="M55" i="24"/>
  <c r="AG115" i="24"/>
  <c r="M115" i="24"/>
  <c r="AR118" i="24"/>
  <c r="AR97" i="24"/>
  <c r="AG97" i="24"/>
  <c r="M97" i="24"/>
  <c r="AR96" i="24"/>
  <c r="AG96" i="24"/>
  <c r="M96" i="24"/>
  <c r="U96" i="24" s="1"/>
  <c r="AR49" i="24"/>
  <c r="AG49" i="24"/>
  <c r="M49" i="24"/>
  <c r="AR116" i="24"/>
  <c r="AF116" i="24"/>
  <c r="AG116" i="24" s="1"/>
  <c r="M116" i="24"/>
  <c r="U116" i="24" s="1"/>
  <c r="M25" i="24"/>
  <c r="AF25" i="24"/>
  <c r="AG25" i="24" s="1"/>
  <c r="AR25" i="24"/>
  <c r="AR24" i="24"/>
  <c r="AF24" i="24"/>
  <c r="AG24" i="24" s="1"/>
  <c r="M24" i="24"/>
  <c r="AR23" i="24"/>
  <c r="AF23" i="24"/>
  <c r="AG23" i="24" s="1"/>
  <c r="M23" i="24"/>
  <c r="U23" i="24" s="1"/>
  <c r="AR22" i="24"/>
  <c r="AF22" i="24"/>
  <c r="AG22" i="24" s="1"/>
  <c r="M22" i="24"/>
  <c r="U22" i="24" s="1"/>
  <c r="AR21" i="24"/>
  <c r="AF21" i="24"/>
  <c r="AG21" i="24" s="1"/>
  <c r="AR20" i="24"/>
  <c r="AF20" i="24"/>
  <c r="AG20" i="24" s="1"/>
  <c r="M20" i="24"/>
  <c r="AR19" i="24"/>
  <c r="AF19" i="24"/>
  <c r="AG19" i="24" s="1"/>
  <c r="M26" i="24"/>
  <c r="U78" i="24"/>
  <c r="U109" i="24"/>
  <c r="U21" i="24"/>
  <c r="AC17" i="24"/>
  <c r="AR123" i="24"/>
  <c r="M126" i="24"/>
  <c r="M125" i="24"/>
  <c r="M120" i="24"/>
  <c r="AF31" i="24"/>
  <c r="AG31" i="24" s="1"/>
  <c r="M18" i="24"/>
  <c r="M28" i="24"/>
  <c r="M29" i="24"/>
  <c r="M31" i="24"/>
  <c r="U31" i="24" s="1"/>
  <c r="M32" i="24"/>
  <c r="U32" i="24" s="1"/>
  <c r="M33" i="24"/>
  <c r="R33" i="24" s="1"/>
  <c r="M130" i="24"/>
  <c r="M131" i="24"/>
  <c r="U131" i="24" s="1"/>
  <c r="M132" i="24"/>
  <c r="M48" i="24"/>
  <c r="U48" i="24" s="1"/>
  <c r="U50" i="24"/>
  <c r="M51" i="24"/>
  <c r="M52" i="24"/>
  <c r="M53" i="24"/>
  <c r="M54" i="24"/>
  <c r="M56" i="24"/>
  <c r="M57" i="24"/>
  <c r="U57" i="24" s="1"/>
  <c r="M59" i="24"/>
  <c r="R59" i="24" s="1"/>
  <c r="M65" i="24"/>
  <c r="M67" i="24"/>
  <c r="M68" i="24"/>
  <c r="M69" i="24"/>
  <c r="M70" i="24"/>
  <c r="M71" i="24"/>
  <c r="M72" i="24"/>
  <c r="M73" i="24"/>
  <c r="M74" i="24"/>
  <c r="M75" i="24"/>
  <c r="U75" i="24" s="1"/>
  <c r="M76" i="24"/>
  <c r="M77" i="24"/>
  <c r="M79" i="24"/>
  <c r="M80" i="24"/>
  <c r="U80" i="24" s="1"/>
  <c r="M81" i="24"/>
  <c r="R81" i="24" s="1"/>
  <c r="M83" i="24"/>
  <c r="R83" i="24" s="1"/>
  <c r="M84" i="24"/>
  <c r="R84" i="24" s="1"/>
  <c r="M85" i="24"/>
  <c r="R85" i="24" s="1"/>
  <c r="M86" i="24"/>
  <c r="R86" i="24" s="1"/>
  <c r="M87" i="24"/>
  <c r="R87" i="24" s="1"/>
  <c r="M88" i="24"/>
  <c r="R88" i="24" s="1"/>
  <c r="M89" i="24"/>
  <c r="R89" i="24" s="1"/>
  <c r="M91" i="24"/>
  <c r="R91" i="24" s="1"/>
  <c r="M92" i="24"/>
  <c r="U92" i="24" s="1"/>
  <c r="M93" i="24"/>
  <c r="U93" i="24" s="1"/>
  <c r="M94" i="24"/>
  <c r="U94" i="24" s="1"/>
  <c r="M95" i="24"/>
  <c r="U95" i="24" s="1"/>
  <c r="M98" i="24"/>
  <c r="M99" i="24"/>
  <c r="U99" i="24" s="1"/>
  <c r="M100" i="24"/>
  <c r="M101" i="24"/>
  <c r="M103" i="24"/>
  <c r="U103" i="24" s="1"/>
  <c r="M104" i="24"/>
  <c r="M105" i="24"/>
  <c r="M107" i="24"/>
  <c r="M111" i="24"/>
  <c r="M112" i="24"/>
  <c r="U112" i="24" s="1"/>
  <c r="M113" i="24"/>
  <c r="M114" i="24"/>
  <c r="M117" i="24"/>
  <c r="R117" i="24" s="1"/>
  <c r="U110" i="24"/>
  <c r="U127" i="24"/>
  <c r="AK127" i="24"/>
  <c r="AL127" i="24" s="1"/>
  <c r="AR127" i="24"/>
  <c r="AG127" i="24"/>
  <c r="AR125" i="24"/>
  <c r="AF125" i="24"/>
  <c r="AG125" i="24" s="1"/>
  <c r="AR126" i="24"/>
  <c r="AF126" i="24"/>
  <c r="AG126" i="24" s="1"/>
  <c r="AR124" i="24"/>
  <c r="AG124" i="24"/>
  <c r="AH124" i="24"/>
  <c r="AR122" i="24"/>
  <c r="AG122" i="24"/>
  <c r="AR121" i="24"/>
  <c r="AF121" i="24"/>
  <c r="AG121" i="24" s="1"/>
  <c r="AR120" i="24"/>
  <c r="AF120" i="24"/>
  <c r="AG120" i="24" s="1"/>
  <c r="AR119" i="24"/>
  <c r="AF119" i="24"/>
  <c r="AG119" i="24" s="1"/>
  <c r="AF29" i="24"/>
  <c r="AG29" i="24" s="1"/>
  <c r="AR29" i="24"/>
  <c r="AR28" i="24"/>
  <c r="AF28" i="24"/>
  <c r="AG28" i="24" s="1"/>
  <c r="AF114" i="24"/>
  <c r="AG114" i="24" s="1"/>
  <c r="AF111" i="24"/>
  <c r="AG111" i="24" s="1"/>
  <c r="AF108" i="24"/>
  <c r="AG108" i="24" s="1"/>
  <c r="AG107" i="24"/>
  <c r="AG105" i="24"/>
  <c r="AG104" i="24"/>
  <c r="AG103" i="24"/>
  <c r="AG102" i="24"/>
  <c r="AG101" i="24"/>
  <c r="AG100" i="24"/>
  <c r="AG99" i="24"/>
  <c r="AG98" i="24"/>
  <c r="AF80" i="24"/>
  <c r="AG80" i="24" s="1"/>
  <c r="AF79" i="24"/>
  <c r="AG79" i="24" s="1"/>
  <c r="AF77" i="24"/>
  <c r="AG77" i="24" s="1"/>
  <c r="AF76" i="24"/>
  <c r="AG76" i="24" s="1"/>
  <c r="AG75" i="24"/>
  <c r="AF74" i="24"/>
  <c r="AG74" i="24" s="1"/>
  <c r="AF73" i="24"/>
  <c r="AG73" i="24" s="1"/>
  <c r="AF72" i="24"/>
  <c r="AG72" i="24" s="1"/>
  <c r="AF71" i="24"/>
  <c r="AG71" i="24" s="1"/>
  <c r="AF70" i="24"/>
  <c r="AG70" i="24" s="1"/>
  <c r="AF69" i="24"/>
  <c r="AG69" i="24" s="1"/>
  <c r="AF68" i="24"/>
  <c r="AG68" i="24" s="1"/>
  <c r="AF67" i="24"/>
  <c r="AG67" i="24" s="1"/>
  <c r="AF66" i="24"/>
  <c r="AG66" i="24" s="1"/>
  <c r="AF65" i="24"/>
  <c r="AG65" i="24" s="1"/>
  <c r="AF59" i="24"/>
  <c r="AG59" i="24" s="1"/>
  <c r="AF57" i="24"/>
  <c r="AG57" i="24" s="1"/>
  <c r="AG56" i="24"/>
  <c r="AG54" i="24"/>
  <c r="AG53" i="24"/>
  <c r="AG52" i="24"/>
  <c r="AG51" i="24"/>
  <c r="AG50" i="24"/>
  <c r="AG48" i="24"/>
  <c r="AG132" i="24"/>
  <c r="AG131" i="24"/>
  <c r="AG130" i="24"/>
  <c r="AF32" i="24"/>
  <c r="AG32" i="24" s="1"/>
  <c r="AF30" i="24"/>
  <c r="AG30" i="24" s="1"/>
  <c r="AF26" i="24"/>
  <c r="AG26" i="24" s="1"/>
  <c r="AF17" i="24"/>
  <c r="AG17" i="24" s="1"/>
  <c r="AR26" i="24"/>
  <c r="AR31" i="24"/>
  <c r="AH117" i="24"/>
  <c r="AH112" i="24"/>
  <c r="AH95" i="24"/>
  <c r="AH94" i="24"/>
  <c r="AH93" i="24"/>
  <c r="AH92" i="24"/>
  <c r="AH91" i="24"/>
  <c r="AH90" i="24"/>
  <c r="AH89" i="24"/>
  <c r="AH88" i="24"/>
  <c r="AH87" i="24"/>
  <c r="AH86" i="24"/>
  <c r="AH85" i="24"/>
  <c r="AH84" i="24"/>
  <c r="AH83" i="24"/>
  <c r="AH81" i="24"/>
  <c r="AH59" i="24"/>
  <c r="AH50" i="24"/>
  <c r="U17" i="24"/>
  <c r="W17" i="24" s="1"/>
  <c r="AK17" i="24" s="1"/>
  <c r="AL17" i="24" s="1"/>
  <c r="U30" i="24"/>
  <c r="AR113" i="24"/>
  <c r="AR112" i="24"/>
  <c r="AR111" i="24"/>
  <c r="AR79" i="24"/>
  <c r="AR90" i="24"/>
  <c r="AR94" i="24"/>
  <c r="AR107" i="24"/>
  <c r="AR105" i="24"/>
  <c r="AR104" i="24"/>
  <c r="AR103" i="24"/>
  <c r="AR102" i="24"/>
  <c r="AR101" i="24"/>
  <c r="AR100" i="24"/>
  <c r="AR99" i="24"/>
  <c r="AR98" i="24"/>
  <c r="AR95" i="24"/>
  <c r="AR93" i="24"/>
  <c r="AR92" i="24"/>
  <c r="AR91" i="24"/>
  <c r="AR89" i="24"/>
  <c r="AR88" i="24"/>
  <c r="AR87" i="24"/>
  <c r="AR86" i="24"/>
  <c r="AR85" i="24"/>
  <c r="AR84" i="24"/>
  <c r="AR83" i="24"/>
  <c r="AR81" i="24"/>
  <c r="AR80" i="24"/>
  <c r="AR77" i="24"/>
  <c r="AR76" i="24"/>
  <c r="AR75" i="24"/>
  <c r="AR74" i="24"/>
  <c r="AR73" i="24"/>
  <c r="AR72" i="24"/>
  <c r="AR71" i="24"/>
  <c r="AR70" i="24"/>
  <c r="AR69" i="24"/>
  <c r="AR68" i="24"/>
  <c r="AR67" i="24"/>
  <c r="AR66" i="24"/>
  <c r="AR65" i="24"/>
  <c r="AR59" i="24"/>
  <c r="AR57" i="24"/>
  <c r="AR56" i="24"/>
  <c r="AR54" i="24"/>
  <c r="AR53" i="24"/>
  <c r="AR52" i="24"/>
  <c r="AR51" i="24"/>
  <c r="AR50" i="24"/>
  <c r="AR48" i="24"/>
  <c r="AR132" i="24"/>
  <c r="AR131" i="24"/>
  <c r="AR130" i="24"/>
  <c r="AR33" i="24"/>
  <c r="AR32" i="24"/>
  <c r="AR30" i="24"/>
  <c r="AR18" i="24"/>
  <c r="AR17" i="24"/>
  <c r="U43" i="24"/>
  <c r="W43" i="24"/>
  <c r="AK43" i="24" s="1"/>
  <c r="AL43" i="24" s="1"/>
  <c r="R10" i="33" l="1"/>
  <c r="R3" i="33"/>
  <c r="W3" i="33" s="1"/>
  <c r="AK3" i="33" s="1"/>
  <c r="AL3" i="33" s="1"/>
  <c r="W355" i="24"/>
  <c r="AK355" i="24" s="1"/>
  <c r="AL355" i="24" s="1"/>
  <c r="W331" i="24"/>
  <c r="AK331" i="24" s="1"/>
  <c r="AL331" i="24" s="1"/>
  <c r="W343" i="24"/>
  <c r="AK343" i="24" s="1"/>
  <c r="AL343" i="24" s="1"/>
  <c r="W319" i="24"/>
  <c r="AK319" i="24" s="1"/>
  <c r="AL319" i="24" s="1"/>
  <c r="W359" i="24"/>
  <c r="AK359" i="24" s="1"/>
  <c r="AL359" i="24" s="1"/>
  <c r="W347" i="24"/>
  <c r="AK347" i="24" s="1"/>
  <c r="AL347" i="24" s="1"/>
  <c r="W335" i="24"/>
  <c r="AK335" i="24" s="1"/>
  <c r="AL335" i="24" s="1"/>
  <c r="W323" i="24"/>
  <c r="AK323" i="24" s="1"/>
  <c r="AL323" i="24" s="1"/>
  <c r="W367" i="24"/>
  <c r="AK367" i="24" s="1"/>
  <c r="AL367" i="24" s="1"/>
  <c r="R4" i="33"/>
  <c r="W4" i="33" s="1"/>
  <c r="AK4" i="33" s="1"/>
  <c r="AL4" i="33" s="1"/>
  <c r="W371" i="24"/>
  <c r="AK371" i="24" s="1"/>
  <c r="AL371" i="24" s="1"/>
  <c r="W363" i="24"/>
  <c r="AK363" i="24" s="1"/>
  <c r="AL363" i="24" s="1"/>
  <c r="W10" i="33"/>
  <c r="AK10" i="33" s="1"/>
  <c r="AL10" i="33" s="1"/>
  <c r="W304" i="24"/>
  <c r="AK304" i="24" s="1"/>
  <c r="AL304" i="24" s="1"/>
  <c r="W373" i="24"/>
  <c r="AK373" i="24" s="1"/>
  <c r="AL373" i="24" s="1"/>
  <c r="W365" i="24"/>
  <c r="AK365" i="24" s="1"/>
  <c r="AL365" i="24" s="1"/>
  <c r="W357" i="24"/>
  <c r="AK357" i="24" s="1"/>
  <c r="AL357" i="24" s="1"/>
  <c r="W349" i="24"/>
  <c r="AK349" i="24" s="1"/>
  <c r="AL349" i="24" s="1"/>
  <c r="W341" i="24"/>
  <c r="AK341" i="24" s="1"/>
  <c r="AL341" i="24" s="1"/>
  <c r="W333" i="24"/>
  <c r="AK333" i="24" s="1"/>
  <c r="AL333" i="24" s="1"/>
  <c r="W325" i="24"/>
  <c r="AK325" i="24" s="1"/>
  <c r="AL325" i="24" s="1"/>
  <c r="W317" i="24"/>
  <c r="AK317" i="24" s="1"/>
  <c r="AL317" i="24" s="1"/>
  <c r="R64" i="24"/>
  <c r="W64" i="24" s="1"/>
  <c r="AK64" i="24" s="1"/>
  <c r="AL64" i="24" s="1"/>
  <c r="U469" i="24"/>
  <c r="W469" i="24" s="1"/>
  <c r="AK469" i="24" s="1"/>
  <c r="AL469" i="24" s="1"/>
  <c r="AK451" i="24"/>
  <c r="AL451" i="24"/>
  <c r="W350" i="24"/>
  <c r="AK350" i="24" s="1"/>
  <c r="AL350" i="24" s="1"/>
  <c r="R115" i="24"/>
  <c r="W420" i="24"/>
  <c r="AK420" i="24" s="1"/>
  <c r="AL420" i="24" s="1"/>
  <c r="W438" i="24"/>
  <c r="AK438" i="24" s="1"/>
  <c r="AL438" i="24" s="1"/>
  <c r="W430" i="24"/>
  <c r="AK430" i="24" s="1"/>
  <c r="AL430" i="24" s="1"/>
  <c r="U81" i="24"/>
  <c r="W81" i="24" s="1"/>
  <c r="AK81" i="24" s="1"/>
  <c r="AL81" i="24" s="1"/>
  <c r="W429" i="24"/>
  <c r="AK429" i="24" s="1"/>
  <c r="AL429" i="24" s="1"/>
  <c r="W338" i="24"/>
  <c r="AK338" i="24" s="1"/>
  <c r="AL338" i="24" s="1"/>
  <c r="W307" i="24"/>
  <c r="AK307" i="24" s="1"/>
  <c r="AL307" i="24" s="1"/>
  <c r="R132" i="24"/>
  <c r="W405" i="24"/>
  <c r="AK405" i="24" s="1"/>
  <c r="AL405" i="24" s="1"/>
  <c r="R111" i="24"/>
  <c r="U132" i="24"/>
  <c r="R56" i="24"/>
  <c r="W394" i="24"/>
  <c r="AK394" i="24" s="1"/>
  <c r="AL394" i="24" s="1"/>
  <c r="W434" i="24"/>
  <c r="AK434" i="24" s="1"/>
  <c r="AL434" i="24" s="1"/>
  <c r="W361" i="24"/>
  <c r="AK361" i="24" s="1"/>
  <c r="AL361" i="24" s="1"/>
  <c r="W315" i="24"/>
  <c r="AK315" i="24" s="1"/>
  <c r="AL315" i="24" s="1"/>
  <c r="U85" i="24"/>
  <c r="W85" i="24" s="1"/>
  <c r="AK85" i="24" s="1"/>
  <c r="AL85" i="24" s="1"/>
  <c r="R105" i="24"/>
  <c r="R19" i="24"/>
  <c r="W19" i="24" s="1"/>
  <c r="AK19" i="24" s="1"/>
  <c r="AL19" i="24" s="1"/>
  <c r="W311" i="24"/>
  <c r="AK311" i="24" s="1"/>
  <c r="AL311" i="24" s="1"/>
  <c r="U105" i="24"/>
  <c r="W283" i="24"/>
  <c r="AK283" i="24" s="1"/>
  <c r="AL283" i="24" s="1"/>
  <c r="U88" i="24"/>
  <c r="W88" i="24" s="1"/>
  <c r="AK88" i="24" s="1"/>
  <c r="AL88" i="24" s="1"/>
  <c r="U117" i="24"/>
  <c r="W117" i="24" s="1"/>
  <c r="AK117" i="24" s="1"/>
  <c r="AL117" i="24" s="1"/>
  <c r="W416" i="24"/>
  <c r="AK416" i="24" s="1"/>
  <c r="AL416" i="24" s="1"/>
  <c r="W422" i="24"/>
  <c r="AK422" i="24" s="1"/>
  <c r="AL422" i="24" s="1"/>
  <c r="U86" i="24"/>
  <c r="W86" i="24" s="1"/>
  <c r="AK86" i="24" s="1"/>
  <c r="AL86" i="24" s="1"/>
  <c r="W392" i="24"/>
  <c r="AK392" i="24" s="1"/>
  <c r="AL392" i="24" s="1"/>
  <c r="R100" i="24"/>
  <c r="U118" i="24"/>
  <c r="W118" i="24" s="1"/>
  <c r="AK118" i="24" s="1"/>
  <c r="AL118" i="24" s="1"/>
  <c r="W377" i="24"/>
  <c r="AK377" i="24" s="1"/>
  <c r="AL377" i="24" s="1"/>
  <c r="W369" i="24"/>
  <c r="AK369" i="24" s="1"/>
  <c r="AL369" i="24" s="1"/>
  <c r="W353" i="24"/>
  <c r="AK353" i="24" s="1"/>
  <c r="AL353" i="24" s="1"/>
  <c r="W345" i="24"/>
  <c r="AK345" i="24" s="1"/>
  <c r="AL345" i="24" s="1"/>
  <c r="W337" i="24"/>
  <c r="AK337" i="24" s="1"/>
  <c r="AL337" i="24" s="1"/>
  <c r="W329" i="24"/>
  <c r="AK329" i="24" s="1"/>
  <c r="AL329" i="24" s="1"/>
  <c r="W321" i="24"/>
  <c r="AK321" i="24" s="1"/>
  <c r="AL321" i="24" s="1"/>
  <c r="W443" i="24"/>
  <c r="AK443" i="24" s="1"/>
  <c r="AL443" i="24" s="1"/>
  <c r="W435" i="24"/>
  <c r="AK435" i="24" s="1"/>
  <c r="AL435" i="24" s="1"/>
  <c r="R114" i="24"/>
  <c r="W280" i="24"/>
  <c r="AK280" i="24" s="1"/>
  <c r="AL280" i="24" s="1"/>
  <c r="W421" i="24"/>
  <c r="AK421" i="24" s="1"/>
  <c r="AL421" i="24" s="1"/>
  <c r="U84" i="24"/>
  <c r="W84" i="24" s="1"/>
  <c r="AK84" i="24" s="1"/>
  <c r="AL84" i="24" s="1"/>
  <c r="R53" i="24"/>
  <c r="R48" i="24"/>
  <c r="W48" i="24" s="1"/>
  <c r="AK48" i="24" s="1"/>
  <c r="AL48" i="24" s="1"/>
  <c r="R106" i="24"/>
  <c r="W106" i="24" s="1"/>
  <c r="AK106" i="24" s="1"/>
  <c r="AL106" i="24" s="1"/>
  <c r="W397" i="24"/>
  <c r="AK397" i="24" s="1"/>
  <c r="AL397" i="24" s="1"/>
  <c r="U111" i="24"/>
  <c r="U91" i="24"/>
  <c r="W91" i="24" s="1"/>
  <c r="AK91" i="24" s="1"/>
  <c r="AL91" i="24" s="1"/>
  <c r="R57" i="24"/>
  <c r="W57" i="24" s="1"/>
  <c r="AK57" i="24" s="1"/>
  <c r="AL57" i="24" s="1"/>
  <c r="R28" i="24"/>
  <c r="R125" i="24"/>
  <c r="R122" i="24"/>
  <c r="W122" i="24" s="1"/>
  <c r="AK122" i="24" s="1"/>
  <c r="AL122" i="24" s="1"/>
  <c r="R135" i="24"/>
  <c r="W135" i="24" s="1"/>
  <c r="AK135" i="24" s="1"/>
  <c r="AL135" i="24" s="1"/>
  <c r="AK245" i="24"/>
  <c r="AL245" i="24" s="1"/>
  <c r="R95" i="24"/>
  <c r="W95" i="24" s="1"/>
  <c r="AK95" i="24" s="1"/>
  <c r="AL95" i="24" s="1"/>
  <c r="R75" i="24"/>
  <c r="W75" i="24" s="1"/>
  <c r="AK75" i="24" s="1"/>
  <c r="AL75" i="24" s="1"/>
  <c r="R99" i="24"/>
  <c r="W99" i="24" s="1"/>
  <c r="AK99" i="24" s="1"/>
  <c r="AL99" i="24" s="1"/>
  <c r="W313" i="24"/>
  <c r="AK313" i="24" s="1"/>
  <c r="AL313" i="24" s="1"/>
  <c r="W309" i="24"/>
  <c r="AK309" i="24" s="1"/>
  <c r="AL309" i="24" s="1"/>
  <c r="W305" i="24"/>
  <c r="AK305" i="24" s="1"/>
  <c r="AL305" i="24" s="1"/>
  <c r="U56" i="24"/>
  <c r="AH99" i="24"/>
  <c r="R98" i="24"/>
  <c r="R93" i="24"/>
  <c r="W93" i="24" s="1"/>
  <c r="AK93" i="24" s="1"/>
  <c r="AL93" i="24" s="1"/>
  <c r="R74" i="24"/>
  <c r="W50" i="24"/>
  <c r="AK50" i="24" s="1"/>
  <c r="AL50" i="24" s="1"/>
  <c r="AH19" i="24"/>
  <c r="R131" i="24"/>
  <c r="W131" i="24" s="1"/>
  <c r="AK131" i="24" s="1"/>
  <c r="AL131" i="24" s="1"/>
  <c r="R119" i="24"/>
  <c r="W439" i="24"/>
  <c r="AK439" i="24" s="1"/>
  <c r="AL439" i="24" s="1"/>
  <c r="W431" i="24"/>
  <c r="AK431" i="24" s="1"/>
  <c r="AL431" i="24" s="1"/>
  <c r="U83" i="24"/>
  <c r="W83" i="24" s="1"/>
  <c r="AK83" i="24" s="1"/>
  <c r="AL83" i="24" s="1"/>
  <c r="R107" i="24"/>
  <c r="R103" i="24"/>
  <c r="W103" i="24" s="1"/>
  <c r="AK103" i="24" s="1"/>
  <c r="AL103" i="24" s="1"/>
  <c r="W381" i="24"/>
  <c r="AK381" i="24" s="1"/>
  <c r="AL381" i="24" s="1"/>
  <c r="W376" i="24"/>
  <c r="AK376" i="24" s="1"/>
  <c r="AL376" i="24" s="1"/>
  <c r="W364" i="24"/>
  <c r="AK364" i="24" s="1"/>
  <c r="AL364" i="24" s="1"/>
  <c r="W352" i="24"/>
  <c r="AK352" i="24" s="1"/>
  <c r="AL352" i="24" s="1"/>
  <c r="W324" i="24"/>
  <c r="AK324" i="24" s="1"/>
  <c r="AL324" i="24" s="1"/>
  <c r="W354" i="24"/>
  <c r="AK354" i="24" s="1"/>
  <c r="AL354" i="24" s="1"/>
  <c r="W346" i="24"/>
  <c r="AK346" i="24" s="1"/>
  <c r="AL346" i="24" s="1"/>
  <c r="W326" i="24"/>
  <c r="AK326" i="24" s="1"/>
  <c r="AL326" i="24" s="1"/>
  <c r="W310" i="24"/>
  <c r="AK310" i="24" s="1"/>
  <c r="AL310" i="24" s="1"/>
  <c r="W306" i="24"/>
  <c r="AK306" i="24" s="1"/>
  <c r="AL306" i="24" s="1"/>
  <c r="U53" i="24"/>
  <c r="W380" i="24"/>
  <c r="AK380" i="24" s="1"/>
  <c r="AL380" i="24" s="1"/>
  <c r="W387" i="24"/>
  <c r="AK387" i="24" s="1"/>
  <c r="AL387" i="24" s="1"/>
  <c r="W393" i="24"/>
  <c r="AK393" i="24" s="1"/>
  <c r="AL393" i="24" s="1"/>
  <c r="W395" i="24"/>
  <c r="AK395" i="24" s="1"/>
  <c r="AL395" i="24" s="1"/>
  <c r="W424" i="24"/>
  <c r="AK424" i="24" s="1"/>
  <c r="AL424" i="24" s="1"/>
  <c r="R113" i="24"/>
  <c r="U113" i="24"/>
  <c r="U119" i="24"/>
  <c r="R67" i="24"/>
  <c r="U67" i="24"/>
  <c r="R42" i="24"/>
  <c r="U42" i="24"/>
  <c r="W246" i="24"/>
  <c r="AK246" i="24"/>
  <c r="AL246" i="24" s="1"/>
  <c r="AH131" i="24"/>
  <c r="R65" i="24"/>
  <c r="R18" i="24"/>
  <c r="U18" i="24"/>
  <c r="R126" i="24"/>
  <c r="U126" i="24"/>
  <c r="R61" i="24"/>
  <c r="W61" i="24" s="1"/>
  <c r="AK61" i="24" s="1"/>
  <c r="AL61" i="24" s="1"/>
  <c r="R40" i="24"/>
  <c r="U40" i="24"/>
  <c r="R244" i="24"/>
  <c r="W244" i="24" s="1"/>
  <c r="AK244" i="24" s="1"/>
  <c r="AL244" i="24" s="1"/>
  <c r="AH244" i="24"/>
  <c r="U303" i="24"/>
  <c r="R303" i="24"/>
  <c r="W314" i="24"/>
  <c r="AK314" i="24" s="1"/>
  <c r="AL314" i="24" s="1"/>
  <c r="U87" i="24"/>
  <c r="W87" i="24" s="1"/>
  <c r="AK87" i="24" s="1"/>
  <c r="AL87" i="24" s="1"/>
  <c r="R101" i="24"/>
  <c r="U101" i="24"/>
  <c r="R124" i="24"/>
  <c r="U124" i="24"/>
  <c r="U138" i="24"/>
  <c r="R138" i="24"/>
  <c r="W440" i="24"/>
  <c r="AK440" i="24" s="1"/>
  <c r="AL440" i="24" s="1"/>
  <c r="R77" i="24"/>
  <c r="R73" i="24"/>
  <c r="R69" i="24"/>
  <c r="U39" i="24"/>
  <c r="W39" i="24" s="1"/>
  <c r="AK39" i="24" s="1"/>
  <c r="AL39" i="24" s="1"/>
  <c r="W284" i="24"/>
  <c r="AK284" i="24" s="1"/>
  <c r="AL284" i="24" s="1"/>
  <c r="W302" i="24"/>
  <c r="AK302" i="24" s="1"/>
  <c r="AL302" i="24" s="1"/>
  <c r="W383" i="24"/>
  <c r="AK383" i="24" s="1"/>
  <c r="AL383" i="24" s="1"/>
  <c r="W378" i="24"/>
  <c r="AK378" i="24" s="1"/>
  <c r="AL378" i="24" s="1"/>
  <c r="W366" i="24"/>
  <c r="AK366" i="24" s="1"/>
  <c r="AL366" i="24" s="1"/>
  <c r="W362" i="24"/>
  <c r="AK362" i="24" s="1"/>
  <c r="AL362" i="24" s="1"/>
  <c r="W358" i="24"/>
  <c r="AK358" i="24" s="1"/>
  <c r="AL358" i="24" s="1"/>
  <c r="W342" i="24"/>
  <c r="AK342" i="24" s="1"/>
  <c r="AL342" i="24" s="1"/>
  <c r="W334" i="24"/>
  <c r="AK334" i="24" s="1"/>
  <c r="AL334" i="24" s="1"/>
  <c r="W330" i="24"/>
  <c r="AK330" i="24" s="1"/>
  <c r="AL330" i="24" s="1"/>
  <c r="W322" i="24"/>
  <c r="AK322" i="24" s="1"/>
  <c r="AL322" i="24" s="1"/>
  <c r="W318" i="24"/>
  <c r="AK318" i="24" s="1"/>
  <c r="AL318" i="24" s="1"/>
  <c r="W368" i="24"/>
  <c r="AK368" i="24" s="1"/>
  <c r="AL368" i="24" s="1"/>
  <c r="W360" i="24"/>
  <c r="AK360" i="24" s="1"/>
  <c r="AL360" i="24" s="1"/>
  <c r="W356" i="24"/>
  <c r="AK356" i="24" s="1"/>
  <c r="AL356" i="24" s="1"/>
  <c r="W344" i="24"/>
  <c r="AK344" i="24" s="1"/>
  <c r="AL344" i="24" s="1"/>
  <c r="W340" i="24"/>
  <c r="AK340" i="24" s="1"/>
  <c r="AL340" i="24" s="1"/>
  <c r="W336" i="24"/>
  <c r="AK336" i="24" s="1"/>
  <c r="AL336" i="24" s="1"/>
  <c r="W332" i="24"/>
  <c r="AK332" i="24" s="1"/>
  <c r="AL332" i="24" s="1"/>
  <c r="W320" i="24"/>
  <c r="AK320" i="24" s="1"/>
  <c r="AL320" i="24" s="1"/>
  <c r="W316" i="24"/>
  <c r="AK316" i="24" s="1"/>
  <c r="AL316" i="24" s="1"/>
  <c r="W312" i="24"/>
  <c r="AK312" i="24" s="1"/>
  <c r="AL312" i="24" s="1"/>
  <c r="W308" i="24"/>
  <c r="AK308" i="24" s="1"/>
  <c r="AL308" i="24" s="1"/>
  <c r="W444" i="24"/>
  <c r="AK444" i="24" s="1"/>
  <c r="AL444" i="24" s="1"/>
  <c r="W406" i="24"/>
  <c r="AK406" i="24" s="1"/>
  <c r="AL406" i="24" s="1"/>
  <c r="W410" i="24"/>
  <c r="AK410" i="24" s="1"/>
  <c r="AL410" i="24" s="1"/>
  <c r="R104" i="24"/>
  <c r="R26" i="24"/>
  <c r="R23" i="24"/>
  <c r="W23" i="24" s="1"/>
  <c r="AK23" i="24" s="1"/>
  <c r="AL23" i="24" s="1"/>
  <c r="R96" i="24"/>
  <c r="W96" i="24" s="1"/>
  <c r="AK96" i="24" s="1"/>
  <c r="AL96" i="24" s="1"/>
  <c r="R242" i="24"/>
  <c r="W242" i="24" s="1"/>
  <c r="AK242" i="24" s="1"/>
  <c r="AL242" i="24" s="1"/>
  <c r="W382" i="24"/>
  <c r="AK382" i="24" s="1"/>
  <c r="AL382" i="24" s="1"/>
  <c r="W386" i="24"/>
  <c r="AK386" i="24" s="1"/>
  <c r="AL386" i="24" s="1"/>
  <c r="W423" i="24"/>
  <c r="AK423" i="24" s="1"/>
  <c r="AL423" i="24" s="1"/>
  <c r="W432" i="24"/>
  <c r="AK432" i="24" s="1"/>
  <c r="AL432" i="24" s="1"/>
  <c r="W427" i="24"/>
  <c r="AK427" i="24" s="1"/>
  <c r="AL427" i="24" s="1"/>
  <c r="W442" i="24"/>
  <c r="AK442" i="24" s="1"/>
  <c r="AL442" i="24" s="1"/>
  <c r="W425" i="24"/>
  <c r="AK425" i="24" s="1"/>
  <c r="AL425" i="24" s="1"/>
  <c r="U33" i="24"/>
  <c r="W33" i="24" s="1"/>
  <c r="AK33" i="24" s="1"/>
  <c r="AL33" i="24" s="1"/>
  <c r="U77" i="24"/>
  <c r="R72" i="24"/>
  <c r="U114" i="24"/>
  <c r="U104" i="24"/>
  <c r="U107" i="24"/>
  <c r="U100" i="24"/>
  <c r="U59" i="24"/>
  <c r="W59" i="24" s="1"/>
  <c r="AK59" i="24" s="1"/>
  <c r="AL59" i="24" s="1"/>
  <c r="R76" i="24"/>
  <c r="R68" i="24"/>
  <c r="R130" i="24"/>
  <c r="U98" i="24"/>
  <c r="U73" i="24"/>
  <c r="U69" i="24"/>
  <c r="U102" i="24"/>
  <c r="U89" i="24"/>
  <c r="W89" i="24" s="1"/>
  <c r="AK89" i="24" s="1"/>
  <c r="AL89" i="24" s="1"/>
  <c r="R112" i="24"/>
  <c r="W112" i="24" s="1"/>
  <c r="AK112" i="24" s="1"/>
  <c r="AL112" i="24" s="1"/>
  <c r="R94" i="24"/>
  <c r="W94" i="24" s="1"/>
  <c r="AK94" i="24" s="1"/>
  <c r="AL94" i="24" s="1"/>
  <c r="R92" i="24"/>
  <c r="W92" i="24" s="1"/>
  <c r="AK92" i="24" s="1"/>
  <c r="AL92" i="24" s="1"/>
  <c r="R120" i="24"/>
  <c r="R97" i="24"/>
  <c r="U97" i="24"/>
  <c r="R82" i="24"/>
  <c r="U82" i="24"/>
  <c r="R27" i="24"/>
  <c r="U27" i="24"/>
  <c r="R38" i="24"/>
  <c r="W38" i="24" s="1"/>
  <c r="AK38" i="24" s="1"/>
  <c r="AL38" i="24" s="1"/>
  <c r="R128" i="24"/>
  <c r="W128" i="24" s="1"/>
  <c r="AK128" i="24" s="1"/>
  <c r="AL128" i="24" s="1"/>
  <c r="R136" i="24"/>
  <c r="W136" i="24" s="1"/>
  <c r="AK136" i="24" s="1"/>
  <c r="AL136" i="24" s="1"/>
  <c r="U137" i="24"/>
  <c r="W137" i="24" s="1"/>
  <c r="AK137" i="24" s="1"/>
  <c r="AL137" i="24" s="1"/>
  <c r="R44" i="24"/>
  <c r="W44" i="24" s="1"/>
  <c r="AK44" i="24" s="1"/>
  <c r="AL44" i="24" s="1"/>
  <c r="R301" i="24"/>
  <c r="W301" i="24" s="1"/>
  <c r="AK301" i="24" s="1"/>
  <c r="AL301" i="24" s="1"/>
  <c r="W384" i="24"/>
  <c r="AH466" i="24"/>
  <c r="W446" i="24"/>
  <c r="AK446" i="24" s="1"/>
  <c r="AL446" i="24" s="1"/>
  <c r="AL456" i="24"/>
  <c r="U130" i="24"/>
  <c r="R80" i="24"/>
  <c r="W80" i="24" s="1"/>
  <c r="AK80" i="24" s="1"/>
  <c r="AL80" i="24" s="1"/>
  <c r="R121" i="24"/>
  <c r="W433" i="24"/>
  <c r="AK433" i="24" s="1"/>
  <c r="AL433" i="24" s="1"/>
  <c r="W436" i="24"/>
  <c r="AK436" i="24" s="1"/>
  <c r="AL436" i="24" s="1"/>
  <c r="W428" i="24"/>
  <c r="AK428" i="24" s="1"/>
  <c r="AL428" i="24" s="1"/>
  <c r="W144" i="24"/>
  <c r="AK144" i="24" s="1"/>
  <c r="AL144" i="24" s="1"/>
  <c r="R54" i="24"/>
  <c r="R31" i="24"/>
  <c r="W31" i="24" s="1"/>
  <c r="AK31" i="24" s="1"/>
  <c r="AL31" i="24" s="1"/>
  <c r="R32" i="24"/>
  <c r="W32" i="24" s="1"/>
  <c r="AK32" i="24" s="1"/>
  <c r="AL32" i="24" s="1"/>
  <c r="W372" i="24"/>
  <c r="AK372" i="24" s="1"/>
  <c r="AL372" i="24" s="1"/>
  <c r="W348" i="24"/>
  <c r="AK348" i="24" s="1"/>
  <c r="AL348" i="24" s="1"/>
  <c r="W328" i="24"/>
  <c r="AK328" i="24" s="1"/>
  <c r="AL328" i="24" s="1"/>
  <c r="W374" i="24"/>
  <c r="AK374" i="24" s="1"/>
  <c r="AL374" i="24" s="1"/>
  <c r="W370" i="24"/>
  <c r="AK370" i="24" s="1"/>
  <c r="AL370" i="24" s="1"/>
  <c r="W437" i="24"/>
  <c r="AK437" i="24" s="1"/>
  <c r="AL437" i="24" s="1"/>
  <c r="R79" i="24"/>
  <c r="U79" i="24"/>
  <c r="R20" i="24"/>
  <c r="U20" i="24"/>
  <c r="AH5" i="33"/>
  <c r="R5" i="33"/>
  <c r="W5" i="33" s="1"/>
  <c r="AK5" i="33" s="1"/>
  <c r="AL5" i="33" s="1"/>
  <c r="U120" i="24"/>
  <c r="U121" i="24"/>
  <c r="U125" i="24"/>
  <c r="U72" i="24"/>
  <c r="U68" i="24"/>
  <c r="U54" i="24"/>
  <c r="U76" i="24"/>
  <c r="R24" i="24"/>
  <c r="U24" i="24"/>
  <c r="R63" i="24"/>
  <c r="W63" i="24" s="1"/>
  <c r="AK63" i="24" s="1"/>
  <c r="AL63" i="24" s="1"/>
  <c r="AH63" i="24"/>
  <c r="R129" i="24"/>
  <c r="W129" i="24" s="1"/>
  <c r="AK129" i="24" s="1"/>
  <c r="AL129" i="24" s="1"/>
  <c r="R6" i="33"/>
  <c r="W6" i="33" s="1"/>
  <c r="AK6" i="33" s="1"/>
  <c r="AL6" i="33" s="1"/>
  <c r="AH9" i="33"/>
  <c r="R9" i="33"/>
  <c r="W9" i="33" s="1"/>
  <c r="AK9" i="33" s="1"/>
  <c r="AL9" i="33" s="1"/>
  <c r="R70" i="24"/>
  <c r="U70" i="24"/>
  <c r="AH32" i="24"/>
  <c r="R52" i="24"/>
  <c r="U52" i="24"/>
  <c r="R22" i="24"/>
  <c r="W22" i="24" s="1"/>
  <c r="AK22" i="24" s="1"/>
  <c r="AL22" i="24" s="1"/>
  <c r="R123" i="24"/>
  <c r="U123" i="24"/>
  <c r="R127" i="24"/>
  <c r="AH127" i="24"/>
  <c r="R60" i="24"/>
  <c r="U60" i="24"/>
  <c r="R41" i="24"/>
  <c r="U41" i="24"/>
  <c r="U241" i="24"/>
  <c r="R241" i="24"/>
  <c r="AH45" i="24"/>
  <c r="R45" i="24"/>
  <c r="W45" i="24" s="1"/>
  <c r="AK45" i="24" s="1"/>
  <c r="AL45" i="24" s="1"/>
  <c r="U65" i="24"/>
  <c r="U26" i="24"/>
  <c r="U74" i="24"/>
  <c r="U28" i="24"/>
  <c r="R71" i="24"/>
  <c r="U71" i="24"/>
  <c r="R51" i="24"/>
  <c r="U51" i="24"/>
  <c r="U29" i="24"/>
  <c r="U115" i="24"/>
  <c r="R25" i="24"/>
  <c r="U25" i="24"/>
  <c r="R49" i="24"/>
  <c r="U49" i="24"/>
  <c r="R55" i="24"/>
  <c r="U55" i="24"/>
  <c r="R108" i="24"/>
  <c r="W108" i="24" s="1"/>
  <c r="AK108" i="24" s="1"/>
  <c r="AL108" i="24" s="1"/>
  <c r="R243" i="24"/>
  <c r="W243" i="24" s="1"/>
  <c r="AK243" i="24" s="1"/>
  <c r="AL243" i="24" s="1"/>
  <c r="R116" i="24"/>
  <c r="W116" i="24" s="1"/>
  <c r="AK116" i="24" s="1"/>
  <c r="AL116" i="24" s="1"/>
  <c r="R78" i="24"/>
  <c r="W78" i="24" s="1"/>
  <c r="AK78" i="24" s="1"/>
  <c r="AL78" i="24" s="1"/>
  <c r="R58" i="24"/>
  <c r="W58" i="24" s="1"/>
  <c r="AK58" i="24" s="1"/>
  <c r="AL58" i="24" s="1"/>
  <c r="R21" i="24"/>
  <c r="W21" i="24" s="1"/>
  <c r="AK21" i="24" s="1"/>
  <c r="AL21" i="24" s="1"/>
  <c r="AH64" i="24"/>
  <c r="R281" i="24"/>
  <c r="W281" i="24" s="1"/>
  <c r="AK281" i="24" s="1"/>
  <c r="AL281" i="24" s="1"/>
  <c r="R46" i="24"/>
  <c r="W46" i="24" s="1"/>
  <c r="AK46" i="24" s="1"/>
  <c r="AL46" i="24" s="1"/>
  <c r="AH46" i="24"/>
  <c r="W445" i="24"/>
  <c r="AK445" i="24" s="1"/>
  <c r="AL445" i="24" s="1"/>
  <c r="W468" i="24"/>
  <c r="R7" i="33" l="1"/>
  <c r="W125" i="24"/>
  <c r="AK125" i="24" s="1"/>
  <c r="AL125" i="24" s="1"/>
  <c r="W115" i="24"/>
  <c r="AK115" i="24" s="1"/>
  <c r="AL115" i="24" s="1"/>
  <c r="W111" i="24"/>
  <c r="AK111" i="24" s="1"/>
  <c r="AL111" i="24" s="1"/>
  <c r="W105" i="24"/>
  <c r="AK105" i="24" s="1"/>
  <c r="AL105" i="24" s="1"/>
  <c r="W53" i="24"/>
  <c r="AK53" i="24" s="1"/>
  <c r="AL53" i="24" s="1"/>
  <c r="W56" i="24"/>
  <c r="AK56" i="24" s="1"/>
  <c r="AL56" i="24" s="1"/>
  <c r="W107" i="24"/>
  <c r="AK107" i="24" s="1"/>
  <c r="AL107" i="24" s="1"/>
  <c r="W74" i="24"/>
  <c r="AK74" i="24" s="1"/>
  <c r="AL74" i="24" s="1"/>
  <c r="W69" i="24"/>
  <c r="AK69" i="24" s="1"/>
  <c r="AL69" i="24" s="1"/>
  <c r="W132" i="24"/>
  <c r="AK132" i="24" s="1"/>
  <c r="AL132" i="24" s="1"/>
  <c r="W114" i="24"/>
  <c r="AK114" i="24" s="1"/>
  <c r="AL114" i="24" s="1"/>
  <c r="W67" i="24"/>
  <c r="AK67" i="24" s="1"/>
  <c r="AL67" i="24" s="1"/>
  <c r="W76" i="24"/>
  <c r="AK76" i="24" s="1"/>
  <c r="AL76" i="24" s="1"/>
  <c r="W100" i="24"/>
  <c r="AK100" i="24" s="1"/>
  <c r="AL100" i="24" s="1"/>
  <c r="W130" i="24"/>
  <c r="AK130" i="24" s="1"/>
  <c r="AL130" i="24" s="1"/>
  <c r="W28" i="24"/>
  <c r="AK28" i="24" s="1"/>
  <c r="AL28" i="24" s="1"/>
  <c r="W26" i="24"/>
  <c r="AK26" i="24" s="1"/>
  <c r="AL26" i="24" s="1"/>
  <c r="W303" i="24"/>
  <c r="AK303" i="24" s="1"/>
  <c r="AL303" i="24" s="1"/>
  <c r="W97" i="24"/>
  <c r="AK97" i="24" s="1"/>
  <c r="AL97" i="24" s="1"/>
  <c r="W82" i="24"/>
  <c r="AK82" i="24" s="1"/>
  <c r="AL82" i="24" s="1"/>
  <c r="W101" i="24"/>
  <c r="AK101" i="24" s="1"/>
  <c r="AL101" i="24" s="1"/>
  <c r="W113" i="24"/>
  <c r="AK113" i="24" s="1"/>
  <c r="AL113" i="24" s="1"/>
  <c r="W27" i="24"/>
  <c r="AK27" i="24" s="1"/>
  <c r="AL27" i="24" s="1"/>
  <c r="W104" i="24"/>
  <c r="AK104" i="24" s="1"/>
  <c r="AL104" i="24" s="1"/>
  <c r="W77" i="24"/>
  <c r="AK77" i="24" s="1"/>
  <c r="AL77" i="24" s="1"/>
  <c r="W124" i="24"/>
  <c r="AK124" i="24" s="1"/>
  <c r="AL124" i="24" s="1"/>
  <c r="W119" i="24"/>
  <c r="AK119" i="24" s="1"/>
  <c r="AL119" i="24" s="1"/>
  <c r="W126" i="24"/>
  <c r="AK126" i="24" s="1"/>
  <c r="AL126" i="24" s="1"/>
  <c r="W42" i="24"/>
  <c r="AK42" i="24" s="1"/>
  <c r="AL42" i="24" s="1"/>
  <c r="W18" i="24"/>
  <c r="AK18" i="24" s="1"/>
  <c r="AL18" i="24" s="1"/>
  <c r="W73" i="24"/>
  <c r="AK73" i="24" s="1"/>
  <c r="AL73" i="24" s="1"/>
  <c r="W65" i="24"/>
  <c r="AK65" i="24" s="1"/>
  <c r="AL65" i="24" s="1"/>
  <c r="W98" i="24"/>
  <c r="AK98" i="24" s="1"/>
  <c r="AL98" i="24" s="1"/>
  <c r="W40" i="24"/>
  <c r="AK40" i="24" s="1"/>
  <c r="AL40" i="24" s="1"/>
  <c r="W54" i="24"/>
  <c r="AK54" i="24" s="1"/>
  <c r="AL54" i="24" s="1"/>
  <c r="W138" i="24"/>
  <c r="AK138" i="24" s="1"/>
  <c r="AL138" i="24" s="1"/>
  <c r="W121" i="24"/>
  <c r="AK121" i="24" s="1"/>
  <c r="AL121" i="24" s="1"/>
  <c r="W68" i="24"/>
  <c r="AK68" i="24" s="1"/>
  <c r="AL68" i="24" s="1"/>
  <c r="W120" i="24"/>
  <c r="AK120" i="24" s="1"/>
  <c r="AL120" i="24" s="1"/>
  <c r="W72" i="24"/>
  <c r="AK72" i="24" s="1"/>
  <c r="AL72" i="24" s="1"/>
  <c r="W62" i="24"/>
  <c r="AK62" i="24" s="1"/>
  <c r="AL62" i="24" s="1"/>
  <c r="AK384" i="24"/>
  <c r="AL384" i="24" s="1"/>
  <c r="AK468" i="24"/>
  <c r="AL468" i="24"/>
  <c r="W49" i="24"/>
  <c r="AK49" i="24" s="1"/>
  <c r="AL49" i="24" s="1"/>
  <c r="W71" i="24"/>
  <c r="AK71" i="24" s="1"/>
  <c r="AL71" i="24" s="1"/>
  <c r="W29" i="24"/>
  <c r="AK29" i="24" s="1"/>
  <c r="AL29" i="24" s="1"/>
  <c r="W51" i="24"/>
  <c r="AK51" i="24" s="1"/>
  <c r="AL51" i="24" s="1"/>
  <c r="W60" i="24"/>
  <c r="AK60" i="24" s="1"/>
  <c r="AL60" i="24" s="1"/>
  <c r="W123" i="24"/>
  <c r="AK123" i="24" s="1"/>
  <c r="AL123" i="24" s="1"/>
  <c r="W52" i="24"/>
  <c r="AK52" i="24" s="1"/>
  <c r="AL52" i="24" s="1"/>
  <c r="W70" i="24"/>
  <c r="AK70" i="24" s="1"/>
  <c r="AL70" i="24" s="1"/>
  <c r="W24" i="24"/>
  <c r="AK24" i="24" s="1"/>
  <c r="AL24" i="24" s="1"/>
  <c r="W20" i="24"/>
  <c r="AK20" i="24" s="1"/>
  <c r="AL20" i="24" s="1"/>
  <c r="W79" i="24"/>
  <c r="AK79" i="24" s="1"/>
  <c r="AL79" i="24" s="1"/>
  <c r="W55" i="24"/>
  <c r="AK55" i="24" s="1"/>
  <c r="AL55" i="24" s="1"/>
  <c r="W25" i="24"/>
  <c r="AK25" i="24" s="1"/>
  <c r="AL25" i="24" s="1"/>
  <c r="W241" i="24"/>
  <c r="AK241" i="24" s="1"/>
  <c r="AL241" i="24" s="1"/>
  <c r="W41" i="24"/>
  <c r="AK41" i="24" s="1"/>
  <c r="AL41" i="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tc={DCD54EE7-BE53-4FEF-8391-AAFC7DCF32E0}</author>
    <author>tc={00A62E2D-1660-496C-B7B2-2F090BE7BE7D}</author>
    <author>tc={022CBA81-E5EF-4B80-9AAC-323B7ADEE566}</author>
    <author>tc={DCD54EE7-BE53-4FF1-8391-AAFC7DCF32E0}</author>
    <author>ANDRES FELIPE CASTILLO BECERRA</author>
    <author>LAURA DANIELA JIMENEZ ESCOBAR</author>
    <author>tc={DCD54EE7-BE53-4FF0-8391-AAFC7DCF32E0}</author>
  </authors>
  <commentList>
    <comment ref="K61" authorId="0" shapeId="0" xr:uid="{00000000-0006-0000-0400-000001000000}">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Verificar valor en la ficha 2024 me da 5 millones </t>
        </r>
      </text>
    </comment>
    <comment ref="K62" authorId="1" shapeId="0" xr:uid="{00000000-0006-0000-0400-000002000000}">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En inversión la asignación 2024 es superior a funcionamiento, se tuvo que bajar 100 mil pesos 
</t>
        </r>
      </text>
    </comment>
    <comment ref="K63" authorId="2" shapeId="0" xr:uid="{00000000-0006-0000-0400-000003000000}">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En inversión la asignación es superior a las asignaciones de funcionamiento </t>
        </r>
      </text>
    </comment>
    <comment ref="K64" authorId="3" shapeId="0" xr:uid="{00000000-0006-0000-0400-000004000000}">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Verificar valor en la ficha 2024 me da 5 millones </t>
        </r>
      </text>
    </comment>
    <comment ref="AK90" authorId="4" shapeId="0" xr:uid="{D020A1D0-B492-4ABF-8987-C6A6C8B4C7A1}">
      <text>
        <r>
          <rPr>
            <b/>
            <sz val="9"/>
            <color indexed="81"/>
            <rFont val="Tahoma"/>
            <family val="2"/>
          </rPr>
          <t>CTO 313-2025  ATADO EN SECOP  VALOR: $6,928,250</t>
        </r>
      </text>
    </comment>
    <comment ref="G110" authorId="5" shapeId="0" xr:uid="{DB840EBC-1DE7-4D4C-8797-E86FB19E2264}">
      <text>
        <r>
          <rPr>
            <b/>
            <sz val="9"/>
            <color indexed="81"/>
            <rFont val="Tahoma"/>
            <family val="2"/>
          </rPr>
          <t>LAURA DANIELA JIMENEZ ESCOBAR:</t>
        </r>
        <r>
          <rPr>
            <sz val="9"/>
            <color indexed="81"/>
            <rFont val="Tahoma"/>
            <family val="2"/>
          </rPr>
          <t xml:space="preserve">
Descontar los items 258 a 262 DESCONTAR $113,249,960
</t>
        </r>
      </text>
    </comment>
    <comment ref="K135" authorId="6" shapeId="0" xr:uid="{00000000-0006-0000-0400-000005000000}">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Verificar valor en la ficha 2024 me da 5 millones </t>
        </r>
      </text>
    </comment>
    <comment ref="G273" authorId="5" shapeId="0" xr:uid="{00000000-0006-0000-0400-000006000000}">
      <text>
        <r>
          <rPr>
            <b/>
            <sz val="9"/>
            <color indexed="81"/>
            <rFont val="Tahoma"/>
            <family val="2"/>
          </rPr>
          <t>LAURA DANIELA JIMENEZ ESCOBAR:</t>
        </r>
        <r>
          <rPr>
            <sz val="9"/>
            <color indexed="81"/>
            <rFont val="Tahoma"/>
            <family val="2"/>
          </rPr>
          <t xml:space="preserve">
Descontar los items 258 a 262 DESCONTAR $113,249,960
</t>
        </r>
      </text>
    </comment>
    <comment ref="M423" authorId="5" shapeId="0" xr:uid="{439AEF15-A740-4007-871F-BCF661C94717}">
      <text>
        <r>
          <rPr>
            <b/>
            <sz val="9"/>
            <color indexed="81"/>
            <rFont val="Tahoma"/>
            <family val="2"/>
          </rPr>
          <t>LAURA DANIELA JIMENEZ ESCOBAR:</t>
        </r>
        <r>
          <rPr>
            <sz val="9"/>
            <color indexed="81"/>
            <rFont val="Tahoma"/>
            <family val="2"/>
          </rPr>
          <t xml:space="preserve">
120122948-115298794
</t>
        </r>
      </text>
    </comment>
  </commentList>
</comments>
</file>

<file path=xl/sharedStrings.xml><?xml version="1.0" encoding="utf-8"?>
<sst xmlns="http://schemas.openxmlformats.org/spreadsheetml/2006/main" count="15347" uniqueCount="754">
  <si>
    <t>CENTRO RESPONSABILIDAD</t>
  </si>
  <si>
    <t>DEPENDENCIA</t>
  </si>
  <si>
    <t>Cuenta de CENTRO RESPONSABILIDAD</t>
  </si>
  <si>
    <t>Suma de Valor Anual</t>
  </si>
  <si>
    <t>INSTITUTO PEDAGÓGICO NACIONAL</t>
  </si>
  <si>
    <t>RECTORÍA</t>
  </si>
  <si>
    <t>ASEGURAMIENTO DE LA CALIDAD</t>
  </si>
  <si>
    <t>OFICINA DE COMUNICACIONES</t>
  </si>
  <si>
    <t>OFICINA DE CONTROL INTERNO</t>
  </si>
  <si>
    <t xml:space="preserve">OFICINA DE DESARROLLO Y PLANEACIÓN </t>
  </si>
  <si>
    <t xml:space="preserve">OFICINA JURÍDICA </t>
  </si>
  <si>
    <t xml:space="preserve">SECRETARÍA GENERAL </t>
  </si>
  <si>
    <t xml:space="preserve">VICERRECTORÍA ACADÉMICA </t>
  </si>
  <si>
    <t>COMITÉ DE ASIGNACION Y RECONOCIMIENTO DE  PUNTAJE - CIARP</t>
  </si>
  <si>
    <t>DESPACHO VAC</t>
  </si>
  <si>
    <t>DOCTORADO INTERINSTITUCIONAL EN EDUCACIÓN</t>
  </si>
  <si>
    <t>FACULTAD DE CIENCIA Y TECNOLOGÍA</t>
  </si>
  <si>
    <t>FACULTAD DE EDUCACIÓN</t>
  </si>
  <si>
    <t xml:space="preserve">FACULTAD DE EDUCACIÓN FÍSICA </t>
  </si>
  <si>
    <t>SUBDIRECCIÓN DE ADMISIONES Y REGISTRO</t>
  </si>
  <si>
    <t>VICERRECTORÍA ADMINISTRATIVA Y FINANCIERA</t>
  </si>
  <si>
    <t>DESPACHO VAD</t>
  </si>
  <si>
    <t xml:space="preserve">GRUPO DE CONTRATACIÓN </t>
  </si>
  <si>
    <t>SUBDIRECCIÓN DE BIENESTAR UNIVERSITARIO</t>
  </si>
  <si>
    <t xml:space="preserve">SUBDIRECCIÓN DE GESTIÓN DE SISTEMAS DE INFORMACIÓN </t>
  </si>
  <si>
    <t>SUBDIRECCIÓN DE PERSONAL</t>
  </si>
  <si>
    <t>SUBDIRECCIÓN DE SERVICIOS GENERALES</t>
  </si>
  <si>
    <t>SUBDIRECCIÓN FINANCIERA</t>
  </si>
  <si>
    <t>GRUPO INTERNO DE TRABAJO DE GESTIÓN DOCUMENTAL</t>
  </si>
  <si>
    <t>VICERRECTORÍA DE GESTIÓN UNIVERSITARIA</t>
  </si>
  <si>
    <t>GRUPO EDITORIAL</t>
  </si>
  <si>
    <t xml:space="preserve">SUBDIRECCION DE GESTION DE PROYECTOS </t>
  </si>
  <si>
    <t xml:space="preserve">CENTRO DE LENGUAS </t>
  </si>
  <si>
    <t>TRAZADOR EQUIDAD DE GENERO</t>
  </si>
  <si>
    <t>PRIMERA VINCULACIÓN</t>
  </si>
  <si>
    <t>SEGUNDA VINCULACIÓN</t>
  </si>
  <si>
    <t>INFORMACIÓN PARA SUBIR A SECOP</t>
  </si>
  <si>
    <t>CARACTERIZACION POBLACIONES</t>
  </si>
  <si>
    <t>Estado</t>
  </si>
  <si>
    <t>No</t>
  </si>
  <si>
    <t>TIPO DE GASTO</t>
  </si>
  <si>
    <t>GRUPO</t>
  </si>
  <si>
    <t>NECESIDAD</t>
  </si>
  <si>
    <t>PERFIL</t>
  </si>
  <si>
    <t>GRADO</t>
  </si>
  <si>
    <t>Costo 2024</t>
  </si>
  <si>
    <t xml:space="preserve">% INCREMENTO </t>
  </si>
  <si>
    <t>Valor 2025</t>
  </si>
  <si>
    <t>Cantidad</t>
  </si>
  <si>
    <t>TIPO PAGO</t>
  </si>
  <si>
    <t>Fecha Inicio1</t>
  </si>
  <si>
    <t>Fecha Fin1</t>
  </si>
  <si>
    <t>Valor Primera Vinculación</t>
  </si>
  <si>
    <t>Fecha Inicio2</t>
  </si>
  <si>
    <t>Fecha Fin2</t>
  </si>
  <si>
    <t>Valor Segunda Vinculación</t>
  </si>
  <si>
    <t>No. Meses</t>
  </si>
  <si>
    <t>Valor Anual</t>
  </si>
  <si>
    <t>Fuente de los recursos</t>
  </si>
  <si>
    <t>Rubro</t>
  </si>
  <si>
    <t>Incluir en PAA</t>
  </si>
  <si>
    <t>Con ajustes</t>
  </si>
  <si>
    <t>ITEM</t>
  </si>
  <si>
    <t>Código UNSPSC (cada código separado por ;)</t>
  </si>
  <si>
    <t>Fecha estimada de inicio de proceso de selección (mes)</t>
  </si>
  <si>
    <t>Fecha estimada de presentación de ofertas (mes)</t>
  </si>
  <si>
    <t>Duración del contrato (número)</t>
  </si>
  <si>
    <t>Duración del contrato (intervalo: días, meses, años)</t>
  </si>
  <si>
    <t xml:space="preserve">Modalidad de selección </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</si>
  <si>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</si>
  <si>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</si>
  <si>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</si>
  <si>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</si>
  <si>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</si>
  <si>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</si>
  <si>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</si>
  <si>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</si>
  <si>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</si>
  <si>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¿Debe cumplir con invertir mínimo el 30% de los recursos del presupuesto destinados a comprar alimentos, cumpliendo con lo establecido en la Ley 2046 de 2020, reglamentada por el Decreto 248 de 2021?</t>
  </si>
  <si>
    <t>¿El contrato incluye el suministro de bienes y servicios distintos a alimentos?</t>
  </si>
  <si>
    <t>Impacto</t>
  </si>
  <si>
    <t>GRUPO ETARIO</t>
  </si>
  <si>
    <t>ENFOQUE DIFERENCIAL</t>
  </si>
  <si>
    <t>Categoría</t>
  </si>
  <si>
    <t>Subcategoría</t>
  </si>
  <si>
    <t>GASTOS DE FUNCIONAMIENTO</t>
  </si>
  <si>
    <t>CONSEJO SUPERIOR</t>
  </si>
  <si>
    <t>Logística Consejo Superior</t>
  </si>
  <si>
    <t>Logística</t>
  </si>
  <si>
    <t>OTRO</t>
  </si>
  <si>
    <t>-</t>
  </si>
  <si>
    <t>MENSUAL</t>
  </si>
  <si>
    <t>20.01</t>
  </si>
  <si>
    <t>2.1.2.02.02.008</t>
  </si>
  <si>
    <t>NO</t>
  </si>
  <si>
    <t>Amparar el pago de honorarios a los miembros del Consejo Superior de la UPN para la Vigencia 2025</t>
  </si>
  <si>
    <t>MES(ES)</t>
  </si>
  <si>
    <t>Contratación directa.</t>
  </si>
  <si>
    <t>NA</t>
  </si>
  <si>
    <t>GRUPO DE CONTRATACION UNIVERSIDAD PEDAGOGICA NACIONAL</t>
  </si>
  <si>
    <t>CO-DC</t>
  </si>
  <si>
    <t>601 5941844</t>
  </si>
  <si>
    <t>contratacion@pedagogica.edu.co</t>
  </si>
  <si>
    <t>No Aplica</t>
  </si>
  <si>
    <t>Todas</t>
  </si>
  <si>
    <t>Todos</t>
  </si>
  <si>
    <t>Servicios Profesionales</t>
  </si>
  <si>
    <t>CPS</t>
  </si>
  <si>
    <t>PROFESIONAL UNIVERSITARIO</t>
  </si>
  <si>
    <t>DIA</t>
  </si>
  <si>
    <t>SI</t>
  </si>
  <si>
    <t>003</t>
  </si>
  <si>
    <t>Consultoría</t>
  </si>
  <si>
    <t>IGUAL</t>
  </si>
  <si>
    <t>004</t>
  </si>
  <si>
    <t>PROFESIONAL ESPECIALIZADO</t>
  </si>
  <si>
    <t>005</t>
  </si>
  <si>
    <t>006</t>
  </si>
  <si>
    <t>ASESOR</t>
  </si>
  <si>
    <t>007</t>
  </si>
  <si>
    <t>008</t>
  </si>
  <si>
    <t>010</t>
  </si>
  <si>
    <t>011</t>
  </si>
  <si>
    <t>Servicios Asistenciales</t>
  </si>
  <si>
    <t>ASISTENCIAL</t>
  </si>
  <si>
    <t>Prestar servicios personales para la transcripción y redacción de actas y documentos del Consejo Superior y el Consejo Académico.</t>
  </si>
  <si>
    <t>012</t>
  </si>
  <si>
    <t>013</t>
  </si>
  <si>
    <t>014</t>
  </si>
  <si>
    <t>015</t>
  </si>
  <si>
    <t>Prestar servicios profesionales de apoyo y asistencia técnica a la Oficina de Desarrollo y Planeación en la construcción de informes estratégicos y financieros, y análisis estadísticos que le permita a la UPN mejorar sus procesos de planeación estratégica, financiera y de gestión de calidad, seguimiento, control y evaluación para la optimización de recursos.</t>
  </si>
  <si>
    <t>016</t>
  </si>
  <si>
    <t>80101500
84111700                             80111600</t>
  </si>
  <si>
    <t>017</t>
  </si>
  <si>
    <t>84111600                               80111600</t>
  </si>
  <si>
    <t xml:space="preserve">Prestar los servicios profesionales de auditoría de renovación a la norma ISO 9001: 2015 del certificado para el Sistema de Gestión de Calidad de la Universidad Pedagógica Nacional, con el fin de verificar el cumplimiento permanente de dicho sistema con los requisitos de la norma y darle cumplimiento al programa de auditoría de cada ciclo de certificación (3) años, según el Reglamento de la Certificación ICONTEC de Sistemas de Gestión (ES-R-SG-001). </t>
  </si>
  <si>
    <t>018</t>
  </si>
  <si>
    <t xml:space="preserve">Prestar servicios profesionales para apoyar la planeación, orientación, guía, acompañamiento, capacitación y seguimiento de los procesos institucionales y de programas en relación con solicitud y renovación de registro calificado, solicitud y renovación de acreditación de alta calidad, modificaciones, creación de nuevos programas, inactivación y cierre entre otros procesos de los programas de pregrado y posgrado de la Universidad Pedagógica Nacional. </t>
  </si>
  <si>
    <t>PIC</t>
  </si>
  <si>
    <t>019</t>
  </si>
  <si>
    <t>Plan Integral de Cobertura 2024</t>
  </si>
  <si>
    <t>enero</t>
  </si>
  <si>
    <t>020</t>
  </si>
  <si>
    <t>021</t>
  </si>
  <si>
    <t>TÉCNICO</t>
  </si>
  <si>
    <t>022</t>
  </si>
  <si>
    <t>023</t>
  </si>
  <si>
    <t>Prestar servicios profesionales para el diseño y gestión de las piezas comunicativas en el marco de la estrategia de regionalización encaminada a la ampliación de cobertura dispuesta en la Universidad Pedagógica Nacional y las demás que se requieran desde el Grupo de Comunicaciones.</t>
  </si>
  <si>
    <t>024</t>
  </si>
  <si>
    <t>025</t>
  </si>
  <si>
    <t>026</t>
  </si>
  <si>
    <t>027</t>
  </si>
  <si>
    <t>028</t>
  </si>
  <si>
    <t>029</t>
  </si>
  <si>
    <t>030</t>
  </si>
  <si>
    <t>031</t>
  </si>
  <si>
    <t>Gestionar y liderar actividades dirigidas a la comunicación, marketing y sostenimiento de marca como proyecto, junto a la realización de acciones de comunicación, actualización de página web y desarrollo de piezas gráficas de imagen, audio y video relacionadas con las actividades y contenidos de la emisora.</t>
  </si>
  <si>
    <t>032</t>
  </si>
  <si>
    <t>033</t>
  </si>
  <si>
    <t>Realizar actividades de apoyo en las distintas fases del proceso de producción de contenidos radiofónicos al  igual que como Master de radio mantener, programar y posicionar los contenidos y franjas de la emisora.</t>
  </si>
  <si>
    <t>034</t>
  </si>
  <si>
    <t>Evaluadores - Conferencistas</t>
  </si>
  <si>
    <t>2.1.2.02.02.009</t>
  </si>
  <si>
    <t>035</t>
  </si>
  <si>
    <t>036</t>
  </si>
  <si>
    <t>037</t>
  </si>
  <si>
    <t>Pago de honorarios o bonificaciones a expertos nacionales o internacionales para la lectura de proyectos de tesis doctorales dentro del cumplimiento del Plan de Mejoramiento del programa de Doctorado Interinstitucional en Educación - Doctorao 2025-II</t>
  </si>
  <si>
    <t>038</t>
  </si>
  <si>
    <t>Pago de honorarios o bonificaciones a expertos nacionales o internacionales para la lectura de tesis doctorales dentro del cumplimiento del Plan de Mejoramiento del programa de Doctorado Interinstitucional en Educación - Doctorado 2025-I</t>
  </si>
  <si>
    <t>039</t>
  </si>
  <si>
    <t>Pago de honorarios o bonificaciones a expertos nacionales o internacionales para la lectura de tesis doctorales dentro del cumplimiento del Plan de Mejoramiento del programa de Doctorado Interinstitucional en Educación - Doctorado  2025-II</t>
  </si>
  <si>
    <t>040</t>
  </si>
  <si>
    <t>Garantizar el pago de honorarios para conferencistas y evaluadores requeridos por las diferentes Facultades a traves de los programas academicos y demás Grupos de Trabajo, en el marco de las  actividades previstas por la Vicerrectoria Académica</t>
  </si>
  <si>
    <t>041</t>
  </si>
  <si>
    <t>042</t>
  </si>
  <si>
    <t>043</t>
  </si>
  <si>
    <t>044</t>
  </si>
  <si>
    <t>Amparar la invitación de pares evaluadores externos requeridos para valorar la productividad académica susceptible de puntos salariales y ascensos de categoría de los docentes de planta de la Universidad Pedagógica Nacional</t>
  </si>
  <si>
    <t>045</t>
  </si>
  <si>
    <t>CINNDET</t>
  </si>
  <si>
    <t>046</t>
  </si>
  <si>
    <t>047</t>
  </si>
  <si>
    <t>048</t>
  </si>
  <si>
    <t>049</t>
  </si>
  <si>
    <t>Prestar servicios profesionales para el desarrollo de la edición y publicación de libros de la Universidad Pedagógica Nacional. </t>
  </si>
  <si>
    <t>050</t>
  </si>
  <si>
    <t xml:space="preserve">Prestar servicios profesionales para el desarrollo de las actividades del Grupo Interno de Trabajo Editorial en la corrección de estilo de los libros y revistas de la Universidad Pedagógica Nacional. </t>
  </si>
  <si>
    <t>051</t>
  </si>
  <si>
    <t xml:space="preserve">Prestar servicios de diseño gráfico para la producción editorial de la Universidad Pedagógica Nacional. </t>
  </si>
  <si>
    <t>052</t>
  </si>
  <si>
    <t xml:space="preserve">Prestar servicios profesionales para el desarrollo de las actividades del Grupo Interno de Trabajo Editorial para la edición y publicación de revistas de la Universidad Pedagógica Nacional. </t>
  </si>
  <si>
    <t>053</t>
  </si>
  <si>
    <t xml:space="preserve">Prestar servicios profesionales para apoyar al Grupo Interno de Trabajo Editorial en la gestión de la comunicación, la digitalización, la actualización de plataformas y perfiles digitales, y en la implementación de estrategias de mercadeo y marketing para optimizar la circulación y difusión de las publicaciones. </t>
  </si>
  <si>
    <t>054</t>
  </si>
  <si>
    <t>055</t>
  </si>
  <si>
    <t>Prestar servicios para el desarrollo de las actividades del Grupo Interno de Trabajo Editorial en la circulación y distribución de la producción editorial de la Universidad Pedagógica Nacional. </t>
  </si>
  <si>
    <t xml:space="preserve">IGUAL </t>
  </si>
  <si>
    <t>056</t>
  </si>
  <si>
    <t>057</t>
  </si>
  <si>
    <t>058</t>
  </si>
  <si>
    <t>059</t>
  </si>
  <si>
    <t>Grupo Interno de Trabajo de Infraestructura Física</t>
  </si>
  <si>
    <t>060</t>
  </si>
  <si>
    <t>061</t>
  </si>
  <si>
    <t>062</t>
  </si>
  <si>
    <t>063</t>
  </si>
  <si>
    <t>064</t>
  </si>
  <si>
    <t>065</t>
  </si>
  <si>
    <t>066</t>
  </si>
  <si>
    <t>067</t>
  </si>
  <si>
    <t>068</t>
  </si>
  <si>
    <t>069</t>
  </si>
  <si>
    <t>070</t>
  </si>
  <si>
    <t>Prestar los servicios para garantizar el buen funcionamiento de la piscina y las calderas de Calle 72 de la  Universidad Pedagógica Nacional.</t>
  </si>
  <si>
    <t xml:space="preserve">igual </t>
  </si>
  <si>
    <t>071</t>
  </si>
  <si>
    <t>Prestar los servicios profesionales para realizar acompañamiento operativo de tipo jurídico - legal y contractual, dentro de los procesos y procedimientos que desarrolla el Grupo de Contratación de la Vicerrectoría Administrativa y Financiera.</t>
  </si>
  <si>
    <t>072</t>
  </si>
  <si>
    <t>073</t>
  </si>
  <si>
    <t>Prestar los servicios profesionales para administrar los servidores de bases de datos, Mysql, Postgres de  producción y desarrollo, soportar a los servidores virtuales y físicos del centro de cómputo que contienen la  información del sistema integrado de información institucional, implementar protocolos de seguridad en los  servidores de la Universidad, proporcionar e implementar herramientas basadas en software libre para  administrar información de la Universidad Pedagógica Nacional</t>
  </si>
  <si>
    <t>074</t>
  </si>
  <si>
    <t>Prestar los servicios profesionales para Administrar, afinar, instalar y actualizar software de bases de datos que están conectados con los sistemas de información utilizados por la Universidad Pedagógica Nacional, en  los diferentes entornos (producción, desarrollo y pruebas), conservando la integridad, disponibilidad y  confiabilidad de los datos.</t>
  </si>
  <si>
    <t>075</t>
  </si>
  <si>
    <t>Prestar los servicios profesionales para administrar, soportar y garantizar la disponibilidad de la plataforma de  servidores físicos y virtuales, incluyendo la infraestructura web de la Universidad Pedagógica Nacional.</t>
  </si>
  <si>
    <t>076</t>
  </si>
  <si>
    <t>Servicios Técnicos</t>
  </si>
  <si>
    <t>077</t>
  </si>
  <si>
    <t>Prestar los servicios profesionales para administrar el Centro de Computo de la Universidad Pedagógica Nacional, garantizando que todos sus componentes se mantengan en óptimas condiciones de funcionamiento  y uso como respaldo permanente, sin interrupción de los servicios informáticos prestados a la comunidad  universitaria que utilizan la infraestructura tecnológica en su conjunto</t>
  </si>
  <si>
    <t>078</t>
  </si>
  <si>
    <t>079</t>
  </si>
  <si>
    <t>ferebro</t>
  </si>
  <si>
    <t>080</t>
  </si>
  <si>
    <t>Prestar servicios profesionales para la administración y soporte de las bases de datos SQL Server de los  desarrollos realizados en la Universidad, incluyendo el nuevo software académico CLASS</t>
  </si>
  <si>
    <t>081</t>
  </si>
  <si>
    <t>082</t>
  </si>
  <si>
    <t xml:space="preserve">DESPACHO </t>
  </si>
  <si>
    <t>083</t>
  </si>
  <si>
    <t>GÉNERO</t>
  </si>
  <si>
    <t>084</t>
  </si>
  <si>
    <t>RESTAURANTE</t>
  </si>
  <si>
    <t>Realizar el acompañamiento en lo referente a la alimentación, nutrición y dietética de la Escuela Maternal y  Restaurante de la UPN.</t>
  </si>
  <si>
    <t>085</t>
  </si>
  <si>
    <t>DEPORTE</t>
  </si>
  <si>
    <t>Entrenador</t>
  </si>
  <si>
    <t>Servicios profesionales</t>
  </si>
  <si>
    <t>Planificar y realizar los entrenamientos de baloncesto femenino a los equipos representativos de la Universidad Pedagógica Nacional, apoyar la organización del torneo SUE-DC y hacer acompañamiento  constante a los deportistas en los diferentes eventos y torneos en los que participan</t>
  </si>
  <si>
    <t>086</t>
  </si>
  <si>
    <t>087</t>
  </si>
  <si>
    <t>088</t>
  </si>
  <si>
    <t>Planificar y realizar los entrenamientos de futbol masculino de la Universidad Pedagógica Nacional, a través  de la irradiación cognitiva, la gamificación y hacer acompañamiento constante a los deportistas.</t>
  </si>
  <si>
    <t>089</t>
  </si>
  <si>
    <t>090</t>
  </si>
  <si>
    <t>091</t>
  </si>
  <si>
    <t>092</t>
  </si>
  <si>
    <t>093</t>
  </si>
  <si>
    <t>094</t>
  </si>
  <si>
    <t>095</t>
  </si>
  <si>
    <t>ARTE Y CULTURA</t>
  </si>
  <si>
    <t>Tallerista</t>
  </si>
  <si>
    <t>096</t>
  </si>
  <si>
    <t>MÚSICA Y DANZA</t>
  </si>
  <si>
    <t>097</t>
  </si>
  <si>
    <t>098</t>
  </si>
  <si>
    <t>099</t>
  </si>
  <si>
    <t>100</t>
  </si>
  <si>
    <t>101</t>
  </si>
  <si>
    <t>FACULTAD</t>
  </si>
  <si>
    <t>102</t>
  </si>
  <si>
    <t>103</t>
  </si>
  <si>
    <t>Prestar servicios para la realización de actividades de planeación, cuidado, inventario y proyección  de siembra, cultivos, banco de semillas, compostaje, lombricultivo, herramientas y mantenimiento de  manera sustentable de los mismos</t>
  </si>
  <si>
    <t>104</t>
  </si>
  <si>
    <t>Prestar sus servicios como salvavidas para garantizar la seguridad para los usuarios de la  piscina, durante la jornada de la tarde</t>
  </si>
  <si>
    <t>105</t>
  </si>
  <si>
    <t>Prestar sus servicios como salvavidas para garantizar la seguridad para los usuarios de la  piscina, durante la jornada de la mañana</t>
  </si>
  <si>
    <t>106</t>
  </si>
  <si>
    <t>Prestar sus servicios personales para garantizar la atención en el servicio del gimnasio de la  calle 72, con apoyo de las Tics y/o presencialmente cuando se requiera, en la jornada de la  mañana para los estudiantes y funcionarios</t>
  </si>
  <si>
    <t>107</t>
  </si>
  <si>
    <t>108</t>
  </si>
  <si>
    <t>DEPARTAMENTO DE PSICOPEDAGOGÍA</t>
  </si>
  <si>
    <t>Intérpretes - Traductores - Mediadores</t>
  </si>
  <si>
    <t>En el proceso de formación de los estudiantes con limitación auditiva aguda se requiere de intérpretes de lengua de señas para espacios académicos en los que participan.</t>
  </si>
  <si>
    <t>109</t>
  </si>
  <si>
    <t>110</t>
  </si>
  <si>
    <t>DEPARTAMENTO DE QUÍMICA</t>
  </si>
  <si>
    <t>111</t>
  </si>
  <si>
    <t>112</t>
  </si>
  <si>
    <t>113</t>
  </si>
  <si>
    <t>114</t>
  </si>
  <si>
    <t>115</t>
  </si>
  <si>
    <t xml:space="preserve">GASTOS DE FUNCIONAMIENTO </t>
  </si>
  <si>
    <t>GASTOS DE COMERCIALIZACIÓN Y PRODUCCIÓN</t>
  </si>
  <si>
    <t>2.1.5.02.08</t>
  </si>
  <si>
    <t>Prestar servicios de atención primaria en enfermería y primeros auxilios en la sede del Instituto Pedagógico Nacional - IPN a niños, jóvenes y adultos que se encuentren desarrollando sus actividades académicas, extracurriculares o de extensión, así como el apoyo a acciones de carácter operativo de la coordinación académica del Centro de Lenguas, durante el primer semestre de la vigencia 2025.</t>
  </si>
  <si>
    <t xml:space="preserve">Prestar servicios para el desarrollo de los procesos de formación de las actividades académicas programadas por el Centro de Lenguas para la vigencia 2025 </t>
  </si>
  <si>
    <t xml:space="preserve">CPS </t>
  </si>
  <si>
    <t>Prestar servicios asistenciales para el desarrollo de las actividades de la Subdirección de Gestión de Proyectos.</t>
  </si>
  <si>
    <t>Prestar servicios profesionales a la Subdirección de Personal para apoyar el desarrollo del talento humano,  abordar la conceptualización de asuntos relacionados con la gestión integral del personal administrativo y  docente de la UPN, y llevar a cabo la consolidación y sistematización exhaustiva de la información  correspondiente.</t>
  </si>
  <si>
    <t>Intérpretes - Traductores - Mediadores - PROFESIONAL</t>
  </si>
  <si>
    <t>Prestar los servicios profesionales para la formulación e implementación del Diseño Instruccional de  contenidos educativos, recursos formativos y actividades didácticas del Cinndet, tanto de los  programas académicos como de los proyectos de extensión, mediados por TIC; así como prestar 
acompañamiento y asesoría metodológica en los procesos de virtualización.</t>
  </si>
  <si>
    <t>CENTRO DE EGRESADOS</t>
  </si>
  <si>
    <t>Prestar los servicios profesionales de apoyo a la gestión en la dependencia de la rectoría de la Universidad Pedagógica Nacional para fortalecer la implementación del Plan de Desarrollo Institucional y el plan rectoral.</t>
  </si>
  <si>
    <t>Prestar servicios profesionales de apoyo a la Oficina de Desarrollo y Planeación mediante la asistencia técnica en la formulación, seguimiento y cierre de proyectos de la Universidad Pedagógica Nacional que permitan fortalecer la gestión administrativa y la ejecución presupuestal de los recursos de inversión de la UPN</t>
  </si>
  <si>
    <t>Prestar servicios profesionales para planificar y realizar actividades recreo-deportivas y lúdicas dirigidas a  funcionarios y docentes en maro del Plan Anual de actividades de la Subdirección de Bienestar Universitario</t>
  </si>
  <si>
    <t>Prestar servicios para orientar el taller de danza folclórica Colombiana para estudiantes y funcionarios y los de profundización para el grupo representativo institucional de la Universidad Pedagógica Nacional. Así como prestar apoyo a las actividades programadas por el programa de cultura en el marco del plan anual de actividades de la SBU.</t>
  </si>
  <si>
    <t>agosto</t>
  </si>
  <si>
    <t>Prestar servicios profesionales de apoyo y asistencia técnica a la Oficina de Desarrollo y Planeación para el proceso de Planeación Financiera relacionadas con las proyecciones presupuestales y financieras requeridas por la institución.</t>
  </si>
  <si>
    <t>VINCULACIÓN</t>
  </si>
  <si>
    <t>NIVEL</t>
  </si>
  <si>
    <t>VALOR MES</t>
  </si>
  <si>
    <t>Etiquetas de fila</t>
  </si>
  <si>
    <t>Total general</t>
  </si>
  <si>
    <t>Cuenta de GRADO</t>
  </si>
  <si>
    <t>CEPAZ</t>
  </si>
  <si>
    <t>009</t>
  </si>
  <si>
    <t>Auditoría</t>
  </si>
  <si>
    <t>Prestar los servicios profesionales en el Centro de Educación para la Paz, la memoria y los derechos humanos (CEPAZ) para acompañar el diseño del protocolo de DDHH, las estrategias de los observatorios de Derechos Humanos y de Violencia Urbana y paramilitarismo y las acciones de articulación con los centros carcelarios y acompañamiento y representación legal por situaciones por posibles violaciones a derechos humanos.</t>
  </si>
  <si>
    <t xml:space="preserve">interprestes revisar estrategia 2025-2- bolsa </t>
  </si>
  <si>
    <t>evaluadores CIARP revisar lineamientos</t>
  </si>
  <si>
    <t xml:space="preserve">aplazar </t>
  </si>
  <si>
    <t xml:space="preserve">IGUAL CAMBIO OBJETO </t>
  </si>
  <si>
    <t>no</t>
  </si>
  <si>
    <t>Incluir en PAA V1</t>
  </si>
  <si>
    <t xml:space="preserve">Revisar los objetos de las personal cargadas al PIC- acadermica </t>
  </si>
  <si>
    <t>revisar Infraestructura</t>
  </si>
  <si>
    <t xml:space="preserve">Servicios académicos </t>
  </si>
  <si>
    <t>Prestar los servicios profesionales de apoyo a la Oficina de Desarrollo y Planeación en el desarrollo del Modelo integrado de planeación y gestión MIPG , así como el levantamiento de documentación, en los ejes centrales del Sistema de Gestión Integral de la Universidad Pedagógica Nacional</t>
  </si>
  <si>
    <t>Prestar servicios especializados a la Oficina de Desarrollo y Planeación para fortalecer el Sistema de Gestión Integral de la Universidad, alineado con los planes estratégicos institucionales</t>
  </si>
  <si>
    <t>Prestar servicios profesionales de  apoyo a la Oficina de Desarrollo y Planeación  para fortalecer el Sistema de Gestión Integral de la Universidad, mediante la actualización de la documentación y herramientas, el fortalecimiento de los procesos de monitoreo y evaluación, conforme al Plan de Acción y de trabajo de la Oficina.</t>
  </si>
  <si>
    <t xml:space="preserve">Emisora se aplaza por nuevas vinculaciones </t>
  </si>
  <si>
    <t>Revisar  y modificar objetos de los contratos</t>
  </si>
  <si>
    <t>Revisar cargos grupo de infraestructura - # cargos y observaciones sobre asignaciones que se modifican por los honorarios de Funcionamiento por debajo Inversión</t>
  </si>
  <si>
    <t>Se deben revisar en febrero para identificar si existe respaldo presupuestal para habillitarlos en el Plan de contratistas</t>
  </si>
  <si>
    <t>NUEVO</t>
  </si>
  <si>
    <t>Prestar servicios profesionales especializados para atender los litigios y la defensa jurídica de la UPN ante la jurisdicción contencioso - administrativa, así como atender la representación legal ante los entes administrativos y los organismos de control, de procesos a favor o en contra de la Universidad y emitir conceptos jurídicos y disciplinarios en el trámite de las actividades académicas y administrativas.</t>
  </si>
  <si>
    <t>Prestar servicios profesionales a la Oficina Jurídica para acompañamiento, asesoría y revisión de actos administrativos y otros asuntos legales, resolviendo las necesidades jurídicas de las dependencias adscritas a la Vicerrectoría Académica.</t>
  </si>
  <si>
    <t>Prestar servicios profesionales especializados para atender los litigios y la defensa jurídica de la UPN ante la jurisdicción ordinaria, contencioso administrativa y otras, así como atender la representación legal ante los entes administrativos y los organismos de control, de procesos a favor o en contra de la Universidad y emitir conceptos jurídicos en desarrollo a la autonomía universitaria.</t>
  </si>
  <si>
    <t>21.10.01</t>
  </si>
  <si>
    <t>nuevo</t>
  </si>
  <si>
    <t xml:space="preserve">Prestar los servicios profesionales especializados para el desarrollo, ejecución y seguimiento de los trámites, procedimientos administrativos, proyección de conceptos y apoyo a los temas a cargo relacionados con la participación en comités y mesas de trabajo en los que participa el despacho de la Vicerrectoría Administrativa y Financiera de la Universidad Pedagógica Nacional. </t>
  </si>
  <si>
    <t>Prestar los servicios profesionales especializados para asesorar a la alta dirección de la Universidad Pedagógica Nacional, en los temas concernientes al Grupo Interno de Trabajo de Infraestructura Física y conforme al eje “Casa Digna” del Plan de Desarrollo Institucional</t>
  </si>
  <si>
    <t>Prestar los servicios profesionales especializados para realizar verificación, acompañamiento y emisión de conceptos técnicos, operativos y de tipo jurídico - legal y contractual a los procesos realizados en el despacho de la Vicerrectoría Administrativa y Financiera, así como los de las dependencias adscritas a la misma, pertenecientes a la Universidad Pedagógica Nacional</t>
  </si>
  <si>
    <t>Subdirecciòn de Recursos Educativos_ EMISORA</t>
  </si>
  <si>
    <t>Prestar los servicios profesionales especializados para apoyar la Coordinación del Grupo de Infraestructura en la gestión precontractual, contractual, pos contractual y administrativa requerida en el desarrollo de las funciones y responsabilidad del GIF, así como del proyecto de inversión denominado “Gestión y Mejoramiento de la Infraestructura y Dotación UPN” de la Universidad Pedagógica Nacional.</t>
  </si>
  <si>
    <t>Prestar servicios profesionales de arquitectura y diseño, apoyo y/o supervisión para las actividades de planeación y ejecución de las intervenciones y adecuaciones de Infraestructura Física de la Universidad Pedagógica Nacional, en el marco del proyecto de inversión denominado “Gestión y Mejoramiento de la Infraestructura y Dotación UPN</t>
  </si>
  <si>
    <t xml:space="preserve">Prestar los servicios profesionales para apoyar al Grupo Interno de Trabajo de Infraestructura Física en las acciones para la implementación y seguimiento del Sistema de Gestión Ambiental de la Universidad Pedagógica Nacional </t>
  </si>
  <si>
    <t>Prestar servicios especializados y técnicos requeridos por el Grupo de Infraestructura, según las necesidades  y actividades establecidas en el proyecto Gestión y Mejoramiento de la Infraestructura y Dotación UPN</t>
  </si>
  <si>
    <t>116</t>
  </si>
  <si>
    <t xml:space="preserve">SI </t>
  </si>
  <si>
    <t xml:space="preserve">Prestar servicios profesionales para acompañar la estrategia de regionalización por medio del apoyo académico y administrativo así como estudios técnicos y análisis del proceso de ampliación de cobertura así como el apoyo a los indicadores de permanencia estudiantil </t>
  </si>
  <si>
    <t>Prestar servicios técnicos para apoyar los procesos administrativos en el marco de los programas de regionalización de la Universidad Pedagógica Nacional, mediante la ejecución de actividades operativas y de soporte que contribuyan al desarrollo eficiente de las acciones institucionales en el marco del Plan Integral de Cobertura —PIC—</t>
  </si>
  <si>
    <t>DESPACHO VAC- Facultad de Educación</t>
  </si>
  <si>
    <t xml:space="preserve">DESPACHO VAC- Facultad de Bellas Artes </t>
  </si>
  <si>
    <t>Prestar servicios profesionales  para apoyar los procesos administrativos y curriculares en el marco de los programas de regionalización de la Universidad Pedagógica Nacional, mediante la ejecución de actividades operativas y de soporte que contribuyan al desarrollo eficiente de las acciones institucionales en el marco del Plan Integral de Cobertura —PIC—</t>
  </si>
  <si>
    <t>DESPACHO VAC -Grupo de Comunicaciones</t>
  </si>
  <si>
    <t>Prestar servicios profesionales para apoyar el sistema institucional de permanencia  en el contexto de la regionalización las actividades generales de la Universidad Pedagógica Nacional, mediante la sistematización, articulación, organización y seguimiento de la información relacionada con los servicios de apoyo académico del Sistema Institucional de Gestión de la Permanencia incluido el apoyo a los(as) asesores de cohorte  con el propósito de fortalecer los procesos de ampliación de cobertura, permanencia y graduación oportuna en los territorios y las demás instalaciones de la Universidad. 
.</t>
  </si>
  <si>
    <t>Prestar servicios profesionales para apoyar el desarrollo, gestión y consolidación del Observatorio de la Universidad Pedagógica Nacional, mediante la recolección, análisis, sistematización y difusión de información relevante para la toma de decisiones institucionales, contribuyendo al diseño y seguimiento de indicadores, la elaboración de reportes y la generación de propuestas orientadas al fortalecimiento de los procesos académicos, administrativos y de regionalización en el marco de los objetivos estratégicos de la institución.</t>
  </si>
  <si>
    <t>DESPACHO VAC - CINNDET</t>
  </si>
  <si>
    <t xml:space="preserve">DESPACHO VAC - Subdirecciones de Admisiones y Registros </t>
  </si>
  <si>
    <t>DESPACHO VAC - Subdirección de Recursos Educativos</t>
  </si>
  <si>
    <t xml:space="preserve">Prestar servicios profesionales para apoyar el proceso de regionalización de la Universidad Pedagógica Nacional en lo relacionado con  los proceso académicos, de homologación, atención, registro y seguimiento a los(as) estudiantes del Plan Integral de Cobertura y las demás que la Subdirección de Admisiones y Registro determine y el coordinador de regionalización. </t>
  </si>
  <si>
    <t>117</t>
  </si>
  <si>
    <t>118</t>
  </si>
  <si>
    <t>Suma de Valor total estimado</t>
  </si>
  <si>
    <t>Suma de Valor estimado en la vigencia actual</t>
  </si>
  <si>
    <t xml:space="preserve">no </t>
  </si>
  <si>
    <t xml:space="preserve">FALTANTE </t>
  </si>
  <si>
    <t xml:space="preserve">TOTAL PRESUPUESTO </t>
  </si>
  <si>
    <t>TOTAL PLAN 
2.1.2.02.02.008</t>
  </si>
  <si>
    <t xml:space="preserve">CONTRATOS CINNDET 
APLAZADOS </t>
  </si>
  <si>
    <t>Objeto</t>
  </si>
  <si>
    <t xml:space="preserve">Objetos iguales </t>
  </si>
  <si>
    <t>Prestar los servicios de apoyo a la Oficina de Desarrollo y Planeación en el proceso de gestión de la calidad y la  gestión de del Modelo integrado de planeación y gestión MIPG,  en concordancia con el Sistema de Gestión Integral de la Universidad Pedagógica Nacional</t>
  </si>
  <si>
    <t>Prestar los servicios de calificación y en especial otorgar la calificación de capacidad de pago en los términos del Decreto 610 de 2002 del Ministerio de Hacienda y Crédito Público o de la Ley 819 de 2003, según sea el caso, utilizando para el efecto la escala y procedimiento de calificación correspondientes.</t>
  </si>
  <si>
    <t>Prestar los servicios para el apoyo profesional en el manejo, reporte y gestión de la información institucional, especialmente estudiantil, a los sistemas de información nacional como SNIES HECAA, entre otros; así como del Sistema académico SIRE de la UPN y las necesidades institucionales en relación con la permanencia en funcionamiento de las bases de datos que no se migrarán al nuevo Software Class.</t>
  </si>
  <si>
    <t>Aporar en el proceso de implementación, salida a producción y puesta en marcha del nuevo Software Académico Class, para la Subdirección de Admisiones y Registro, considerando la transición y paralelo con los sistemas antiguos en los procesos y sus usuarios.</t>
  </si>
  <si>
    <t>Prestar los servicios profesionales para llevar a cabo las actividades de análisis, diseño, desarrollo, soporte y/o mantenimiento de software nuevo o existente dentro del marco de los sistemas de información, haciendo uso  de metodologías de desarrollo y lenguajes de programación acordes con las necesidades de la Universidad Pedagógica Nacional</t>
  </si>
  <si>
    <t>Prestar servicios especializados para las actividades de análisis, diseño, desarrollo, soporte y mantenimiento de software nuevo o existente dentro del marco de los sistemas de información, haciendo uso de metodologías de desarrollo y lenguajes de programación acordes con las necesidades de la Universidad  Pedagógica Nacional.</t>
  </si>
  <si>
    <t xml:space="preserve">Prestar los servicios profesionales para orientar y llevar acabo la implementación de componentes de la Política deGobierno Digital que propendan a la trasformación digital enla Universidad Pedagógica Nacional. </t>
  </si>
  <si>
    <t>Prestar los servicios profesionales para continuar con el desarrollo de la página web de la Universidad Pedagógica Nacional y apoyar labores de programas académicos</t>
  </si>
  <si>
    <t>Prestar servicios profesionales para apoyar a la Subdirección de Bienestar Universitario en la asistencia jurídica en derechos humanos y violencia de género para atender a estudiantes y funcionarios de la UPN</t>
  </si>
  <si>
    <t>Prestar sus servicios personales para garantizar la atención en el servicio del gimnasio de la  calle 72, con apoyo de las Tics y/o presencialmente cuando se requiera, en la jornada de la tarde para los estudiantes y funcionarios</t>
  </si>
  <si>
    <t xml:space="preserve">se sugiere dejar el onjeto asi “Prestar sus servicios personales para garantizar la atención en el servicio del gimnasio de la  calle 72, con apoyo de las Tics y/o presencialmente cuando se requiera." esto cn el fin de por el tema de horarios crear un contrato realidad. </t>
  </si>
  <si>
    <t>OBSERVACIONES</t>
  </si>
  <si>
    <t>Apoyo asistencial en el servicio de fotocopiado para el desarrollo de las actividades administrativas y operativas derivadas de las actividades académicas</t>
  </si>
  <si>
    <t>Prestar los servicios técnicos para realizar el apoyo administrativo, logístico y de acompañamiento en los procesos  archivísticos de organización, identificación, traslado y eliminación de expedientes, en los archivos de gestión, central y/o histórico, según sea el caso</t>
  </si>
  <si>
    <t>Prestar los servicios profesionales para elaborar y/o actualizar instrumentos archivísticos como: Tablas de Retención Documental, Tablas de Valoración Documental – TVD, Plan Institucional de Archivos – PINAR, Sistema Integrado de Conservación – SIC, entre otros, así como la respectiva convalidación ante el Archivo General de la Nación – AGN, según sea el caso.</t>
  </si>
  <si>
    <t>Prestar servicios profesionales para realizar las actividades de diseño, desarrollo, integración y mantenimiento de aplicaciones de la Universidad Pedagógica Nacional utilizando metodologías ágiles de desarrollo de software.</t>
  </si>
  <si>
    <t>Apoyar el manejo de programas de edición para el diseño y realización de producciones radiofónicas, así como apoyar la  producción, generación, revisión de guiones y contenidos radiofónicos tanto para la parrilla de programación  como para las solicitudes de los programas académicos y las actividades institucionales</t>
  </si>
  <si>
    <t xml:space="preserve">Prestar servicios profesionales para el diseño,  gestión de las piezas comunicativas, recurso gráficos para el desarrollo de los programas en región y elaboración de los documentos institucionales de la VAC en el marco de la estrategia de regionalización, encaminada a la ampliación de cobertura dispuesta en la Universidad Pedagógica Nacional y las demás que se requieran desde el Grupo de Comunicaciones para el desarrollo de las actividades misionales de la Universidad. </t>
  </si>
  <si>
    <t>Prestar servicios profesionales para apoyar a la vicerrectoría académica en el proceso de resignificación curricular, núcleo común y proyección estudios sobre desafíos de la educación superior  en el contexto de las demandas nacionales de  ampliación de cobertura</t>
  </si>
  <si>
    <t>Prestar servicios profesionales para realizar el seguimiento de las Normas Internacionales de Contabilidad para el Sector Público (NICSP) en la Universidad Pedagógica Nacional a fin de generar estados financieros  comparativos de acuerdo a la normatividad vigente, apoyar a la Subdirección Financiera en el seguimiento del proceso de sostenibilidad de las cifras de los informes financieros y estados financieros conforme a la  normatividad vigente para la UPN.</t>
  </si>
  <si>
    <r>
      <t xml:space="preserve">Planificar y realizar los entrenamientos de </t>
    </r>
    <r>
      <rPr>
        <sz val="9"/>
        <rFont val="Calibri (Cuerpo)"/>
      </rPr>
      <t>futbol</t>
    </r>
    <r>
      <rPr>
        <sz val="9"/>
        <color rgb="FFFF0000"/>
        <rFont val="Calibri (Cuerpo)"/>
      </rPr>
      <t xml:space="preserve"> </t>
    </r>
    <r>
      <rPr>
        <sz val="9"/>
        <color theme="1"/>
        <rFont val="Calibri"/>
        <family val="2"/>
        <scheme val="minor"/>
      </rPr>
      <t>sala femenino a los equipos representativos de la Universidad Pedagógica Nacional, apoyar la organización del torneo SUE-DC y hacer acompañamiento constante a los deportistas en los diferentes eventos y torneos en los que participan”.</t>
    </r>
  </si>
  <si>
    <r>
      <t xml:space="preserve">Planificar y realizar los entrenamientos de </t>
    </r>
    <r>
      <rPr>
        <sz val="9"/>
        <rFont val="Calibri (Cuerpo)"/>
      </rPr>
      <t>natación</t>
    </r>
    <r>
      <rPr>
        <sz val="9"/>
        <color theme="1"/>
        <rFont val="Calibri"/>
        <family val="2"/>
        <scheme val="minor"/>
      </rPr>
      <t xml:space="preserve"> a los equipos representativos de la Universidad  Pedagógica Nacional, apoyar la organización del torneo SUE-DC y hacer acompañamiento constante a los  deportistas en los diferentes eventos y torneos en los que participan”</t>
    </r>
  </si>
  <si>
    <r>
      <t xml:space="preserve">Planificar y realizar los entrenamientos de </t>
    </r>
    <r>
      <rPr>
        <sz val="9"/>
        <rFont val="Calibri (Cuerpo)"/>
      </rPr>
      <t>tenis de mesa</t>
    </r>
    <r>
      <rPr>
        <sz val="9"/>
        <color theme="1"/>
        <rFont val="Calibri"/>
        <family val="2"/>
        <scheme val="minor"/>
      </rPr>
      <t xml:space="preserve"> a los equipos representativos de la Universidad  Pedagógica Nacional, apoyar la organización del torneo SUE-DC y hacer acompañamiento constante a los deportistas en los diferentes eventos y torneos en los que participan.</t>
    </r>
  </si>
  <si>
    <r>
      <t xml:space="preserve">Planificar y realizar los entrenamientos de </t>
    </r>
    <r>
      <rPr>
        <sz val="9"/>
        <rFont val="Calibri (Cuerpo)"/>
      </rPr>
      <t>levantamiento de pesas</t>
    </r>
    <r>
      <rPr>
        <sz val="9"/>
        <rFont val="Calibri"/>
        <family val="2"/>
        <scheme val="minor"/>
      </rPr>
      <t xml:space="preserve"> a los equipos representativos de la Universidad Pedagógica Nacional, apoyar la organización del torneo SUE-DC y hacer acompañamiento  constante a los deportistas en los diferentes eventos y torneos en los que participan.</t>
    </r>
  </si>
  <si>
    <r>
      <t xml:space="preserve">Planificar y realizar los entrenamientos de </t>
    </r>
    <r>
      <rPr>
        <sz val="9"/>
        <rFont val="Calibri (Cuerpo)"/>
      </rPr>
      <t>voleibol femenino</t>
    </r>
    <r>
      <rPr>
        <sz val="9"/>
        <rFont val="Calibri"/>
        <family val="2"/>
        <scheme val="minor"/>
      </rPr>
      <t xml:space="preserve"> y masculino a los equipos representativos de la  Universidad Pedagógica Nacional, apoyar la organización del torneo SUE-DC y hacer acompañamiento  constante a los deportistas en los diferentes eventos y torneos en los que participan.</t>
    </r>
  </si>
  <si>
    <r>
      <t xml:space="preserve">Prestar servicios para orientar el </t>
    </r>
    <r>
      <rPr>
        <sz val="9"/>
        <rFont val="Calibri (Cuerpo)"/>
      </rPr>
      <t>taller de teatro</t>
    </r>
    <r>
      <rPr>
        <sz val="9"/>
        <rFont val="Calibri"/>
        <family val="2"/>
        <scheme val="minor"/>
      </rPr>
      <t xml:space="preserve"> para estudiantes y funcionarios y los de profundización  para el grupo representativo institucional de la Universidad Pedagógica Nacional. Así como prestar apoyo a las actividades programadas por el programa de cultura en el marco del plan anual de  actividades de la SBU.</t>
    </r>
  </si>
  <si>
    <r>
      <t xml:space="preserve">Prestar servicios para orientar el </t>
    </r>
    <r>
      <rPr>
        <sz val="9"/>
        <rFont val="Calibri (Cuerpo)"/>
      </rPr>
      <t>taller de músicas</t>
    </r>
    <r>
      <rPr>
        <sz val="9"/>
        <rFont val="Calibri"/>
        <family val="2"/>
        <scheme val="minor"/>
      </rPr>
      <t xml:space="preserve"> del pacifico para estudiantes y funcionarios y los de  profundización para el grupo representativo institucional de la Universidad Pedagógica Nacional. Así como  prestar apoyo a las actividades programadas por el programa de cultura en el marco del plan anual de 
actividades de la SBU.</t>
    </r>
  </si>
  <si>
    <r>
      <t>Prestar servicios para orientar el</t>
    </r>
    <r>
      <rPr>
        <sz val="9"/>
        <rFont val="Calibri (Cuerpo)"/>
      </rPr>
      <t xml:space="preserve"> taller de pop dance</t>
    </r>
    <r>
      <rPr>
        <sz val="9"/>
        <rFont val="Calibri"/>
        <family val="2"/>
        <scheme val="minor"/>
      </rPr>
      <t xml:space="preserve"> para estudiantes y funcionarios y los de profundización para el grupo representativo institucional de la Universidad Pedagógica Nacional. Así como prestar apoyo a las actividades programadas por el programa de cultura en el marco del plan anual de actividades de la SBU.</t>
    </r>
  </si>
  <si>
    <r>
      <t xml:space="preserve">Prestar servicios para orientar el </t>
    </r>
    <r>
      <rPr>
        <sz val="9"/>
        <rFont val="Calibri (Cuerpo)"/>
      </rPr>
      <t>taller Hip Hop y el Dancehall</t>
    </r>
    <r>
      <rPr>
        <sz val="9"/>
        <rFont val="Calibri"/>
        <family val="2"/>
        <scheme val="minor"/>
      </rPr>
      <t xml:space="preserve"> para estudiantes y funcionarios y los de  profundización para el grupo representativo institucional de la Universidad Pedagógica Nacional. Así como  prestar apoyo a las actividades programadas por el programa de cultura en el marco del plan anual de 
actividades de la SBU.</t>
    </r>
  </si>
  <si>
    <r>
      <t xml:space="preserve">Prestar servicios para orientar el </t>
    </r>
    <r>
      <rPr>
        <sz val="9"/>
        <rFont val="Calibri (Cuerpo)"/>
      </rPr>
      <t>taller de flamenco</t>
    </r>
    <r>
      <rPr>
        <sz val="9"/>
        <rFont val="Calibri"/>
        <family val="2"/>
        <scheme val="minor"/>
      </rPr>
      <t xml:space="preserve"> para estudiantes y funcionarios y los de profundización para el grupo representativo institucional de la Universidad Pedagógica Nacional. Así como prestar apoyo a las  actividades programadas por el programa de cultura en el marco del plan anual de actividades de la SBU</t>
    </r>
  </si>
  <si>
    <r>
      <t xml:space="preserve">Prestar servicios para orientar el </t>
    </r>
    <r>
      <rPr>
        <sz val="9"/>
        <rFont val="Calibri (Cuerpo)"/>
      </rPr>
      <t>taller de salsa y bachata</t>
    </r>
    <r>
      <rPr>
        <sz val="9"/>
        <rFont val="Calibri"/>
        <family val="2"/>
        <scheme val="minor"/>
      </rPr>
      <t xml:space="preserve"> para estudiantes y funcionarios y los de profundización  para el grupo representativo institucional de la Universidad Pedagógica Nacional. Así como prestar apoyo a las  actividades programadas por el programa de cultura en el marco del plan anual de actividades de la SBU.</t>
    </r>
  </si>
  <si>
    <r>
      <t xml:space="preserve"> Prestar sus servicios personales para </t>
    </r>
    <r>
      <rPr>
        <sz val="9"/>
        <rFont val="Calibri (Cuerpo)"/>
      </rPr>
      <t xml:space="preserve">garantizar la atención en el servicio del gimnasio en  Valmaria </t>
    </r>
    <r>
      <rPr>
        <sz val="9"/>
        <rFont val="Calibri"/>
        <family val="2"/>
        <scheme val="minor"/>
      </rPr>
      <t>para los estudiantes y funcionarios de la institución durante las prácticas y entrenamientos</t>
    </r>
  </si>
  <si>
    <r>
      <t xml:space="preserve">Prestar los servicios profesionales para atender el desarrollo de </t>
    </r>
    <r>
      <rPr>
        <sz val="9"/>
        <rFont val="Calibri (Cuerpo)"/>
      </rPr>
      <t>prácticas de laboratorio</t>
    </r>
    <r>
      <rPr>
        <sz val="9"/>
        <rFont val="Calibri"/>
        <family val="2"/>
        <scheme val="minor"/>
      </rPr>
      <t xml:space="preserve"> solicitadas por instituciones educativas externas y/o análisis químicos según solicitudes internas y externas, y realizar mediciones instrumentales requeridas a nivel de docencia e investigación del Departamento de Química, incluyendo la evaluación y mantenimiento de equipos de medición.</t>
    </r>
  </si>
  <si>
    <r>
      <t xml:space="preserve">Planificar y realizar los </t>
    </r>
    <r>
      <rPr>
        <sz val="9"/>
        <rFont val="Calibri (Cuerpo)"/>
      </rPr>
      <t>entrenamientos de tenis de campo</t>
    </r>
    <r>
      <rPr>
        <sz val="9"/>
        <rFont val="Calibri"/>
        <family val="2"/>
        <scheme val="minor"/>
      </rPr>
      <t xml:space="preserve"> a los equipos representativos de la Universidad  Pedagógica Nacional, apoyar la organización del torneo SUE-DC y hacer acompañamiento constante a los deportistas en los diferentes eventos y torneos en los que participan.</t>
    </r>
  </si>
  <si>
    <r>
      <t xml:space="preserve">Prestar servicios para orientar el </t>
    </r>
    <r>
      <rPr>
        <sz val="9"/>
        <rFont val="Calibri (Cuerpo)"/>
      </rPr>
      <t>taller de percusión folclórica y tamboras</t>
    </r>
    <r>
      <rPr>
        <sz val="9"/>
        <rFont val="Calibri"/>
        <family val="2"/>
        <scheme val="minor"/>
      </rPr>
      <t xml:space="preserve"> para estudiantes y funcionarios y los  de profundización para el grupo representativo institucional de la Universidad Pedagógica Nacional. Así como  prestar apoyo a las actividades programadas por el programa de cultura en el marco del plan anual de  actividades d+AE112:AE113e la SBU.</t>
    </r>
  </si>
  <si>
    <r>
      <t xml:space="preserve">Planificar y realizar los entrenamientos de </t>
    </r>
    <r>
      <rPr>
        <sz val="9"/>
        <rFont val="Calibri (Cuerpo)"/>
      </rPr>
      <t>karate a los equipos</t>
    </r>
    <r>
      <rPr>
        <sz val="9"/>
        <rFont val="Calibri"/>
        <family val="2"/>
        <scheme val="minor"/>
      </rPr>
      <t xml:space="preserve"> representativos de la Universidad Pedagógica  Nacional, apoyar la organización del torneo SUE-DC y hacer acompañamiento constante a los deportistas en  los diferentes eventos y torneos en los que participan.</t>
    </r>
  </si>
  <si>
    <t>Prestar servicios técnicos para apoyar los procesos administrativos en el marco de los programas de regionalización de la Universidad Pedagógica Nacional, mediante la ejecución de actividades operativas y de soporte que contribuyan al desarrollo eficiente de las acciones institucionales en el marco del Plan Integral de Cobertura —PIC— según la distribución realizada por la VAC</t>
  </si>
  <si>
    <t xml:space="preserve">es una bolsa que empieza a desagregar </t>
  </si>
  <si>
    <r>
      <t xml:space="preserve">Realizar la revisión y edición académica de los ambientes de aprendizaje que se encuentran en proceso de  producción, edición, ejecución y virtualización de la Licenciatura en Educación Básica Primaria, en coordinación  con los docentes proponentes de los cursos y los parámetros de la Licenciatura. </t>
    </r>
    <r>
      <rPr>
        <sz val="9"/>
        <color rgb="FFFF0000"/>
        <rFont val="Calibri"/>
        <family val="2"/>
        <scheme val="minor"/>
      </rPr>
      <t xml:space="preserve">por definir </t>
    </r>
  </si>
  <si>
    <t xml:space="preserve">UNIVERSIDAD PEDAGÓGICA NACIONAL </t>
  </si>
  <si>
    <t>PLAN ANUAL DE ADQUISICIONES CONTRATISTAS - 2025</t>
  </si>
  <si>
    <t xml:space="preserve">YANETH ROMERO COCA </t>
  </si>
  <si>
    <t xml:space="preserve">Vicerrectora Administrativa y Financiera </t>
  </si>
  <si>
    <t>Fecha firma:</t>
  </si>
  <si>
    <t>https://community.secop.gov.co/Public/App/AnnualPurchasingPlanManagementPublic/Index?currentLanguage=es-CO&amp;Page=login&amp;Country=CO&amp;SkinName=CCE</t>
  </si>
  <si>
    <t xml:space="preserve">SAIDA ANDREA GAITAN RUIZ </t>
  </si>
  <si>
    <t>Jefe (E) Oficina de Desarrollo y Planeación.</t>
  </si>
  <si>
    <t>119</t>
  </si>
  <si>
    <t>Prestar servicios profesionales en el Grupo Interno de Trabajo de Infraestructura Física, adscrito a la Vicerrectoría Administrativa para el apoyo en el diseño, organización y dotación de los espacios físicos  en el marco del Plan de Desarrollo Institucional y de los proyectos del Plan Maestro de Infraestructura Física de la Universidad Pedagógica Nacional</t>
  </si>
  <si>
    <t>Prestar servicios profesionales especializados para ejecutar, apoyar y asesorar las auditorias y seguimientos aprobados en el Programa de auditorías y plan de trabajo para la vigencia 2025, relacionadas con la Gestión Docente Universitaria, así como las demás actividades enmarcadas en la Gestión Documental de la UPN.</t>
  </si>
  <si>
    <t>Prestar servicios profesionales especializados para  asesorar, apoyar y ejecutar auditorias y/o seguimientos, proyectar los informes legales de carácter contable y  financiero requeridos para el cumplimiento misional de la Oficina de Control Interno y las demás actividades que demande esta Oficina para dar cumplimiento al Plan de Acción.</t>
  </si>
  <si>
    <t>Prestar los servicios para llevar a cabo la organización del archivo del Instituto Pedagógico Nacional, de acuerdo a la normatividad vigente y apoyar actividades institucionales</t>
  </si>
  <si>
    <r>
      <t xml:space="preserve">Prestar servicios </t>
    </r>
    <r>
      <rPr>
        <sz val="9"/>
        <color rgb="FFFF0000"/>
        <rFont val="Calibri"/>
        <family val="2"/>
        <scheme val="minor"/>
      </rPr>
      <t>profesionales</t>
    </r>
    <r>
      <rPr>
        <sz val="9"/>
        <rFont val="Calibri"/>
        <family val="2"/>
        <scheme val="minor"/>
      </rPr>
      <t xml:space="preserve"> para realizar las actividades de diseño,desarrollo, integración y mantenimiento de las diferentes aplicaciones existentes y nuevas requeridas por los usuarios de la Universidad Pedagógica Nacional utilizando metodologías ágiles de desarrollo de proyectos de software</t>
    </r>
  </si>
  <si>
    <t>Prestar servicios profesionales para planificar y realizar los entrenamientos de atletismo a los equipos representativos de la UPN, apoyar la organización del torneo SUE-DC y hacer acompañamiento constante a los deportistas en los diferentes eventos y torneos en los que participan.</t>
  </si>
  <si>
    <t>Prestar servicios profesionales para planificar y realizar los entrenamientos de futbol sala másculino a los equipos representativos de la UPN, apoyar la organización del torneo SUE-DC y hacer acompañamiento constante a los deportistas en los diferentes eventos y torneos en los que participan.</t>
  </si>
  <si>
    <t>Prestar servicios profesionales como Comunicador Social - Periodista para el diseño y acompañamiento en la ejecución de las estrategias de comunicación que se construyan y permitan facilitar el cumplimiento de los objetivos misionales y la Política de Comunicaciones de la Universidad Pedagógica Nacional.</t>
  </si>
  <si>
    <t>120</t>
  </si>
  <si>
    <t xml:space="preserve">Prestar servicios profesionales para planificar y realizar los entrenamientos correspondientes al equipo representativo de fútbol femenino de la Universidad pedagógica nacional, a través de la irradiación cognitiva, la gamificación y hacer acompañamiento constante a los deportistas. </t>
  </si>
  <si>
    <t>Prestar  servicios profesionales para dinamizar acciones recreo deportivas y culturales en las Instalaciones de la Universidad Pedagógica Nacional, lideradas por los programas de
cultura y deporte de la Subdirección de Bienestar Universitario</t>
  </si>
  <si>
    <t>121</t>
  </si>
  <si>
    <t>CON-056</t>
  </si>
  <si>
    <t>CON-065</t>
  </si>
  <si>
    <t>CON-066</t>
  </si>
  <si>
    <t>CON-067</t>
  </si>
  <si>
    <t>CON-068</t>
  </si>
  <si>
    <t>CON-069</t>
  </si>
  <si>
    <t>CON-070</t>
  </si>
  <si>
    <t>CON-071</t>
  </si>
  <si>
    <t>CON-072</t>
  </si>
  <si>
    <t>CON-073</t>
  </si>
  <si>
    <t>CON-074</t>
  </si>
  <si>
    <t>CON-075</t>
  </si>
  <si>
    <t>CON-076</t>
  </si>
  <si>
    <t>CON-077</t>
  </si>
  <si>
    <t>CON-078</t>
  </si>
  <si>
    <t>CON-079</t>
  </si>
  <si>
    <t>CON-089</t>
  </si>
  <si>
    <t>CON-096</t>
  </si>
  <si>
    <t>CON-097</t>
  </si>
  <si>
    <t>CON-098</t>
  </si>
  <si>
    <t>CON-101</t>
  </si>
  <si>
    <t>CON-107</t>
  </si>
  <si>
    <t>CON-108</t>
  </si>
  <si>
    <t>CON-111</t>
  </si>
  <si>
    <t>CON-120</t>
  </si>
  <si>
    <t>CON-121</t>
  </si>
  <si>
    <t xml:space="preserve">En el objeto cambiar palabra tecnico por profesional </t>
  </si>
  <si>
    <t xml:space="preserve">Cambio de objeto y reduccion de valor total, dado que estan vinculados pro semestre </t>
  </si>
  <si>
    <t xml:space="preserve">reduccion de valor total, dado que estan vinculados pro semestre </t>
  </si>
  <si>
    <t>Cambio de objeto, pro error se dejo objeto de SBU</t>
  </si>
  <si>
    <t>Cambio de objeto, se repetia con otro item</t>
  </si>
  <si>
    <t xml:space="preserve">Se elimina, por error no se ajusto al cargo que corrspondia a bienestar universitario por eso el objeto aparecia repetido </t>
  </si>
  <si>
    <t>Cupo que existia en 2024, con los recursos linberados de entrenadores se respalda la omisión</t>
  </si>
  <si>
    <t>se trunco el objeto con el cargo que se elimina en el CON -111</t>
  </si>
  <si>
    <t xml:space="preserve">cambio realizado </t>
  </si>
  <si>
    <t>2.1.5.02.09</t>
  </si>
  <si>
    <t>Prestar servicios profesionales para planificar y realizar actividades recreo-deportivas y lúdicas dirigidas a  funcionarios y docentes en marco del Plan Anual de actividades de la Subdirección de Bienestar Universitario</t>
  </si>
  <si>
    <t xml:space="preserve">80111600
 </t>
  </si>
  <si>
    <t>Prestar servicios profesionales para realizar las actividades de diseño,desarrollo, integración y mantenimiento de las diferentes aplicaciones existentes y nuevas requeridas por los usuarios de la Universidad Pedagógica Nacional utilizando metodologías ágiles de desarrollo de proyectos de software</t>
  </si>
  <si>
    <r>
      <t xml:space="preserve">Planificar y realizar los entrenamientos de </t>
    </r>
    <r>
      <rPr>
        <sz val="9"/>
        <rFont val="Calibri (Cuerpo)"/>
      </rPr>
      <t xml:space="preserve">futbol </t>
    </r>
    <r>
      <rPr>
        <sz val="9"/>
        <rFont val="Calibri"/>
        <family val="2"/>
        <scheme val="minor"/>
      </rPr>
      <t>sala femenino a los equipos representativos de la Universidad Pedagógica Nacional, apoyar la organización del torneo SUE-DC y hacer acompañamiento constante a los deportistas en los diferentes eventos y torneos en los que participan”.</t>
    </r>
  </si>
  <si>
    <r>
      <t xml:space="preserve">Planificar y realizar los entrenamientos de </t>
    </r>
    <r>
      <rPr>
        <sz val="9"/>
        <rFont val="Calibri (Cuerpo)"/>
      </rPr>
      <t>natación</t>
    </r>
    <r>
      <rPr>
        <sz val="9"/>
        <rFont val="Calibri"/>
        <family val="2"/>
        <scheme val="minor"/>
      </rPr>
      <t xml:space="preserve"> a los equipos representativos de la Universidad  Pedagógica Nacional, apoyar la organización del torneo SUE-DC y hacer acompañamiento constante a los  deportistas en los diferentes eventos y torneos en los que participan”</t>
    </r>
  </si>
  <si>
    <r>
      <t xml:space="preserve">Planificar y realizar los entrenamientos de </t>
    </r>
    <r>
      <rPr>
        <sz val="9"/>
        <rFont val="Calibri (Cuerpo)"/>
      </rPr>
      <t>tenis de mesa</t>
    </r>
    <r>
      <rPr>
        <sz val="9"/>
        <rFont val="Calibri"/>
        <family val="2"/>
        <scheme val="minor"/>
      </rPr>
      <t xml:space="preserve"> a los equipos representativos de la Universidad  Pedagógica Nacional, apoyar la organización del torneo SUE-DC y hacer acompañamiento constante a los deportistas en los diferentes eventos y torneos en los que participan.</t>
    </r>
  </si>
  <si>
    <t>Prestar servicios profesionales en ingeniería civil  para las actividades de planeación y ejecución de las intervenciones, adecuaciones y apoyo o supervisión de Infraestructura Física de la Universidad Pedagógica Nacional</t>
  </si>
  <si>
    <t>febrero</t>
  </si>
  <si>
    <t xml:space="preserve"> Prestar servicios profesionales para la planeación y ejecución de las intervenciones de redes de voz y datos de los proyectos de reparación locativa, adecuación y mejoramiento correspondiente a las funciones del Grupo de Infraestructura Física de la Universidad Pedagógica Nacional.</t>
  </si>
  <si>
    <t xml:space="preserve"> Prestar servicios profesionales para la planeación y ejecución de las intervenciones eléctricas de los proyectos de reparación locativa, adecuación y mejoramiento correspondiente a las funciones del Grupo de Infraestructura Física de la Universidad Pedagógica Nacional.</t>
  </si>
  <si>
    <t>Prestar servicios profesionales de arquitectura y diseño como apoyo en las actividades de planeación y ejecución de las intervenciones y adecuaciones de Infraestructura Física de la Universidad Pedagógica Nacional.</t>
  </si>
  <si>
    <t>122</t>
  </si>
  <si>
    <t>123</t>
  </si>
  <si>
    <t>124</t>
  </si>
  <si>
    <t>125</t>
  </si>
  <si>
    <t>Prestar el servicio profesional especializado para fortalecer la presencia regional de la Universidad Pedagógica Nacional apoyando la gestión con las Escuelas Normales y procesos de articulación con media especializada y apoyar las acciones del sistema institucional de gestión a la permanencia y aquellos asuntos propios de la misionalidad de la Vicerrectoría Académica.</t>
  </si>
  <si>
    <t>Prestar servicios profesionales relacionados con la asesoría para la revisión, definición y orientar la creación de  documentos y guías para la oferta de programas académicos en modalidades virtual e híbrida de la universidad, con el fin presentar  un  programa de pregrado o posgrado (nuevo o existente) presencial de la institución  ante el Ministerio de Educación Nacional que lo lleve a  solicitar un registro calificado que incluya tanto la modalidad presencial como la modalidad virtual, además de  orientar la producción de dos cursos del primer semestre del respectivo programa así como el acampamiento a los programas académicos que requieran orientación en temas de modalidad virtual e hibrida.</t>
  </si>
  <si>
    <r>
      <t xml:space="preserve">Prestar servicios técnicos para el diseño,  gestión de las piezas comunicativas, recurso gráficos para el desarrollo de los programas en la región, mediante apoyo a las plataformas modle  y  apoyo a elaboración de documentos institucionales de la </t>
    </r>
    <r>
      <rPr>
        <sz val="9"/>
        <rFont val="Calibri (Cuerpo)"/>
      </rPr>
      <t>VAC</t>
    </r>
    <r>
      <rPr>
        <sz val="9"/>
        <rFont val="Calibri"/>
        <family val="2"/>
        <scheme val="minor"/>
      </rPr>
      <t xml:space="preserve"> en el marco de la estrategia de regionalización, encaminada a la ampliación de cobertura dispuesta en la Universidad Pedagógica Nacional y las demás que se le asignen.</t>
    </r>
  </si>
  <si>
    <r>
      <t xml:space="preserve">Prestar servicios para orientar el </t>
    </r>
    <r>
      <rPr>
        <sz val="9"/>
        <rFont val="Calibri (Cuerpo)"/>
      </rPr>
      <t>taller de percusión folclórica y tamboras</t>
    </r>
    <r>
      <rPr>
        <sz val="9"/>
        <rFont val="Calibri"/>
        <family val="2"/>
        <scheme val="minor"/>
      </rPr>
      <t xml:space="preserve"> para estudiantes y funcionarios y los  de profundización para el grupo representativo institucional de la Universidad Pedagógica Nacional. Así como  prestar apoyo a las actividades programadas por el programa de cultura en el marco del plan anual de  actividades de la SBU.</t>
    </r>
  </si>
  <si>
    <t>Nota1 : Verificar la Información de SECOP II en el archivo Excel o filtrando por entidad en el siguiente enlace:</t>
  </si>
  <si>
    <t>Nota 2: Durante el proceso contractual priman los meses aprobados, por lo cual, las fechas de inicio y fin son el referente
.</t>
  </si>
  <si>
    <t>Prestar servicios profesionales universitarios para  asesorar, apoyar y ejecutar auditorias y/o seguimientos incluidos en el Programa de Auditorias y Plan de Trabajo vigencia 2025, así como proyectar los informes internos y de carácter legal, requeridos para el cumplimiento misional de la Oficina de Control Interno y las demás actividades que demande esta Oficina para dar cumplimiento al plan de acción.</t>
  </si>
  <si>
    <t>Prestar servicios profesionales especializados para apoyar y coordinar acciones encaminadas a la gestión, articulación y sistematización del Sistema Institucional de Gestión de Permanencia, así como el acompañamiento permanente a los asesores de cohorte y al comité de inclusión de la Universidad y aquellas que respondan a la misionalidad de la Vicerrectoría Académica.</t>
  </si>
  <si>
    <t xml:space="preserve">DESPACHO VAC - Facultad de Educación Física </t>
  </si>
  <si>
    <t>Nota 3: Los valores de las cuotas serán proporcional al tiempo del servicio mensual</t>
  </si>
  <si>
    <t>Prestar orientación en el área de recepción a la comunidad educativa y usuarios en general sobre los servicios y trámites académicos ofrecidos por el Centro de Lenguas.</t>
  </si>
  <si>
    <t>Prestar servicios para el desarrollo de los procesos de formación de las actividades académicas programadas por el Centro de Lenguas, durante el primer semestre de la vigencia 2025.</t>
  </si>
  <si>
    <t>Prestar los servicios profesionales para el desarrollo y ejecución de los trámites y procedimientos administrativos y financieros, así como apoyar la actualización documental del Sistema Integrado de Gestión, la consolidación y reporte de los planes de acción y de mejoramiento relacionados con el Subdirección Financiera de la Universidad Pedagógica Nacional.</t>
  </si>
  <si>
    <t>Prestar servicios profesionales de apoyo y asistencia técnica a la Oficina de Desarrollo y Planeación en la construcción de informes, análisis prospectivos y documentos  estratégicos  en armonía con el Plan de Desarrollo Institucional y otros instrumentos de planeación</t>
  </si>
  <si>
    <t>$                                  -</t>
  </si>
  <si>
    <t>Prestar los servicios  de interpretación en Lengua de Señas Colombiana - Castellano, a los estudiantes Sordos matriculados en los distintos programas académicos de la UPN.</t>
  </si>
  <si>
    <t>126</t>
  </si>
  <si>
    <t>127</t>
  </si>
  <si>
    <t>128</t>
  </si>
  <si>
    <t>129</t>
  </si>
  <si>
    <t>130</t>
  </si>
  <si>
    <t>131</t>
  </si>
  <si>
    <t>132</t>
  </si>
  <si>
    <t>133</t>
  </si>
  <si>
    <t>134</t>
  </si>
  <si>
    <t>135</t>
  </si>
  <si>
    <t>136</t>
  </si>
  <si>
    <t>O</t>
  </si>
  <si>
    <t>MES</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</si>
  <si>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</si>
  <si>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</si>
  <si>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</si>
  <si>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</si>
  <si>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</si>
  <si>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</si>
  <si>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</si>
  <si>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</si>
  <si>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</si>
  <si>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</si>
  <si>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</si>
  <si>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</si>
  <si>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</si>
  <si>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</si>
  <si>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</si>
  <si>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</si>
  <si>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</si>
  <si>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</si>
  <si>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</si>
  <si>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</si>
  <si>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</si>
  <si>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</si>
  <si>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</si>
  <si>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</si>
  <si>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</si>
  <si>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</si>
  <si>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</si>
  <si>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</si>
  <si>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</si>
  <si>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</si>
  <si>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</si>
  <si>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</si>
  <si>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</si>
  <si>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</si>
  <si>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</si>
  <si>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</si>
  <si>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</si>
  <si>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</si>
  <si>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</si>
  <si>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</si>
  <si>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</si>
  <si>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</si>
  <si>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</si>
  <si>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</si>
  <si>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</si>
  <si>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</si>
  <si>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</si>
  <si>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</si>
  <si>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</si>
  <si>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</si>
  <si>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</si>
  <si>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</si>
  <si>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</si>
  <si>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</si>
  <si>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</si>
  <si>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</si>
  <si>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</si>
  <si>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</si>
  <si>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</si>
  <si>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</si>
  <si>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</si>
  <si>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</si>
  <si>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</si>
  <si>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</si>
  <si>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</si>
  <si>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</si>
  <si>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</si>
  <si>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</si>
  <si>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</si>
  <si>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</si>
  <si>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</si>
  <si>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</si>
  <si>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</si>
  <si>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</si>
  <si>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</si>
  <si>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</si>
  <si>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</si>
  <si>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</si>
  <si>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</si>
  <si>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</si>
  <si>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</si>
  <si>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</si>
  <si>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 xml:space="preserve">Servicios tecnicos </t>
  </si>
  <si>
    <t>Prestar servicios profesinales para la implementar desarrollos pedagógicos y tecnológicos para ambientes para el aprendizaje y prestar apoyo en la producción de los diferentes espacios para la innovación, investigación y desarrollo pedagógico y tecnológico del Cinndet.</t>
  </si>
  <si>
    <t xml:space="preserve">Prestar los servicios profesionales  para la implementar desarrollos comunicativos para ambientes de aprendizaje mediados por TIC y prestar apoyo en la producción de los diferentes espacios para la innovación, investigación y desarrollo pedagógico y tecnológico del Cinndet como acompañamiento a la ruta institucional de virtualización. </t>
  </si>
  <si>
    <t>Prestar los servicios profesionales  para  implementar desarrollos tecnológicos para ambientes de aprendizaje mediados por TIC (arquitectura funcional y estética) y prestar apoyo en la producción de los diferentes espacios para la innovación, investigación y desarrollo pedagógico y tecnológico del Cinndet. </t>
  </si>
  <si>
    <t xml:space="preserve">Prestar servicios técnicos de apoyo al CINNDET en los diferentes procesos administrativos,  documentales y contractuales, asi como, servir de enlace con las diferentes instancias de la Universidad. </t>
  </si>
  <si>
    <t>Prestar servicios profesionales especializados en la Subdirección de Personal y apoyo  al despacho de la rectoría de la UPN en asuntos relacionados con la implementación de las prioridades institucionales y la toma de decisiones estratégicas para la mejora académica, la investigación y la innovación.</t>
  </si>
  <si>
    <t>OFICINA DE RELACIONES INTERINSTITUCIONALES</t>
  </si>
  <si>
    <t>Prestar los servicios profesionales para implementar desarrollos comunicativos para ambientes de aprendizaje mediados por TIC y prestar apoyo en la producción de los diferentes espacios para la innovación, investigación y desarrollo pedagógico y tecnológico del Cinndet como acompañamiento a la ruta institucional de virtualización. </t>
  </si>
  <si>
    <t>602 5941844</t>
  </si>
  <si>
    <t>603 5941844</t>
  </si>
  <si>
    <t>604 5941844</t>
  </si>
  <si>
    <t>CUOTAS DIFERENTES</t>
  </si>
  <si>
    <t>605 5941844</t>
  </si>
  <si>
    <t>606 5941844</t>
  </si>
  <si>
    <t>607 5941844</t>
  </si>
  <si>
    <t>608 5941844</t>
  </si>
  <si>
    <t>609 5941844</t>
  </si>
  <si>
    <t>610 5941844</t>
  </si>
  <si>
    <t>611 5941844</t>
  </si>
  <si>
    <t>612 5941844</t>
  </si>
  <si>
    <t>613 5941844</t>
  </si>
  <si>
    <t>614 5941844</t>
  </si>
  <si>
    <t>615 5941844</t>
  </si>
  <si>
    <t>616 5941844</t>
  </si>
  <si>
    <t>617 5941844</t>
  </si>
  <si>
    <t>618 5941844</t>
  </si>
  <si>
    <t>619 5941844</t>
  </si>
  <si>
    <t>620 5941844</t>
  </si>
  <si>
    <t>621 5941844</t>
  </si>
  <si>
    <t>622 5941844</t>
  </si>
  <si>
    <t>623 5941844</t>
  </si>
  <si>
    <t>624 5941844</t>
  </si>
  <si>
    <t>625 5941844</t>
  </si>
  <si>
    <t>626 5941844</t>
  </si>
  <si>
    <t>628 5941844</t>
  </si>
  <si>
    <t>630 5941844</t>
  </si>
  <si>
    <t>627 5941844</t>
  </si>
  <si>
    <t>629 5941844</t>
  </si>
  <si>
    <t>631 5941844</t>
  </si>
  <si>
    <t>632 5941844</t>
  </si>
  <si>
    <t>633 5941844</t>
  </si>
  <si>
    <t xml:space="preserve">Otros bolsa </t>
  </si>
  <si>
    <t>Prestar servicios profesionales especializados en la Oficina de relaciones interinstirucionales y apoyo  al despacho de la rectoría de la UPN para asesorar y acompañar al rector en el diseño y planeación de procesos de proyección social e internacionalización que fortalezcan las relaciones entre la UPN y los movimientos sociales en el marco del año Orlando Fals Borda.</t>
  </si>
  <si>
    <t xml:space="preserve">Facultad de Educación </t>
  </si>
  <si>
    <t>002</t>
  </si>
  <si>
    <t>Prestar servicios profesionales para el desarrollo de ambientes de aprendizaje mediados por TIC y apoyar la innovación, investigación y desarrollo en el CINNDET</t>
  </si>
  <si>
    <t>Prestar servicios profesionales para apoyar los procesos administrativos y contractuales, así como participar en la programación, organización y ejecución de actividades administrativas, de servicio y de oferta del CINNDET de la UPN.</t>
  </si>
  <si>
    <t>Amparar el pago de cartas de invitación de profesionales con título de Doctor, para evaluación de documentos académicos (proyectos de tesis y tesis doctorales).</t>
  </si>
  <si>
    <t xml:space="preserve">NO </t>
  </si>
  <si>
    <t>Prestar servicios profesionales en el diseño de ambientes de aprendizaje, asesorando en el desarrollo pedagógico y promoviendo la innovación educativa y la investigación en el CINNDET</t>
  </si>
  <si>
    <t>Prestar servicios técnicos para realizar actividades de edición de contenidos académicos en ambientes virtuales de aprendizaje yacompañar el diseño y estructuración de diversos recursos educativos individuales y colaborativos, así como la orientación y apoyo a lostutores en la cualificación de cursos en los programas de modalidad virtual y a distancia de la Universidad Pedagógica Nacional, haciendoénfasis en el acompañamiento a la Licenciatura en Educación Básica Primaria.</t>
  </si>
  <si>
    <t>marzo</t>
  </si>
  <si>
    <t>Prestar  servicios profesionales para  Planificar y realizar los entrenamientos de Taekwondo a los equipos representativos de la Universidad Pedagógica Nacional, apoyar la organización del torneo SUE-DC y hacer acompañamiento constante a los deportistas en los diferentes eventos y torneos en los que participan.</t>
  </si>
  <si>
    <t xml:space="preserve">PROFESIONAL UNIVERSITARIO </t>
  </si>
  <si>
    <t>Prestar servicios técnicos para realizar actividades de edición de contenidos académicos en ambientes virtuales de aprendizaje yacompañar el diseño y estructuración de diversos recursos educativos individuales y colaborativos, así como la orientación y apoyo a lostutores en la cualificación de cursos en los programas de modalidad virtual y a distancia de la Universidad Pedagógica Nacional, haciendoénfasis en el acompañamiento a la Licenciatura en Educación Básica Primaria</t>
  </si>
  <si>
    <t xml:space="preserve">VICERRECTORIA ADMINISTRATIVA  Y FINANCIERA </t>
  </si>
  <si>
    <t>si</t>
  </si>
  <si>
    <t>Prestar servicios personales para el apoyo administravo en las dependencias adscritas a la Vicerrectoría Administrava, relacionadas con gesón documental, la organización sica de espacios para eventos instuciones y apoyo logísco.</t>
  </si>
  <si>
    <t>abril</t>
  </si>
  <si>
    <t xml:space="preserve">Prestar servicios para el desarrollo de los procesos de formación de las actividades académicas del programa de Lengua de Señas del Centro de Lenguas, durante el primer semestre del 2025. </t>
  </si>
  <si>
    <t>mayo</t>
  </si>
  <si>
    <t>Prestar servicios para el desarrollo de los procesos de formación del curso de inglés para emprendedores con énfasis en turismo, programado por el Centro de Lenguas.</t>
  </si>
  <si>
    <t>Amparar la adición del contrato de prestación de servicios  No.193-2025 , cuyo objeto es,Prestar servicios para el 
desarrollo de los procesos de formación de las actividades académicas programadas por el Centro de Lenguas, durante el primer semestre de la vigencia 2025</t>
  </si>
  <si>
    <t>Amparar la adición del contrato de prestación de servicios  No.197-2025 , cuyo objeto es,Prestar servicios para el 
desarrollo de los procesos de formación de las actividades académicas programadas por el Centro de Lenguas, durante el primer semestre de la vigencia 2025</t>
  </si>
  <si>
    <t>Amparar la adición del contrato de prestación de servicios  No.101-2025 , cuyo objeto es,Prestar servicios para el 
desarrollo de los procesos de formación de las actividades académicas programadas por el Centro de Lenguas, durante el primer semestre de la vigencia 2025</t>
  </si>
  <si>
    <t>Amparar la adición del contrato de prestación de servicios  No.095-2025 , cuyo objeto es,“Prestar servicios para el  desarrollo de los procesos de formación de las actividades académicas programadas por el Centro de Lenguas, durante el primer semestre de la vigencia 2025</t>
  </si>
  <si>
    <t>Amparar la adición del contrato de prestación de servicios  No.175-2025 , cuyo objeto es,Prestar servicios para el 
desarrollo de los procesos de formación de las actividades académicas programadas por el Centro de Lenguas, durante el primer semestre de la vigencia 2025</t>
  </si>
  <si>
    <t>Amparar la adición del contrato de prestación de servicios  No. 202-2025, cuyo objeto es,Prestar servicios para el 
desarrollo de los procesos de formación de las actividades académicas programadas por el Centro de Lenguas, durante el primer semestre de la vigencia 2025</t>
  </si>
  <si>
    <t>Amparar la adición del contrato de prestación de servicios  No.185-2025 , cuyo objeto es,“Prestar servicios para el 
desarrollo de los procesos de formación de las actividades académicas programadas por el Centro de Lenguas, durante el primer semestre de la vigencia 2025</t>
  </si>
  <si>
    <t>Amparar la adición del contrato de prestación de servicios  No.207-2025 , cuyo objeto es,“Prestar servicios para el 
desarrollo de los procesos de formación de las actividades académicas programadas por el Centro de Lenguas, durante el primer semestre de la vigencia 2025</t>
  </si>
  <si>
    <t>Amparar la adición del contrato de prestación de servicios  No.224-2025 , cuyo objeto es,“Prestar servicios para el 
desarrollo de los procesos de formación de las actividades académicas programadas por el Centro de Lenguas, durante el primer semestre de la vigencia 2025</t>
  </si>
  <si>
    <t>Amparar la adición del contrato de prestación de servicios  No. 152-2025, cuyo objeto es,“Prestar servicios para el 
desarrollo de los procesos de formación de las actividades académicas programadas por el Centro de Lenguas, durante el primer semestre de la vigencia 2025</t>
  </si>
  <si>
    <t>Amparar la adición del contrato de prestación de servicios  No.167-2025 , cuyo objeto es,“Prestar servicios para el 
desarrollo de los procesos de formación de las actividades académicas programadas por el Centro de Lenguas, durante el primer semestre de la vigencia 2025</t>
  </si>
  <si>
    <t>Amparar la adición del contrato de prestación de servicios  No.131-2025 , cuyo objeto es,“Prestar servicios para el 
desarrollo de los procesos de formación de las actividades académicas programadas por el Centro de Lenguas, durante el primer semestre de la vigencia 2025</t>
  </si>
  <si>
    <t>Amparar la adición del contrato de prestación de servicios  No.149-2025 , cuyo objeto es,“Prestar servicios para el 
desarrollo de los procesos de formación de las actividades académicas programadas por el Centro de Lenguas, durante el primer semestre de la vigencia 2025</t>
  </si>
  <si>
    <t>Amparar la adición del contrato de prestación de servicios  No.087-2025 , cuyo objeto es,“Prestar servicios para el 
desarrollo de los procesos de formación de las actividades académicas programadas por el Centro de Lenguas, durante el primer semestre de la vigencia 2025</t>
  </si>
  <si>
    <t>Prestar servicios para orientar el taller de teatro para estudiantes y funcionarios y los de profundización para el grupo representativo
institucional de la Universidad Pedagógica Nacional. Así como prestar apoyo a las actividades programadas por el programa de cultura en el marco del plan anual de actividades de la SBU.</t>
  </si>
  <si>
    <t>julio</t>
  </si>
  <si>
    <t>Amparar la adición del Contrato No. 236 de 2025 cuyo objeto es “Planificar y realizar los entrenamientos de baloncesto femenino a los equipos representativos de la Universidad Pedagógica Nacional, apoyar la organización del torneo SUE-DC y hacer acompañamiento constante a los deportistas en los diferentes eventos y torneos en los que participan.”</t>
  </si>
  <si>
    <t>junio</t>
  </si>
  <si>
    <t>Prestar atención básica en enfermería y primeros auxilios en la sede del Instituto Pedagógico Nacional – IPN a niños, jóvenes y adultos que participen en actividades académicas, extracurriculares o de extensión. Incluyendo las actividades operativas del Centro de Lenguas durante el segundo semestre del año 2025.</t>
  </si>
  <si>
    <t>Amparar la adición del contrato de prestación de servicios  No.214-2025 , cuyo objeto es,“ Prestar servicios para el desarrollo de los procesos de formación de las actividades académicas programadas  por el Centro de Lenguas, durante el primer semestre de la vigencia 2025."</t>
  </si>
  <si>
    <t>“Prestar servicios profesionales orientados al desarrollo de los procesos de aprendizaje en el marco de la programación académica del Centro de Lenguas, durante el segundo semestre del año 2025”</t>
  </si>
  <si>
    <t>Amparar la adición del contrato de prestación de servicios  No.825-2025 , cuyo objeto es,“ Prestar servicios para el desarrollo de los procesos de formación del curso de inglés para emprendedores con énfasis en turismo, programado por el Centro de Lenguas".</t>
  </si>
  <si>
    <t>Prestar servicios profesionales para realizar el proceso caracterización de los estudiantes de la UPN, que permita la identificación de factores de riesgo psicosocial y demás asociados a la misionalidad de la Subdirección de Bienestar Universitario.</t>
  </si>
  <si>
    <t xml:space="preserve"> Prestar servicios profesionales para la planeación y ejecución de las intervenciones de redes de voz y datos de los proyectos de reparación locativa, adecuación y mejoramiento correspondiente a las funciones del Grupo de Infraestructura Física de la Universidad  Pedagógica Nacional.</t>
  </si>
  <si>
    <t>Prestar servicios para el desarrollo de los procesos de formación de las actividades académicas programadas por el Centro de Lenguas para la vigencia 2025</t>
  </si>
  <si>
    <t>601 5941894</t>
  </si>
  <si>
    <t>JULIO</t>
  </si>
  <si>
    <t>Junio</t>
  </si>
  <si>
    <t>602 5941894</t>
  </si>
  <si>
    <t>Prestar servicios de asesoría y asistencia técnica para coordinar acciones encaminadas a la gestión, articulación e interrelacionamiento en la gestión institucional de la oferta académica que realiza la Universidad Pedagógica Nacional en el marco del Convenio Tripartito suscrito con la Escuela Técnica Instituto Técnico Central y el Colegio Mayor de Cundinamarca, así como el acompañamiento a los programas allí ofertados y a los comités interinstitucional y de Convivencia en las instalaciones del multicampus Kennedy</t>
  </si>
  <si>
    <t>UPK</t>
  </si>
  <si>
    <t>UNICO PAGO</t>
  </si>
  <si>
    <t>20.04</t>
  </si>
  <si>
    <t>Servicios Aacdémicos</t>
  </si>
  <si>
    <t>Prestar servicios profesionales en el rol de líder PEI bilingüe, en el marco del proyecto de Fortalecimiento de inglés como segunda lengua en 3 instituciones educativas en transición a modelo bilingüe, focalizadas en los municipios de Bituima, Anapoima y La Vega, Cundinamarca.</t>
  </si>
  <si>
    <t>Apoyar en las gestiones administrativas requeridas para la puesta en marcha, ejecución y cierre del  proyecto de Fortalecimiento de inglés como segunda lengua en instituciones educativas de media técnica y en transición a modelo bilingüe, focalizadas en 7 municipios del departamento de Cundinamarca</t>
  </si>
  <si>
    <t>Prestar servicios para el desarrollo de los procesos de formación en el marco del proyecto de fortalecimiento del inglés como segunda lengua, dirigido a instituciones educativas con media técnica y aquellas en proceso de transición hacia un modelo bilingüe, focalizadas en municipios del departamento de Cundinamarca.</t>
  </si>
  <si>
    <t>Prestar servicios profesionales para apoyar el proceso de autoevaluación institucional, mediante el diseño de instrumentos, análisis de información cuantitativa y cualitativa, consolidación y  sistematización de datos, acompañamiento a unidades académicas y administrativas, y elaboración de productos técnicos; así como, apoyar la estrategia de regionalización mediante la   elaboración de documentos académicos, y demás actividades asociadas al mejoramiento institucional.</t>
  </si>
  <si>
    <t xml:space="preserve">Prestar servicios profesionales en el rol de coordinador del proyecto de Fortalecimiento de inglés como segunda lengua en instituciones educativas de media técnica y en transición a modelo bilingüe, focalizadas en 7 municipios del departamento de Cundinamarca. </t>
  </si>
  <si>
    <t>Prestar servicios profesionales en el rol de coordinador académico del proyecto de Fortalecimiento de inglés como segunda lengua en instituciones educativas de media técnica y en transición a modelo bilingüe, focalizadas en 7 municipios del departamento de Cundinamarca</t>
  </si>
  <si>
    <t xml:space="preserve">Prestar servicios profesionales en el rol de profesional administrativo del proyecto de Fortalecimiento de inglés como segunda lengua en instituciones educativas de media técnica y en transición a modelo bilingüe, focalizadas en 7 municipios del departamento de Cundinamarca. </t>
  </si>
  <si>
    <t xml:space="preserve">agosto </t>
  </si>
  <si>
    <t>Prestar servicios profesionales de apoyo y asistencia técnica a la Oficina de Desarrollo y Planeación en la construcción de informes, análisis prospectivos y documentos  estratégicos  en armonía con el Plan de Desarrollo Institucional y otros instrumentos de planeación.</t>
  </si>
  <si>
    <t>Prestar servicios profesionales requeridos en la implementación y ejecución de las estrategias y servicios que ofrece la Universidad Pedagógica Nacional para la inclusión educativa, apoyando el acompañamiento y la asistencia en la evaluación, adaptación de herramientas o mecanismos tecnológicos que promuevan la inclusión social y educativa de personas con capacidades diferentes</t>
  </si>
  <si>
    <t>001</t>
  </si>
  <si>
    <t>Amparar el pago de cartas de invitación de profesionales con título de Doctor, para evaluación de documentos académicos 2025-2.</t>
  </si>
  <si>
    <t>septiembre</t>
  </si>
  <si>
    <t>Amparar la adición del contrato de prestación de servicios  No.1223-2025 , cuyo objeto es,Prestar servicios profesionales en el rol de coordinador académico del proyecto de Fortalecimiento de inglés como segunda lengua en instituciones educativas de media técnica y en transición a modelo bilingüe, focalizadas en 7 municipios del departamento de Cundinamarca</t>
  </si>
  <si>
    <t>21.20.01</t>
  </si>
  <si>
    <t>Amparar la adición del Contrato de Prestación de Servicios No. 013 cuyo objeto contractual es "Prestar los servicios profesionales especializados para apoyar la Coordinación del Grupo de Infraestructura en la gestión precontractual, contractual, pos contractual y administrativa requerida en el desarrollo de las funciones y responsabilidad del GIF, así como del proyecto de inversión denominado “Gestión y Mejoramiento de la Infraestructura y Dotación UPN” de la Universidad Pedagógica Nacional."</t>
  </si>
  <si>
    <t>Amparar la adición del Contrato de Prestación de Servicios No. 014 de 2025 cuyo objeto contractual es "Prestar servicios profesionales de arquitectura y diseño, apoyo y/o supervisión para las actividades de planeación y ejecución de las intervenciones y adecuaciones de Infraestructura Física de la Universidad Pedagógica Nacional, en el marco del proyecto de inversión denominado “Gestión y Mejoramiento de la Infraestructura y Dotación UPN."</t>
  </si>
  <si>
    <t>Amparar la adición del Contrato de Prestación de Servicios No. 031 de 2025 cuyo objeto contractual es "Prestar los servicios profesionales para apoyar al Grupo Interno de Trabajo de Infraestructura Física en las acciones para la implementación y seguimiento del Sistema de Gestión Ambiental de la Universidad Pedagógica Nacional "</t>
  </si>
  <si>
    <t>noviembre</t>
  </si>
  <si>
    <t>Amparar la adición del contrato de prestación de servicios No. 017 del 2025 con objeto contractual "Prestar servicios profesionales de apoyo a la Oficina de Desarrollo y Planeación mediante la asistencia técnica en la formulación, seguimiento y cierre de proyectos de la Universidad Pedagógica Nacional que permitan fortalecer la gestión administrativa y la ejecución presupuestal de los recursos de inversión de la UPN"</t>
  </si>
  <si>
    <t>Amparar la adición del contrato de prestación de servicios No. 030 del 2025 con objeto contractual "Prestar servicios profesionales de apoyo y asistencia técnica a la Oficina de Desarrollo y Planeación para el proceso de Planeación Financiera relacionadas con las proyecciones presupuestales y financieras requeridas por la institución".</t>
  </si>
  <si>
    <t xml:space="preserve">Amparar la adición del contrato de prestación de servicios  No.961-2025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</si>
  <si>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No.1062-2025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</si>
  <si>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No.1042-2025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</si>
  <si>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No.1039-2025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</si>
  <si>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No.1051-2025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</si>
  <si>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No.952-2025 , cuyo objeto es,“ Prestar servicios profesionales orientados al desarrollo de los  procesos de aprendizaje en el marco de la programación académica del Centro de Lenguas, durante el  segundo semestre del año 2025". </t>
  </si>
  <si>
    <t>octubre</t>
  </si>
  <si>
    <t xml:space="preserve">Amparar la adición del contrato de prestación de servicios  No.1070-2025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</si>
  <si>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No.993-2025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</si>
  <si>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No.953-2025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</si>
  <si>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No.986-2025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</si>
  <si>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No.1005-2025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</si>
  <si>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No.1107-2025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</si>
  <si>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No.1036-2025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</si>
  <si>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No.1052-2025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</si>
  <si>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No.1038-2025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</si>
  <si>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No.1105-2025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</si>
  <si>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No.1106-2025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</si>
  <si>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No.1027-2025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</si>
  <si>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No.1073-2025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</si>
  <si>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No.1074-2025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</si>
  <si>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No.1066-2025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</si>
  <si>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No.1068-2025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</si>
  <si>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No.1014-2025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</si>
  <si>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No.1011-2025 , cuyo objeto es,“ Prestar servicios profesionales orientados al desarrollo de los  procesos de aprendizaje en el marco de la programación académica del Centro de Lenguas, durante el  segundo semestre del año 2025". </t>
  </si>
  <si>
    <t>Prestar servicios profesionales de apoyo y asistencia técnica a la Oficina de Desarrollo y Planeación en la construcción de informes estratégicos y financieros, y análisis estadísticos que le permita a la UPN mejorar sus procesos de planeación estratégica, financiera y de gestión de calidad, seguimiento, control y evaluación.</t>
  </si>
  <si>
    <t>Prestar servicios profesionales de apoyo a la Oficina de Desarrollo y Planeación para el análisis, proyección y planeación de la gestión institucional, orientada al fortalecimiento de la estructura administrativa y al desarrollo de estrategias de planeación del talento humano y de recursos académicos de la Universidad Pedagógica Nacional.</t>
  </si>
  <si>
    <t xml:space="preserve"> NO</t>
  </si>
  <si>
    <t xml:space="preserve">Amparar la adición y prorroga del contrato por prestación de servicios 029 de 2025 cuyo objeto es " Prestar los servicios profesionales especializados para asesorar a la alta dirección de la Universidad Pedagógica Nacional, en los temas concernientes al Grupo Interno de Trabajo de Infraestructura Física y conforme al eje “Casa Digna” del Plan de Desarrollo Institucional" </t>
  </si>
  <si>
    <t xml:space="preserve">Amparar la adición y prorroga del contrato por prestación de servicios 020 de 2025, cuyo objeto es " Prestar los servicios profesionales especializados para realizar verificación, acompañamiento y emisión de conceptos técnicos, operativos y de tipo jurídico - legal y contractual a los procesos realizados en el despacho de la Vicerrectoría Administrativa y Financiera, así como los de las dependencias adscritas a la misma, pertenecientes a la Universidad Pedagógica Nacional" </t>
  </si>
  <si>
    <t>Amparar la adición y prroroga del contratopor prestación de servicios 019 de 2025, cuyo objeto es "Apoyar en el proceso de implementación, salida a producción y puesta en marcha del nuevo Software Académico Class, para la Subdirección de Admisiones y Registro, considerando la transición y paralelo con los sistemas antiguos en los procesos y sus usuarios"</t>
  </si>
  <si>
    <t>Amparar la adición y prorroga del contrato 293 de 2025, cuyo objeto es "prestar  servicios profesionales para dinamizar acciones recreo deportivas y culturales en las Instalaciones de la Universidad Pedagógica Nacional, lideradas por los programas de cultura y deporte de la Subdirección de Bienestar Universitario"</t>
  </si>
  <si>
    <t>Amparar la adición y prroroga del contrato por prestación de servicios 025 de 2025, cuyo objeto es " Prestar los servicios para el apoyo profesional en el manejo, reporte y gestión de la información institucional, especialmente estudiantil, a los sistemas de información nacional como SNIES HECAA, entre otros; así como del Sistema académico SIRE de la UPN y las necesidades institucionales en relación con la permanencia en funcionamiento de las bases de datos que no se migrarán al nuevo Software Class."</t>
  </si>
  <si>
    <t>Amparar la adición del contrato de prestación de servicios  No.1215-2025 , cuyo objeto es,"Prestar servicios para el desarrollo de los procesos de formación en el marco del proyecto de fortalecimiento del inglés como segunda lengua, dirigido a instituciones educativas con media técnica y aquellas en proceso de transición hacia un modelo bilingüe, focalizadas en municipios del departamento de Cundinamarca."</t>
  </si>
  <si>
    <t>Prestar los servicios profesionales para el desarrollo académico y pedagógico del curso vacacional de inglés, en el marco de la programación del Centro de Lenguas</t>
  </si>
  <si>
    <t>Amparar la adición y prorroga del contrato 296 de 2025, cuyo objeto es "Prestar servicios profesionales para realizar las actividades de diseño,desarrollo, integración y mantenimiento de las diferentes aplicaciones existentes y nuevas requeridas por los usuarios de la Universidad Pedagógica Nacional utilizando metodologías ágiles de desarrollo de proyectos de software"</t>
  </si>
  <si>
    <t>Amparar la adición y prorroga del contrato 241 de 2025, cuyo objeto es " Prestar los servicios profesionales para llevar a cabo las actividades de Análisis, Diseño, Desarrollo, Soporte y/o Mantenimiento de Software nuevo o existente dentro del marco de los sistemas de información, haciendo uso de metodologías de desarrollo y lenguajes de programación acordes con las necesidades de la Universidad Pedagógica Nacional."</t>
  </si>
  <si>
    <t>Amparar la adición y prorroga del contrato 350 de 2025, cuyo objeto es " Prestar servicios especializados para las actividades de análisis, diseño, desarrollo, soporte y mantenimiento de software nuevo o existente dentro del marco de los sistemas de información, haciendo uso de metodologías
de desarrollo y lenguajes de programación acordes con las necesidades de la Universidad Pedagógica Nacional"</t>
  </si>
  <si>
    <t>Amparar la adición y prorroga del contrato 233, cuyo objeto es "Prestar los servicios profesionales para administrar, afinar, instalar y actualizar software de bases de datos que están conectados con los sistemas de información utilizados por la Universidad Pedagógica Nacional, en los diferentes entornos (producción, desarrollo y pruebas), conservando la integridad, disponibilidad y confiabilidad de los datos."</t>
  </si>
  <si>
    <t>Amparar la adición y prorroga del contrato 180, cuyo objeto es "Prestar los servicios profesionales para administrar el Centro de Computo de la Universidad Pedagógica Nacional, garantizando que todos sus componentes se mantengan en óptimas condiciones de funcionamiento
y uso como respaldo permanente, sin interrupción de los servicios informáticos prestados a la comunidad universitaria que utilizan la infraestructura tecnológica en su conjunto"</t>
  </si>
  <si>
    <t>Amparar la adición y prorroga del contrato 215, cuyo objeto es "Prestar los servicios profesionales para administrar, soportar y garantizar la disponibilidad de la plataforma de servidores físicos y virtuales, incluyendo la infraestructura web de la Universidad Pedagógica Nacional."</t>
  </si>
  <si>
    <t xml:space="preserve">Prestar servicios profesionales para la recolección de analisis, sistematización, construcción y redacción de documentos técnicos sobre las necesidades académicas y administrativas del personal docente de la Universidad Pedagógica Nacional, conduncente a la implementación responsable y gradual de la formalización laboral en equidad y la definición de soluciones técnicas para la gestión y organización del personal docente de la Universidad. </t>
  </si>
  <si>
    <t xml:space="preserve">Prestar servicios profesionales para la recolección, análisis, sistematización, construcción de indicadores y apoyo en la redacción de documentos técnicos sobre las necesidades académicas y administrativas del personal administrativos de personal docente de la Universidad Pedagógica Nacional, conduncente a la implementación responsable y gradual de la formalización laboral en equidad y la definición de soluciones técnicas para la gestión del personal docente de la Universidad. </t>
  </si>
  <si>
    <t>VERSIÓN 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</si>
</sst>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 #,##0;[Red]\-&quot;$&quot;\ #,##0"/>
    <numFmt numFmtId="8" formatCode="&quot;$&quot;\ #,##0.00;[Red]\-&quot;$&quot;\ #,##0.00"/>
    <numFmt numFmtId="44" formatCode="_-&quot;$&quot;\ * #,##0.00_-;\-&quot;$&quot;\ * #,##0.00_-;_-&quot;$&quot;\ * &quot;-&quot;??_-;_-@_-"/>
    <numFmt numFmtId="43" formatCode="_-* #,##0.00_-;\-* #,##0.00_-;_-* &quot;-&quot;??_-;_-@_-"/>
    <numFmt numFmtId="164" formatCode="&quot;$&quot;\ #,##0"/>
    <numFmt numFmtId="165" formatCode="_-&quot;$&quot;\ * #,##0_-;\-&quot;$&quot;\ * #,##0_-;_-&quot;$&quot;\ * &quot;-&quot;??_-;_-@_-"/>
    <numFmt numFmtId="166" formatCode="d/mmm/yyyy"/>
    <numFmt numFmtId="167" formatCode="mmmm"/>
    <numFmt numFmtId="168" formatCode="#,##0_ ;\-#,##0\ "/>
    <numFmt numFmtId="169" formatCode="0.0%"/>
    <numFmt numFmtId="170" formatCode="&quot;$&quot;\ #,##0.00"/>
    <numFmt numFmtId="171" formatCode="#,##0.0_ ;\-#,##0.0\ "/>
  </numFmts>
  <fonts count="42">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0"/>
      <color theme="1"/>
      <name val="Verdana"/>
      <family val="2"/>
    </font>
    <font>
      <sz val="9"/>
      <color theme="1"/>
      <name val="Calibri"/>
      <family val="2"/>
      <scheme val="minor"/>
    </font>
    <font>
      <b/>
      <sz val="9"/>
      <color theme="1"/>
      <name val="Calibri"/>
      <family val="2"/>
      <scheme val="minor"/>
    </font>
    <font>
      <sz val="9"/>
      <color theme="1"/>
      <name val="Arial"/>
      <family val="2"/>
    </font>
    <font>
      <b/>
      <sz val="10"/>
      <color theme="1"/>
      <name val="Verdana"/>
      <family val="2"/>
    </font>
    <font>
      <sz val="9"/>
      <name val="Arial"/>
      <family val="2"/>
    </font>
    <font>
      <b/>
      <sz val="9"/>
      <color theme="1"/>
      <name val="Arial"/>
      <family val="2"/>
    </font>
    <font>
      <u/>
      <sz val="9"/>
      <color theme="1"/>
      <name val="Arial"/>
      <family val="2"/>
    </font>
    <font>
      <sz val="9"/>
      <name val="Calibri"/>
      <family val="2"/>
      <scheme val="minor"/>
    </font>
    <font>
      <b/>
      <sz val="11"/>
      <color theme="0"/>
      <name val="Calibri"/>
      <family val="2"/>
      <scheme val="minor"/>
    </font>
    <font>
      <b/>
      <sz val="14"/>
      <color theme="1"/>
      <name val="Calibri"/>
      <family val="2"/>
      <scheme val="minor"/>
    </font>
    <font>
      <sz val="8"/>
      <name val="Calibri"/>
      <family val="2"/>
      <scheme val="minor"/>
    </font>
    <font>
      <sz val="9"/>
      <color rgb="FFFF0000"/>
      <name val="Calibri"/>
      <family val="2"/>
      <scheme val="minor"/>
    </font>
    <font>
      <b/>
      <sz val="9"/>
      <name val="Arial"/>
      <family val="2"/>
    </font>
    <font>
      <b/>
      <sz val="9"/>
      <name val="Calibri"/>
      <family val="2"/>
      <scheme val="minor"/>
    </font>
    <font>
      <sz val="9"/>
      <color rgb="FFFF0000"/>
      <name val="Arial"/>
      <family val="2"/>
    </font>
    <font>
      <b/>
      <sz val="8"/>
      <name val="Arial"/>
      <family val="2"/>
    </font>
    <font>
      <sz val="8"/>
      <name val="Arial"/>
      <family val="2"/>
    </font>
    <font>
      <sz val="11"/>
      <color indexed="8"/>
      <name val="Calibri"/>
      <family val="2"/>
    </font>
    <font>
      <b/>
      <sz val="11"/>
      <color theme="1"/>
      <name val="Calibri"/>
      <family val="2"/>
      <scheme val="minor"/>
    </font>
    <font>
      <sz val="9"/>
      <color rgb="FFFF0000"/>
      <name val="Calibri (Cuerpo)"/>
    </font>
    <font>
      <b/>
      <sz val="8"/>
      <color rgb="FFFF0000"/>
      <name val="Arial"/>
      <family val="2"/>
    </font>
    <font>
      <sz val="9"/>
      <name val="Calibri (Cuerpo)"/>
    </font>
    <font>
      <b/>
      <sz val="8"/>
      <color theme="0"/>
      <name val="Arial"/>
      <family val="2"/>
    </font>
    <font>
      <b/>
      <sz val="9"/>
      <color theme="0"/>
      <name val="Arial"/>
      <family val="2"/>
    </font>
    <font>
      <b/>
      <sz val="16"/>
      <name val="Arial"/>
      <family val="2"/>
    </font>
    <font>
      <b/>
      <sz val="12"/>
      <color theme="8" tint="-0.249977111117893"/>
      <name val="Arial"/>
      <family val="2"/>
    </font>
    <font>
      <b/>
      <sz val="14"/>
      <color theme="8" tint="-0.249977111117893"/>
      <name val="Arial"/>
      <family val="2"/>
    </font>
    <font>
      <b/>
      <sz val="12"/>
      <name val="Arial"/>
      <family val="2"/>
    </font>
    <font>
      <b/>
      <sz val="14"/>
      <name val="Arial"/>
      <family val="2"/>
    </font>
    <font>
      <i/>
      <sz val="8"/>
      <color theme="1"/>
      <name val="Arial"/>
      <family val="2"/>
    </font>
    <font>
      <i/>
      <sz val="9"/>
      <color theme="1"/>
      <name val="Arial"/>
      <family val="2"/>
    </font>
    <font>
      <u/>
      <sz val="9"/>
      <color theme="1"/>
      <name val="Calibri"/>
      <family val="2"/>
      <scheme val="minor"/>
    </font>
    <font>
      <u/>
      <sz val="9"/>
      <name val="Arial"/>
      <family val="2"/>
    </font>
    <font>
      <sz val="9"/>
      <color indexed="81"/>
      <name val="Tahoma"/>
      <family val="2"/>
    </font>
    <font>
      <b/>
      <sz val="9"/>
      <color indexed="81"/>
      <name val="Tahoma"/>
      <family val="2"/>
    </font>
    <font>
      <sz val="11"/>
      <color rgb="FFFF0000"/>
      <name val="Calibri"/>
      <family val="2"/>
      <scheme val="minor"/>
    </font>
    <font>
      <sz val="11"/>
      <name val="Calibri"/>
      <family val="2"/>
      <scheme val="minor"/>
    </font>
  </fonts>
  <fills count="20">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8" tint="-0.49998474074526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5"/>
        <bgColor indexed="64"/>
      </patternFill>
    </fill>
    <fill>
      <patternFill patternType="solid">
        <fgColor rgb="FF00B050"/>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rgb="FFDBE5F1"/>
        <bgColor indexed="64"/>
      </patternFill>
    </fill>
    <fill>
      <patternFill patternType="solid">
        <fgColor theme="8" tint="0.59999389629810485"/>
        <bgColor indexed="64"/>
      </patternFill>
    </fill>
    <fill>
      <patternFill patternType="solid">
        <fgColor theme="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rgb="FFFFFF00"/>
        <bgColor indexed="64"/>
      </patternFill>
    </fill>
    <fill>
      <patternFill patternType="solid">
        <fgColor rgb="FFFFFFFF"/>
        <bgColor rgb="FF000000"/>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s>
  <cellStyleXfs count="293">
    <xf numFmtId="0" fontId="0" fillId="0" borderId="0"/>
    <xf numFmtId="44" fontId="1" fillId="0" borderId="0" applyFont="0" applyFill="0" applyBorder="0" applyAlignment="0" applyProtection="0"/>
    <xf numFmtId="0" fontId="2" fillId="0" borderId="0"/>
    <xf numFmtId="0" fontId="3" fillId="0" borderId="0" applyNumberFormat="0" applyFill="0" applyBorder="0" applyAlignment="0" applyProtection="0"/>
    <xf numFmtId="49" fontId="4" fillId="0" borderId="0" applyFill="0" applyBorder="0" applyProtection="0">
      <alignment horizontal="left" vertical="center"/>
    </xf>
    <xf numFmtId="9" fontId="1" fillId="0" borderId="0" applyFont="0" applyFill="0" applyBorder="0" applyAlignment="0" applyProtection="0"/>
    <xf numFmtId="0" fontId="8" fillId="13" borderId="0" applyNumberFormat="0" applyBorder="0" applyProtection="0">
      <alignment horizontal="center"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224">
    <xf numFmtId="0" fontId="0" fillId="0" borderId="0" xfId="0"/>
    <xf numFmtId="0" fontId="7" fillId="0" borderId="0" xfId="0" applyFont="1" applyAlignment="1" applyProtection="1">
      <alignment vertical="center"/>
      <protection hidden="1"/>
    </xf>
    <xf numFmtId="0" fontId="7" fillId="0" borderId="0" xfId="0" applyFont="1" applyProtection="1">
      <protection hidden="1"/>
    </xf>
    <xf numFmtId="0" fontId="9" fillId="0" borderId="0" xfId="0" applyFont="1" applyProtection="1">
      <protection hidden="1"/>
    </xf>
    <xf numFmtId="165" fontId="0" fillId="0" borderId="0" xfId="0" applyNumberFormat="1"/>
    <xf numFmtId="0" fontId="7" fillId="0" borderId="0" xfId="0" applyFont="1" applyAlignment="1" applyProtection="1">
      <alignment horizontal="center"/>
      <protection hidden="1"/>
    </xf>
    <xf numFmtId="0" fontId="0" fillId="0" borderId="0" xfId="0" pivotButton="1"/>
    <xf numFmtId="0" fontId="7" fillId="2" borderId="0" xfId="0" applyFont="1" applyFill="1" applyAlignment="1" applyProtection="1">
      <alignment vertical="center"/>
      <protection hidden="1"/>
    </xf>
    <xf numFmtId="0" fontId="7" fillId="2" borderId="0" xfId="0" applyFont="1" applyFill="1" applyProtection="1">
      <protection hidden="1"/>
    </xf>
    <xf numFmtId="166" fontId="5" fillId="0" borderId="1" xfId="0" applyNumberFormat="1" applyFont="1" applyBorder="1" applyAlignment="1" applyProtection="1">
      <alignment vertical="center"/>
      <protection hidden="1"/>
    </xf>
    <xf numFmtId="165" fontId="7" fillId="8" borderId="1" xfId="1" applyNumberFormat="1" applyFont="1" applyFill="1" applyBorder="1" applyAlignment="1" applyProtection="1">
      <alignment horizontal="center" vertical="center" wrapText="1"/>
      <protection hidden="1"/>
    </xf>
    <xf numFmtId="0" fontId="7" fillId="0" borderId="1" xfId="0" quotePrefix="1" applyFont="1" applyBorder="1" applyAlignment="1" applyProtection="1">
      <alignment horizontal="center" vertical="center" wrapText="1"/>
      <protection hidden="1"/>
    </xf>
    <xf numFmtId="0" fontId="7" fillId="0" borderId="1" xfId="0" applyFont="1" applyBorder="1" applyAlignment="1" applyProtection="1">
      <alignment horizontal="center" vertical="center" wrapText="1"/>
      <protection hidden="1"/>
    </xf>
    <xf numFmtId="0" fontId="7" fillId="8" borderId="1" xfId="0" applyFont="1" applyFill="1" applyBorder="1" applyAlignment="1" applyProtection="1">
      <alignment horizontal="center" vertical="center" wrapText="1"/>
      <protection hidden="1"/>
    </xf>
    <xf numFmtId="169" fontId="7" fillId="8" borderId="1" xfId="5" applyNumberFormat="1" applyFont="1" applyFill="1" applyBorder="1" applyAlignment="1" applyProtection="1">
      <alignment horizontal="center" vertical="center" wrapText="1"/>
      <protection hidden="1"/>
    </xf>
    <xf numFmtId="167" fontId="7" fillId="11" borderId="1" xfId="0" applyNumberFormat="1" applyFont="1" applyFill="1" applyBorder="1" applyAlignment="1" applyProtection="1">
      <alignment horizontal="center" vertical="center"/>
      <protection hidden="1"/>
    </xf>
    <xf numFmtId="0" fontId="7" fillId="11" borderId="1" xfId="0" applyFont="1" applyFill="1" applyBorder="1" applyAlignment="1" applyProtection="1">
      <alignment horizontal="center" vertical="center"/>
      <protection hidden="1"/>
    </xf>
    <xf numFmtId="49" fontId="7" fillId="11" borderId="1" xfId="4" applyFont="1" applyFill="1" applyBorder="1" applyAlignment="1" applyProtection="1">
      <alignment horizontal="center" vertical="center" wrapText="1"/>
      <protection hidden="1"/>
    </xf>
    <xf numFmtId="165" fontId="7" fillId="2" borderId="1" xfId="0" applyNumberFormat="1" applyFont="1" applyFill="1" applyBorder="1" applyAlignment="1" applyProtection="1">
      <alignment horizontal="center" vertical="center"/>
      <protection hidden="1"/>
    </xf>
    <xf numFmtId="49" fontId="7" fillId="0" borderId="1" xfId="4" applyFont="1" applyBorder="1" applyProtection="1">
      <alignment horizontal="left" vertical="center"/>
      <protection hidden="1"/>
    </xf>
    <xf numFmtId="0" fontId="7" fillId="3" borderId="1" xfId="0" applyFont="1" applyFill="1" applyBorder="1" applyAlignment="1" applyProtection="1">
      <alignment horizontal="center" vertical="center" wrapText="1"/>
      <protection hidden="1"/>
    </xf>
    <xf numFmtId="0" fontId="7" fillId="0" borderId="1" xfId="0" applyFont="1" applyBorder="1" applyAlignment="1" applyProtection="1">
      <alignment horizontal="center" vertical="center"/>
      <protection hidden="1"/>
    </xf>
    <xf numFmtId="165" fontId="7" fillId="12" borderId="1" xfId="1" applyNumberFormat="1" applyFont="1" applyFill="1" applyBorder="1" applyAlignment="1" applyProtection="1">
      <alignment horizontal="center" vertical="center" wrapText="1"/>
      <protection hidden="1"/>
    </xf>
    <xf numFmtId="165" fontId="7" fillId="3" borderId="1" xfId="1" applyNumberFormat="1" applyFont="1" applyFill="1" applyBorder="1" applyAlignment="1" applyProtection="1">
      <alignment horizontal="center" vertical="center" wrapText="1"/>
      <protection hidden="1"/>
    </xf>
    <xf numFmtId="166" fontId="5" fillId="6" borderId="1" xfId="0" applyNumberFormat="1" applyFont="1" applyFill="1" applyBorder="1" applyAlignment="1" applyProtection="1">
      <alignment horizontal="right" vertical="center"/>
      <protection hidden="1"/>
    </xf>
    <xf numFmtId="0" fontId="7" fillId="0" borderId="0" xfId="0" applyFont="1" applyAlignment="1" applyProtection="1">
      <alignment vertical="center" wrapText="1"/>
      <protection hidden="1"/>
    </xf>
    <xf numFmtId="0" fontId="10" fillId="0" borderId="0" xfId="0" applyFont="1" applyAlignment="1" applyProtection="1">
      <alignment vertical="center" wrapText="1"/>
      <protection hidden="1"/>
    </xf>
    <xf numFmtId="0" fontId="10" fillId="2" borderId="0" xfId="0" applyFont="1" applyFill="1" applyAlignment="1" applyProtection="1">
      <alignment vertical="center" wrapText="1"/>
      <protection hidden="1"/>
    </xf>
    <xf numFmtId="0" fontId="10" fillId="2" borderId="0" xfId="0" applyFont="1" applyFill="1" applyAlignment="1" applyProtection="1">
      <alignment horizontal="center" vertical="center" wrapText="1"/>
      <protection hidden="1"/>
    </xf>
    <xf numFmtId="6" fontId="7" fillId="2" borderId="0" xfId="0" applyNumberFormat="1" applyFont="1" applyFill="1" applyAlignment="1" applyProtection="1">
      <alignment vertical="center"/>
      <protection hidden="1"/>
    </xf>
    <xf numFmtId="9" fontId="7" fillId="2" borderId="0" xfId="5" applyFont="1" applyFill="1" applyBorder="1" applyAlignment="1" applyProtection="1">
      <alignment vertical="center"/>
      <protection hidden="1"/>
    </xf>
    <xf numFmtId="164" fontId="5" fillId="2" borderId="0" xfId="0" applyNumberFormat="1" applyFont="1" applyFill="1" applyAlignment="1" applyProtection="1">
      <alignment vertical="center"/>
      <protection hidden="1"/>
    </xf>
    <xf numFmtId="6" fontId="10" fillId="2" borderId="0" xfId="0" applyNumberFormat="1" applyFont="1" applyFill="1" applyAlignment="1" applyProtection="1">
      <alignment vertical="center"/>
      <protection hidden="1"/>
    </xf>
    <xf numFmtId="164" fontId="6" fillId="2" borderId="0" xfId="0" applyNumberFormat="1" applyFont="1" applyFill="1" applyAlignment="1" applyProtection="1">
      <alignment vertical="center"/>
      <protection hidden="1"/>
    </xf>
    <xf numFmtId="0" fontId="7" fillId="2" borderId="0" xfId="0" applyFont="1" applyFill="1" applyAlignment="1" applyProtection="1">
      <alignment horizontal="center" vertical="center"/>
      <protection hidden="1"/>
    </xf>
    <xf numFmtId="0" fontId="10" fillId="2" borderId="0" xfId="6" applyFont="1" applyFill="1" applyBorder="1" applyAlignment="1" applyProtection="1">
      <alignment horizontal="center" vertical="center" wrapText="1"/>
      <protection hidden="1"/>
    </xf>
    <xf numFmtId="0" fontId="10" fillId="2" borderId="0" xfId="6" applyFont="1" applyFill="1" applyBorder="1" applyAlignment="1" applyProtection="1">
      <alignment horizontal="left" vertical="center" wrapText="1"/>
      <protection hidden="1"/>
    </xf>
    <xf numFmtId="0" fontId="10" fillId="2" borderId="0" xfId="0" applyFont="1" applyFill="1" applyAlignment="1" applyProtection="1">
      <alignment horizontal="center" vertical="center"/>
      <protection hidden="1"/>
    </xf>
    <xf numFmtId="0" fontId="7" fillId="0" borderId="0" xfId="0" applyFont="1" applyAlignment="1" applyProtection="1">
      <alignment horizontal="center" vertical="center"/>
      <protection hidden="1"/>
    </xf>
    <xf numFmtId="0" fontId="7" fillId="2" borderId="1" xfId="0" applyFont="1" applyFill="1" applyBorder="1" applyAlignment="1" applyProtection="1">
      <alignment horizontal="center" vertical="center" wrapText="1"/>
      <protection hidden="1"/>
    </xf>
    <xf numFmtId="9" fontId="5" fillId="0" borderId="1" xfId="5" applyFont="1" applyBorder="1" applyAlignment="1" applyProtection="1">
      <alignment vertical="center"/>
      <protection hidden="1"/>
    </xf>
    <xf numFmtId="165" fontId="7" fillId="4" borderId="1" xfId="1" applyNumberFormat="1" applyFont="1" applyFill="1" applyBorder="1" applyAlignment="1" applyProtection="1">
      <alignment horizontal="center" vertical="center" wrapText="1"/>
      <protection hidden="1"/>
    </xf>
    <xf numFmtId="0" fontId="5" fillId="0" borderId="1" xfId="0" applyFont="1" applyBorder="1" applyAlignment="1" applyProtection="1">
      <alignment vertical="center"/>
      <protection hidden="1"/>
    </xf>
    <xf numFmtId="164" fontId="7" fillId="0" borderId="1" xfId="0" applyNumberFormat="1" applyFont="1" applyBorder="1" applyAlignment="1" applyProtection="1">
      <alignment horizontal="left" vertical="center"/>
      <protection hidden="1"/>
    </xf>
    <xf numFmtId="0" fontId="11" fillId="0" borderId="1" xfId="3" applyFont="1" applyFill="1" applyBorder="1" applyAlignment="1" applyProtection="1">
      <alignment horizontal="center" vertical="center"/>
      <protection hidden="1"/>
    </xf>
    <xf numFmtId="3" fontId="7" fillId="12" borderId="1" xfId="0" applyNumberFormat="1" applyFont="1" applyFill="1" applyBorder="1" applyAlignment="1" applyProtection="1">
      <alignment horizontal="left" vertical="center" wrapText="1"/>
      <protection hidden="1"/>
    </xf>
    <xf numFmtId="0" fontId="5" fillId="0" borderId="1" xfId="0" applyFont="1" applyBorder="1" applyAlignment="1" applyProtection="1">
      <alignment horizontal="center" vertical="center"/>
      <protection hidden="1"/>
    </xf>
    <xf numFmtId="0" fontId="12" fillId="0" borderId="1" xfId="0" applyFont="1" applyBorder="1" applyAlignment="1" applyProtection="1">
      <alignment vertical="center" wrapText="1"/>
      <protection hidden="1"/>
    </xf>
    <xf numFmtId="0" fontId="13" fillId="5" borderId="1" xfId="0" applyFont="1" applyFill="1" applyBorder="1" applyAlignment="1">
      <alignment horizontal="center" vertical="center"/>
    </xf>
    <xf numFmtId="0" fontId="0" fillId="14" borderId="1" xfId="0" applyFill="1" applyBorder="1" applyAlignment="1">
      <alignment vertical="center"/>
    </xf>
    <xf numFmtId="0" fontId="0" fillId="14" borderId="1" xfId="0" applyFill="1" applyBorder="1" applyAlignment="1">
      <alignment horizontal="center" vertical="center"/>
    </xf>
    <xf numFmtId="165" fontId="0" fillId="14" borderId="1" xfId="1" applyNumberFormat="1" applyFont="1" applyFill="1" applyBorder="1" applyAlignment="1">
      <alignment vertical="center"/>
    </xf>
    <xf numFmtId="0" fontId="0" fillId="6" borderId="1" xfId="0" applyFill="1" applyBorder="1" applyAlignment="1">
      <alignment vertical="center"/>
    </xf>
    <xf numFmtId="0" fontId="0" fillId="6" borderId="1" xfId="0" applyFill="1" applyBorder="1" applyAlignment="1">
      <alignment horizontal="center" vertical="center"/>
    </xf>
    <xf numFmtId="165" fontId="0" fillId="6" borderId="1" xfId="1" applyNumberFormat="1" applyFont="1" applyFill="1" applyBorder="1" applyAlignment="1">
      <alignment vertical="center"/>
    </xf>
    <xf numFmtId="0" fontId="0" fillId="0" borderId="1" xfId="0" applyBorder="1" applyAlignment="1">
      <alignment vertical="center"/>
    </xf>
    <xf numFmtId="0" fontId="0" fillId="0" borderId="1" xfId="0" applyBorder="1" applyAlignment="1">
      <alignment horizontal="center" vertical="center"/>
    </xf>
    <xf numFmtId="0" fontId="0" fillId="15" borderId="1" xfId="0" applyFill="1" applyBorder="1" applyAlignment="1">
      <alignment vertical="center"/>
    </xf>
    <xf numFmtId="0" fontId="0" fillId="15" borderId="1" xfId="0" applyFill="1" applyBorder="1" applyAlignment="1">
      <alignment horizontal="center" vertical="center"/>
    </xf>
    <xf numFmtId="165" fontId="0" fillId="15" borderId="1" xfId="1" applyNumberFormat="1" applyFont="1" applyFill="1" applyBorder="1" applyAlignment="1">
      <alignment vertical="center"/>
    </xf>
    <xf numFmtId="0" fontId="0" fillId="16" borderId="1" xfId="0" applyFill="1" applyBorder="1" applyAlignment="1">
      <alignment vertical="center"/>
    </xf>
    <xf numFmtId="0" fontId="0" fillId="16" borderId="1" xfId="0" applyFill="1" applyBorder="1" applyAlignment="1">
      <alignment horizontal="center" vertical="center"/>
    </xf>
    <xf numFmtId="165" fontId="0" fillId="16" borderId="1" xfId="1" applyNumberFormat="1" applyFont="1" applyFill="1" applyBorder="1" applyAlignment="1">
      <alignment vertical="center"/>
    </xf>
    <xf numFmtId="0" fontId="0" fillId="17" borderId="1" xfId="0" applyFill="1" applyBorder="1" applyAlignment="1">
      <alignment vertical="center"/>
    </xf>
    <xf numFmtId="0" fontId="0" fillId="17" borderId="1" xfId="0" applyFill="1" applyBorder="1" applyAlignment="1">
      <alignment horizontal="center" vertical="center"/>
    </xf>
    <xf numFmtId="165" fontId="0" fillId="17" borderId="1" xfId="1" applyNumberFormat="1" applyFont="1" applyFill="1" applyBorder="1" applyAlignment="1">
      <alignment vertical="center"/>
    </xf>
    <xf numFmtId="44" fontId="7" fillId="7" borderId="1" xfId="1" applyFont="1" applyFill="1" applyBorder="1" applyAlignment="1" applyProtection="1">
      <alignment horizontal="center" vertical="center" wrapText="1"/>
      <protection hidden="1"/>
    </xf>
    <xf numFmtId="0" fontId="0" fillId="0" borderId="0" xfId="0" applyAlignment="1">
      <alignment horizontal="left"/>
    </xf>
    <xf numFmtId="0" fontId="0" fillId="0" borderId="0" xfId="0" applyAlignment="1">
      <alignment horizontal="left" indent="1"/>
    </xf>
    <xf numFmtId="164" fontId="0" fillId="0" borderId="0" xfId="0" applyNumberFormat="1"/>
    <xf numFmtId="0" fontId="9" fillId="0" borderId="0" xfId="0" applyFont="1" applyAlignment="1" applyProtection="1">
      <alignment vertical="center"/>
      <protection hidden="1"/>
    </xf>
    <xf numFmtId="0" fontId="17" fillId="0" borderId="3" xfId="0" applyFont="1" applyBorder="1" applyAlignment="1" applyProtection="1">
      <alignment horizontal="center" vertical="center"/>
      <protection hidden="1"/>
    </xf>
    <xf numFmtId="6" fontId="17" fillId="0" borderId="0" xfId="0" applyNumberFormat="1" applyFont="1" applyAlignment="1" applyProtection="1">
      <alignment vertical="center"/>
      <protection hidden="1"/>
    </xf>
    <xf numFmtId="6" fontId="17" fillId="2" borderId="0" xfId="0" applyNumberFormat="1" applyFont="1" applyFill="1" applyAlignment="1" applyProtection="1">
      <alignment vertical="center"/>
      <protection hidden="1"/>
    </xf>
    <xf numFmtId="0" fontId="9" fillId="2" borderId="0" xfId="0" applyFont="1" applyFill="1" applyAlignment="1" applyProtection="1">
      <alignment vertical="center"/>
      <protection hidden="1"/>
    </xf>
    <xf numFmtId="0" fontId="17" fillId="10" borderId="3" xfId="6" applyFont="1" applyFill="1" applyBorder="1" applyAlignment="1" applyProtection="1">
      <alignment vertical="center" wrapText="1"/>
      <protection hidden="1"/>
    </xf>
    <xf numFmtId="0" fontId="20" fillId="2" borderId="1" xfId="6" applyFont="1" applyFill="1" applyBorder="1" applyAlignment="1" applyProtection="1">
      <alignment horizontal="center" vertical="center" wrapText="1"/>
      <protection hidden="1"/>
    </xf>
    <xf numFmtId="1" fontId="20" fillId="2" borderId="1" xfId="6" applyNumberFormat="1" applyFont="1" applyFill="1" applyBorder="1" applyAlignment="1" applyProtection="1">
      <alignment horizontal="center" vertical="center" wrapText="1"/>
      <protection hidden="1"/>
    </xf>
    <xf numFmtId="0" fontId="21" fillId="2" borderId="1" xfId="6" applyFont="1" applyFill="1" applyBorder="1" applyAlignment="1" applyProtection="1">
      <alignment horizontal="center" vertical="center" wrapText="1"/>
      <protection hidden="1"/>
    </xf>
    <xf numFmtId="3" fontId="20" fillId="2" borderId="1" xfId="0" applyNumberFormat="1" applyFont="1" applyFill="1" applyBorder="1" applyAlignment="1" applyProtection="1">
      <alignment horizontal="center" vertical="center" wrapText="1"/>
      <protection hidden="1"/>
    </xf>
    <xf numFmtId="0" fontId="21" fillId="0" borderId="0" xfId="0" applyFont="1" applyProtection="1">
      <protection hidden="1"/>
    </xf>
    <xf numFmtId="0" fontId="10" fillId="0" borderId="0" xfId="6" applyFont="1" applyFill="1" applyBorder="1" applyAlignment="1" applyProtection="1">
      <alignment horizontal="left" vertical="center" wrapText="1"/>
      <protection hidden="1"/>
    </xf>
    <xf numFmtId="164" fontId="6" fillId="0" borderId="0" xfId="0" applyNumberFormat="1" applyFont="1" applyAlignment="1" applyProtection="1">
      <alignment vertical="center"/>
      <protection hidden="1"/>
    </xf>
    <xf numFmtId="0" fontId="20" fillId="0" borderId="1" xfId="6" applyFont="1" applyFill="1" applyBorder="1" applyAlignment="1" applyProtection="1">
      <alignment horizontal="center" vertical="center" wrapText="1"/>
      <protection hidden="1"/>
    </xf>
    <xf numFmtId="165" fontId="7" fillId="0" borderId="0" xfId="0" applyNumberFormat="1" applyFont="1" applyProtection="1">
      <protection hidden="1"/>
    </xf>
    <xf numFmtId="170" fontId="0" fillId="0" borderId="0" xfId="0" applyNumberFormat="1"/>
    <xf numFmtId="170" fontId="9" fillId="0" borderId="1" xfId="0" applyNumberFormat="1" applyFont="1" applyBorder="1" applyAlignment="1">
      <alignment horizontal="right" vertical="center" wrapText="1"/>
    </xf>
    <xf numFmtId="170" fontId="0" fillId="0" borderId="1" xfId="0" applyNumberFormat="1" applyBorder="1"/>
    <xf numFmtId="44" fontId="0" fillId="0" borderId="1" xfId="1" applyFont="1" applyBorder="1"/>
    <xf numFmtId="165" fontId="0" fillId="0" borderId="1" xfId="0" applyNumberFormat="1" applyBorder="1"/>
    <xf numFmtId="0" fontId="23" fillId="0" borderId="1" xfId="0" applyFont="1" applyBorder="1" applyAlignment="1">
      <alignment horizontal="center" wrapText="1"/>
    </xf>
    <xf numFmtId="0" fontId="23" fillId="0" borderId="1" xfId="0" applyFont="1" applyBorder="1" applyAlignment="1">
      <alignment horizontal="center"/>
    </xf>
    <xf numFmtId="3" fontId="25" fillId="0" borderId="1" xfId="0" applyNumberFormat="1" applyFont="1" applyBorder="1" applyAlignment="1" applyProtection="1">
      <alignment horizontal="center" vertical="center" wrapText="1"/>
      <protection hidden="1"/>
    </xf>
    <xf numFmtId="0" fontId="19" fillId="0" borderId="1" xfId="0" applyFont="1" applyBorder="1" applyProtection="1">
      <protection hidden="1"/>
    </xf>
    <xf numFmtId="0" fontId="27" fillId="5" borderId="1" xfId="6" applyFont="1" applyFill="1" applyBorder="1" applyAlignment="1" applyProtection="1">
      <alignment horizontal="center" vertical="center" wrapText="1"/>
      <protection hidden="1"/>
    </xf>
    <xf numFmtId="0" fontId="27" fillId="12" borderId="1" xfId="6" applyFont="1" applyFill="1" applyBorder="1" applyAlignment="1" applyProtection="1">
      <alignment horizontal="center" vertical="center" wrapText="1"/>
      <protection hidden="1"/>
    </xf>
    <xf numFmtId="0" fontId="28" fillId="10" borderId="5" xfId="6" applyFont="1" applyFill="1" applyBorder="1" applyAlignment="1" applyProtection="1">
      <alignment vertical="center" wrapText="1"/>
      <protection hidden="1"/>
    </xf>
    <xf numFmtId="0" fontId="27" fillId="10" borderId="1" xfId="6" applyFont="1" applyFill="1" applyBorder="1" applyAlignment="1" applyProtection="1">
      <alignment horizontal="center" vertical="center" wrapText="1"/>
      <protection hidden="1"/>
    </xf>
    <xf numFmtId="0" fontId="17" fillId="10" borderId="3" xfId="6" applyFont="1" applyFill="1" applyBorder="1" applyAlignment="1" applyProtection="1">
      <alignment vertical="center"/>
      <protection hidden="1"/>
    </xf>
    <xf numFmtId="0" fontId="27" fillId="5" borderId="2" xfId="6" applyFont="1" applyFill="1" applyBorder="1" applyAlignment="1" applyProtection="1">
      <alignment horizontal="center" vertical="center" wrapText="1"/>
      <protection hidden="1"/>
    </xf>
    <xf numFmtId="0" fontId="27" fillId="9" borderId="2" xfId="6" applyFont="1" applyFill="1" applyBorder="1" applyAlignment="1" applyProtection="1">
      <alignment horizontal="center" vertical="center" wrapText="1"/>
      <protection hidden="1"/>
    </xf>
    <xf numFmtId="164" fontId="18" fillId="2" borderId="0" xfId="0" applyNumberFormat="1" applyFont="1" applyFill="1" applyAlignment="1" applyProtection="1">
      <alignment vertical="center"/>
      <protection hidden="1"/>
    </xf>
    <xf numFmtId="0" fontId="9" fillId="2" borderId="0" xfId="0" applyFont="1" applyFill="1" applyAlignment="1" applyProtection="1">
      <alignment horizontal="center" vertical="center"/>
      <protection hidden="1"/>
    </xf>
    <xf numFmtId="0" fontId="31" fillId="0" borderId="0" xfId="0" applyFont="1" applyAlignment="1" applyProtection="1">
      <alignment vertical="center" wrapText="1"/>
      <protection hidden="1"/>
    </xf>
    <xf numFmtId="0" fontId="33" fillId="0" borderId="0" xfId="0" applyFont="1" applyAlignment="1" applyProtection="1">
      <alignment vertical="center" wrapText="1"/>
      <protection hidden="1"/>
    </xf>
    <xf numFmtId="0" fontId="7" fillId="0" borderId="3" xfId="0" applyFont="1" applyBorder="1" applyProtection="1">
      <protection hidden="1"/>
    </xf>
    <xf numFmtId="0" fontId="10" fillId="0" borderId="0" xfId="0" applyFont="1" applyProtection="1">
      <protection hidden="1"/>
    </xf>
    <xf numFmtId="0" fontId="34" fillId="0" borderId="0" xfId="0" applyFont="1" applyProtection="1">
      <protection hidden="1"/>
    </xf>
    <xf numFmtId="14" fontId="34" fillId="0" borderId="0" xfId="0" applyNumberFormat="1" applyFont="1" applyProtection="1">
      <protection hidden="1"/>
    </xf>
    <xf numFmtId="0" fontId="35" fillId="0" borderId="0" xfId="0" applyFont="1" applyProtection="1">
      <protection hidden="1"/>
    </xf>
    <xf numFmtId="0" fontId="36" fillId="0" borderId="0" xfId="3" applyFont="1" applyProtection="1">
      <protection hidden="1"/>
    </xf>
    <xf numFmtId="165" fontId="7" fillId="2" borderId="6" xfId="0" applyNumberFormat="1" applyFont="1" applyFill="1" applyBorder="1" applyAlignment="1" applyProtection="1">
      <alignment horizontal="center" vertical="center"/>
      <protection hidden="1"/>
    </xf>
    <xf numFmtId="0" fontId="9" fillId="0" borderId="1" xfId="0" quotePrefix="1" applyFont="1" applyBorder="1" applyAlignment="1" applyProtection="1">
      <alignment horizontal="center" vertical="center" wrapText="1"/>
      <protection hidden="1"/>
    </xf>
    <xf numFmtId="0" fontId="9" fillId="8" borderId="1" xfId="0" applyFont="1" applyFill="1" applyBorder="1" applyAlignment="1" applyProtection="1">
      <alignment horizontal="center" vertical="center" wrapText="1"/>
      <protection hidden="1"/>
    </xf>
    <xf numFmtId="0" fontId="9" fillId="2" borderId="1" xfId="0" applyFont="1" applyFill="1" applyBorder="1" applyAlignment="1" applyProtection="1">
      <alignment horizontal="center" vertical="center" wrapText="1"/>
      <protection hidden="1"/>
    </xf>
    <xf numFmtId="165" fontId="9" fillId="8" borderId="1" xfId="1" applyNumberFormat="1" applyFont="1" applyFill="1" applyBorder="1" applyAlignment="1" applyProtection="1">
      <alignment horizontal="center" vertical="center" wrapText="1"/>
      <protection hidden="1"/>
    </xf>
    <xf numFmtId="169" fontId="9" fillId="8" borderId="1" xfId="5" applyNumberFormat="1" applyFont="1" applyFill="1" applyBorder="1" applyAlignment="1" applyProtection="1">
      <alignment horizontal="center" vertical="center" wrapText="1"/>
      <protection hidden="1"/>
    </xf>
    <xf numFmtId="165" fontId="9" fillId="12" borderId="1" xfId="1" applyNumberFormat="1" applyFont="1" applyFill="1" applyBorder="1" applyAlignment="1" applyProtection="1">
      <alignment horizontal="center" vertical="center" wrapText="1"/>
      <protection hidden="1"/>
    </xf>
    <xf numFmtId="166" fontId="12" fillId="0" borderId="1" xfId="0" applyNumberFormat="1" applyFont="1" applyBorder="1" applyAlignment="1" applyProtection="1">
      <alignment vertical="center"/>
      <protection hidden="1"/>
    </xf>
    <xf numFmtId="166" fontId="12" fillId="6" borderId="1" xfId="0" applyNumberFormat="1" applyFont="1" applyFill="1" applyBorder="1" applyAlignment="1" applyProtection="1">
      <alignment horizontal="right" vertical="center"/>
      <protection hidden="1"/>
    </xf>
    <xf numFmtId="165" fontId="9" fillId="3" borderId="1" xfId="1" applyNumberFormat="1" applyFont="1" applyFill="1" applyBorder="1" applyAlignment="1" applyProtection="1">
      <alignment horizontal="center" vertical="center" wrapText="1"/>
      <protection hidden="1"/>
    </xf>
    <xf numFmtId="9" fontId="12" fillId="0" borderId="1" xfId="5" applyFont="1" applyBorder="1" applyAlignment="1" applyProtection="1">
      <alignment vertical="center"/>
      <protection hidden="1"/>
    </xf>
    <xf numFmtId="165" fontId="9" fillId="4" borderId="1" xfId="1" applyNumberFormat="1" applyFont="1" applyFill="1" applyBorder="1" applyAlignment="1" applyProtection="1">
      <alignment horizontal="center" vertical="center" wrapText="1"/>
      <protection hidden="1"/>
    </xf>
    <xf numFmtId="0" fontId="9" fillId="0" borderId="1" xfId="0" applyFont="1" applyBorder="1" applyAlignment="1" applyProtection="1">
      <alignment horizontal="center" vertical="center" wrapText="1"/>
      <protection hidden="1"/>
    </xf>
    <xf numFmtId="0" fontId="12" fillId="0" borderId="1" xfId="0" applyFont="1" applyBorder="1" applyAlignment="1" applyProtection="1">
      <alignment vertical="center"/>
      <protection hidden="1"/>
    </xf>
    <xf numFmtId="0" fontId="12" fillId="0" borderId="1" xfId="0" applyFont="1" applyBorder="1" applyAlignment="1" applyProtection="1">
      <alignment horizontal="center" vertical="center"/>
      <protection hidden="1"/>
    </xf>
    <xf numFmtId="44" fontId="9" fillId="7" borderId="1" xfId="1" applyFont="1" applyFill="1" applyBorder="1" applyAlignment="1" applyProtection="1">
      <alignment horizontal="center" vertical="center" wrapText="1"/>
      <protection hidden="1"/>
    </xf>
    <xf numFmtId="167" fontId="9" fillId="11" borderId="1" xfId="0" applyNumberFormat="1" applyFont="1" applyFill="1" applyBorder="1" applyAlignment="1" applyProtection="1">
      <alignment horizontal="center" vertical="center"/>
      <protection hidden="1"/>
    </xf>
    <xf numFmtId="165" fontId="9" fillId="2" borderId="1" xfId="0" applyNumberFormat="1" applyFont="1" applyFill="1" applyBorder="1" applyAlignment="1" applyProtection="1">
      <alignment horizontal="center" vertical="center"/>
      <protection hidden="1"/>
    </xf>
    <xf numFmtId="0" fontId="9" fillId="3" borderId="1" xfId="0" applyFont="1" applyFill="1" applyBorder="1" applyAlignment="1" applyProtection="1">
      <alignment horizontal="center" vertical="center" wrapText="1"/>
      <protection hidden="1"/>
    </xf>
    <xf numFmtId="0" fontId="9" fillId="0" borderId="1" xfId="0" applyFont="1" applyBorder="1" applyAlignment="1" applyProtection="1">
      <alignment horizontal="center" vertical="center"/>
      <protection hidden="1"/>
    </xf>
    <xf numFmtId="0" fontId="37" fillId="0" borderId="1" xfId="3" applyFont="1" applyFill="1" applyBorder="1" applyAlignment="1" applyProtection="1">
      <alignment horizontal="center" vertical="center"/>
      <protection hidden="1"/>
    </xf>
    <xf numFmtId="0" fontId="9" fillId="11" borderId="1" xfId="0" applyFont="1" applyFill="1" applyBorder="1" applyAlignment="1" applyProtection="1">
      <alignment horizontal="center" vertical="center"/>
      <protection hidden="1"/>
    </xf>
    <xf numFmtId="3" fontId="9" fillId="12" borderId="1" xfId="0" applyNumberFormat="1" applyFont="1" applyFill="1" applyBorder="1" applyAlignment="1" applyProtection="1">
      <alignment horizontal="left" vertical="center" wrapText="1"/>
      <protection hidden="1"/>
    </xf>
    <xf numFmtId="0" fontId="16" fillId="0" borderId="1" xfId="0" applyFont="1" applyBorder="1" applyAlignment="1" applyProtection="1">
      <alignment vertical="center" wrapText="1"/>
      <protection hidden="1"/>
    </xf>
    <xf numFmtId="0" fontId="19" fillId="0" borderId="1" xfId="0" applyFont="1" applyBorder="1" applyAlignment="1" applyProtection="1">
      <alignment horizontal="center" vertical="center" wrapText="1"/>
      <protection hidden="1"/>
    </xf>
    <xf numFmtId="44" fontId="19" fillId="7" borderId="1" xfId="1" applyFont="1" applyFill="1" applyBorder="1" applyAlignment="1" applyProtection="1">
      <alignment horizontal="center" vertical="center" wrapText="1"/>
      <protection hidden="1"/>
    </xf>
    <xf numFmtId="0" fontId="0" fillId="0" borderId="0" xfId="0" applyAlignment="1">
      <alignment wrapText="1"/>
    </xf>
    <xf numFmtId="0" fontId="0" fillId="0" borderId="1" xfId="0" applyBorder="1" applyAlignment="1">
      <alignment wrapText="1"/>
    </xf>
    <xf numFmtId="171" fontId="7" fillId="4" borderId="1" xfId="1" applyNumberFormat="1" applyFont="1" applyFill="1" applyBorder="1" applyAlignment="1" applyProtection="1">
      <alignment horizontal="center" vertical="center" wrapText="1"/>
      <protection hidden="1"/>
    </xf>
    <xf numFmtId="171" fontId="7" fillId="3" borderId="1" xfId="0" applyNumberFormat="1" applyFont="1" applyFill="1" applyBorder="1" applyAlignment="1" applyProtection="1">
      <alignment horizontal="center" vertical="center"/>
      <protection hidden="1"/>
    </xf>
    <xf numFmtId="171" fontId="9" fillId="3" borderId="1" xfId="0" applyNumberFormat="1" applyFont="1" applyFill="1" applyBorder="1" applyAlignment="1" applyProtection="1">
      <alignment horizontal="center" vertical="center"/>
      <protection hidden="1"/>
    </xf>
    <xf numFmtId="171" fontId="7" fillId="0" borderId="0" xfId="0" applyNumberFormat="1" applyFont="1" applyAlignment="1" applyProtection="1">
      <alignment vertical="center"/>
      <protection hidden="1"/>
    </xf>
    <xf numFmtId="171" fontId="31" fillId="0" borderId="0" xfId="0" applyNumberFormat="1" applyFont="1" applyAlignment="1" applyProtection="1">
      <alignment vertical="center" wrapText="1"/>
      <protection hidden="1"/>
    </xf>
    <xf numFmtId="171" fontId="10" fillId="2" borderId="0" xfId="0" applyNumberFormat="1" applyFont="1" applyFill="1" applyAlignment="1" applyProtection="1">
      <alignment vertical="center" wrapText="1"/>
      <protection hidden="1"/>
    </xf>
    <xf numFmtId="171" fontId="7" fillId="2" borderId="0" xfId="0" applyNumberFormat="1" applyFont="1" applyFill="1" applyAlignment="1" applyProtection="1">
      <alignment vertical="center"/>
      <protection hidden="1"/>
    </xf>
    <xf numFmtId="171" fontId="9" fillId="0" borderId="0" xfId="0" applyNumberFormat="1" applyFont="1" applyAlignment="1" applyProtection="1">
      <alignment vertical="center"/>
      <protection hidden="1"/>
    </xf>
    <xf numFmtId="171" fontId="27" fillId="5" borderId="2" xfId="6" applyNumberFormat="1" applyFont="1" applyFill="1" applyBorder="1" applyAlignment="1" applyProtection="1">
      <alignment horizontal="center" vertical="center" wrapText="1"/>
      <protection hidden="1"/>
    </xf>
    <xf numFmtId="171" fontId="9" fillId="4" borderId="1" xfId="1" applyNumberFormat="1" applyFont="1" applyFill="1" applyBorder="1" applyAlignment="1" applyProtection="1">
      <alignment horizontal="center" vertical="center" wrapText="1"/>
      <protection hidden="1"/>
    </xf>
    <xf numFmtId="171" fontId="7" fillId="0" borderId="0" xfId="0" applyNumberFormat="1" applyFont="1" applyProtection="1">
      <protection hidden="1"/>
    </xf>
    <xf numFmtId="168" fontId="9" fillId="3" borderId="1" xfId="0" applyNumberFormat="1" applyFont="1" applyFill="1" applyBorder="1" applyAlignment="1" applyProtection="1">
      <alignment horizontal="center" vertical="center"/>
      <protection hidden="1"/>
    </xf>
    <xf numFmtId="49" fontId="9" fillId="11" borderId="1" xfId="4" applyFont="1" applyFill="1" applyBorder="1" applyAlignment="1" applyProtection="1">
      <alignment horizontal="center" vertical="center" wrapText="1"/>
      <protection hidden="1"/>
    </xf>
    <xf numFmtId="164" fontId="9" fillId="0" borderId="1" xfId="0" applyNumberFormat="1" applyFont="1" applyBorder="1" applyAlignment="1" applyProtection="1">
      <alignment horizontal="left" vertical="center"/>
      <protection hidden="1"/>
    </xf>
    <xf numFmtId="49" fontId="9" fillId="0" borderId="1" xfId="4" applyFont="1" applyBorder="1" applyProtection="1">
      <alignment horizontal="left" vertical="center"/>
      <protection hidden="1"/>
    </xf>
    <xf numFmtId="0" fontId="9" fillId="0" borderId="1" xfId="0" applyFont="1" applyBorder="1" applyProtection="1">
      <protection hidden="1"/>
    </xf>
    <xf numFmtId="168" fontId="9" fillId="4" borderId="1" xfId="1" applyNumberFormat="1" applyFont="1" applyFill="1" applyBorder="1" applyAlignment="1" applyProtection="1">
      <alignment horizontal="center" vertical="center" wrapText="1"/>
      <protection hidden="1"/>
    </xf>
    <xf numFmtId="0" fontId="32" fillId="0" borderId="0" xfId="0" applyFont="1" applyAlignment="1" applyProtection="1">
      <alignment horizontal="center" vertical="center" wrapText="1"/>
      <protection hidden="1"/>
    </xf>
    <xf numFmtId="0" fontId="9" fillId="0" borderId="0" xfId="0" quotePrefix="1" applyFont="1" applyAlignment="1" applyProtection="1">
      <alignment horizontal="center" vertical="center" wrapText="1"/>
      <protection hidden="1"/>
    </xf>
    <xf numFmtId="44" fontId="12" fillId="0" borderId="1" xfId="1" applyFont="1" applyBorder="1" applyAlignment="1" applyProtection="1">
      <alignment vertical="center"/>
      <protection hidden="1"/>
    </xf>
    <xf numFmtId="165" fontId="9" fillId="2" borderId="0" xfId="0" applyNumberFormat="1" applyFont="1" applyFill="1" applyAlignment="1" applyProtection="1">
      <alignment horizontal="center" vertical="center"/>
      <protection hidden="1"/>
    </xf>
    <xf numFmtId="0" fontId="28" fillId="5" borderId="4" xfId="6" applyFont="1" applyFill="1" applyBorder="1" applyAlignment="1" applyProtection="1">
      <alignment horizontal="center" vertical="center" wrapText="1"/>
      <protection hidden="1"/>
    </xf>
    <xf numFmtId="0" fontId="28" fillId="5" borderId="3" xfId="6" applyFont="1" applyFill="1" applyBorder="1" applyAlignment="1" applyProtection="1">
      <alignment horizontal="center" vertical="center" wrapText="1"/>
      <protection hidden="1"/>
    </xf>
    <xf numFmtId="0" fontId="28" fillId="5" borderId="5" xfId="6" applyFont="1" applyFill="1" applyBorder="1" applyAlignment="1" applyProtection="1">
      <alignment horizontal="center" vertical="center" wrapText="1"/>
      <protection hidden="1"/>
    </xf>
    <xf numFmtId="0" fontId="10" fillId="2" borderId="1" xfId="0" applyFont="1" applyFill="1" applyBorder="1" applyAlignment="1" applyProtection="1">
      <alignment horizontal="center" vertical="center"/>
      <protection hidden="1"/>
    </xf>
    <xf numFmtId="0" fontId="28" fillId="5" borderId="0" xfId="0" applyFont="1" applyFill="1" applyAlignment="1" applyProtection="1">
      <alignment horizontal="center" vertical="center"/>
      <protection hidden="1"/>
    </xf>
    <xf numFmtId="44" fontId="0" fillId="0" borderId="0" xfId="1" applyFont="1"/>
    <xf numFmtId="0" fontId="9" fillId="8" borderId="1" xfId="0" quotePrefix="1" applyFont="1" applyFill="1" applyBorder="1" applyAlignment="1" applyProtection="1">
      <alignment horizontal="center" vertical="center" wrapText="1"/>
      <protection hidden="1"/>
    </xf>
    <xf numFmtId="168" fontId="7" fillId="0" borderId="0" xfId="0" applyNumberFormat="1" applyFont="1" applyProtection="1">
      <protection hidden="1"/>
    </xf>
    <xf numFmtId="165" fontId="9" fillId="18" borderId="1" xfId="0" applyNumberFormat="1" applyFont="1" applyFill="1" applyBorder="1" applyAlignment="1" applyProtection="1">
      <alignment horizontal="center" vertical="center"/>
      <protection hidden="1"/>
    </xf>
    <xf numFmtId="0" fontId="12" fillId="0" borderId="1" xfId="0" applyFont="1" applyBorder="1" applyAlignment="1">
      <alignment vertical="center" wrapText="1"/>
    </xf>
    <xf numFmtId="165" fontId="0" fillId="0" borderId="0" xfId="1" applyNumberFormat="1" applyFont="1"/>
    <xf numFmtId="6" fontId="0" fillId="0" borderId="0" xfId="0" applyNumberFormat="1"/>
    <xf numFmtId="8" fontId="7" fillId="0" borderId="0" xfId="0" applyNumberFormat="1" applyFont="1" applyProtection="1">
      <protection hidden="1"/>
    </xf>
    <xf numFmtId="43" fontId="0" fillId="0" borderId="0" xfId="93" applyFont="1"/>
    <xf numFmtId="0" fontId="12" fillId="19" borderId="1" xfId="0" applyFont="1" applyFill="1" applyBorder="1" applyAlignment="1">
      <alignment vertical="center" wrapText="1"/>
    </xf>
    <xf numFmtId="165" fontId="9" fillId="3" borderId="1" xfId="122" applyNumberFormat="1" applyFont="1" applyFill="1" applyBorder="1" applyAlignment="1" applyProtection="1">
      <alignment horizontal="center" vertical="center" wrapText="1"/>
      <protection hidden="1"/>
    </xf>
    <xf numFmtId="165" fontId="19" fillId="3" borderId="1" xfId="1" applyNumberFormat="1" applyFont="1" applyFill="1" applyBorder="1" applyAlignment="1" applyProtection="1">
      <alignment horizontal="center" vertical="center" wrapText="1"/>
      <protection hidden="1"/>
    </xf>
    <xf numFmtId="0" fontId="16" fillId="0" borderId="1" xfId="0" applyFont="1" applyBorder="1" applyAlignment="1" applyProtection="1">
      <alignment horizontal="center" vertical="center"/>
      <protection hidden="1"/>
    </xf>
    <xf numFmtId="165" fontId="19" fillId="4" borderId="1" xfId="1" applyNumberFormat="1" applyFont="1" applyFill="1" applyBorder="1" applyAlignment="1" applyProtection="1">
      <alignment horizontal="center" vertical="center" wrapText="1"/>
      <protection hidden="1"/>
    </xf>
    <xf numFmtId="165" fontId="19" fillId="12" borderId="1" xfId="1" applyNumberFormat="1" applyFont="1" applyFill="1" applyBorder="1" applyAlignment="1" applyProtection="1">
      <alignment horizontal="center" vertical="center" wrapText="1"/>
      <protection hidden="1"/>
    </xf>
    <xf numFmtId="165" fontId="19" fillId="2" borderId="1" xfId="0" applyNumberFormat="1" applyFont="1" applyFill="1" applyBorder="1" applyAlignment="1" applyProtection="1">
      <alignment horizontal="center" vertical="center"/>
      <protection hidden="1"/>
    </xf>
    <xf numFmtId="166" fontId="16" fillId="6" borderId="1" xfId="0" applyNumberFormat="1" applyFont="1" applyFill="1" applyBorder="1" applyAlignment="1" applyProtection="1">
      <alignment horizontal="right" vertical="center"/>
      <protection hidden="1"/>
    </xf>
    <xf numFmtId="0" fontId="19" fillId="0" borderId="1" xfId="0" quotePrefix="1" applyFont="1" applyBorder="1" applyAlignment="1" applyProtection="1">
      <alignment horizontal="center" vertical="center" wrapText="1"/>
      <protection hidden="1"/>
    </xf>
    <xf numFmtId="0" fontId="19" fillId="8" borderId="1" xfId="0" applyFont="1" applyFill="1" applyBorder="1" applyAlignment="1" applyProtection="1">
      <alignment horizontal="center" vertical="center" wrapText="1"/>
      <protection hidden="1"/>
    </xf>
    <xf numFmtId="165" fontId="19" fillId="8" borderId="1" xfId="1" applyNumberFormat="1" applyFont="1" applyFill="1" applyBorder="1" applyAlignment="1" applyProtection="1">
      <alignment horizontal="center" vertical="center" wrapText="1"/>
      <protection hidden="1"/>
    </xf>
    <xf numFmtId="169" fontId="19" fillId="8" borderId="1" xfId="5" applyNumberFormat="1" applyFont="1" applyFill="1" applyBorder="1" applyAlignment="1" applyProtection="1">
      <alignment horizontal="center" vertical="center" wrapText="1"/>
      <protection hidden="1"/>
    </xf>
    <xf numFmtId="0" fontId="40" fillId="0" borderId="0" xfId="0" applyFont="1"/>
    <xf numFmtId="164" fontId="9" fillId="0" borderId="1" xfId="0" applyNumberFormat="1" applyFont="1" applyBorder="1" applyAlignment="1" applyProtection="1">
      <alignment horizontal="left" vertical="center" wrapText="1"/>
      <protection hidden="1"/>
    </xf>
    <xf numFmtId="49" fontId="9" fillId="0" borderId="1" xfId="4" applyFont="1" applyBorder="1" applyAlignment="1" applyProtection="1">
      <alignment horizontal="left" vertical="center" wrapText="1"/>
      <protection hidden="1"/>
    </xf>
    <xf numFmtId="0" fontId="37" fillId="0" borderId="1" xfId="3" applyFont="1" applyFill="1" applyBorder="1" applyAlignment="1" applyProtection="1">
      <alignment horizontal="center" vertical="center" wrapText="1"/>
      <protection hidden="1"/>
    </xf>
    <xf numFmtId="0" fontId="41" fillId="0" borderId="0" xfId="0" applyFont="1"/>
    <xf numFmtId="167" fontId="19" fillId="11" borderId="1" xfId="0" applyNumberFormat="1" applyFont="1" applyFill="1" applyBorder="1" applyAlignment="1" applyProtection="1">
      <alignment horizontal="center" vertical="center"/>
      <protection hidden="1"/>
    </xf>
    <xf numFmtId="171" fontId="19" fillId="3" borderId="1" xfId="0" applyNumberFormat="1" applyFont="1" applyFill="1" applyBorder="1" applyAlignment="1" applyProtection="1">
      <alignment horizontal="center" vertical="center"/>
      <protection hidden="1"/>
    </xf>
    <xf numFmtId="0" fontId="19" fillId="11" borderId="1" xfId="0" applyFont="1" applyFill="1" applyBorder="1" applyAlignment="1" applyProtection="1">
      <alignment horizontal="center" vertical="center"/>
      <protection hidden="1"/>
    </xf>
    <xf numFmtId="49" fontId="19" fillId="11" borderId="1" xfId="4" applyFont="1" applyFill="1" applyBorder="1" applyAlignment="1" applyProtection="1">
      <alignment horizontal="center" vertical="center" wrapText="1"/>
      <protection hidden="1"/>
    </xf>
    <xf numFmtId="0" fontId="9" fillId="11" borderId="7" xfId="0" applyFont="1" applyFill="1" applyBorder="1" applyAlignment="1" applyProtection="1">
      <alignment horizontal="center" vertical="center"/>
      <protection hidden="1"/>
    </xf>
    <xf numFmtId="164" fontId="9" fillId="0" borderId="7" xfId="0" applyNumberFormat="1" applyFont="1" applyBorder="1" applyAlignment="1" applyProtection="1">
      <alignment horizontal="left" vertical="center"/>
      <protection hidden="1"/>
    </xf>
    <xf numFmtId="49" fontId="9" fillId="0" borderId="7" xfId="4" applyFont="1" applyBorder="1" applyProtection="1">
      <alignment horizontal="left" vertical="center"/>
      <protection hidden="1"/>
    </xf>
    <xf numFmtId="0" fontId="9" fillId="3" borderId="7" xfId="0" applyFont="1" applyFill="1" applyBorder="1" applyAlignment="1" applyProtection="1">
      <alignment horizontal="center" vertical="center" wrapText="1"/>
      <protection hidden="1"/>
    </xf>
    <xf numFmtId="0" fontId="9" fillId="0" borderId="7" xfId="0" applyFont="1" applyBorder="1" applyAlignment="1" applyProtection="1">
      <alignment horizontal="center" vertical="center"/>
      <protection hidden="1"/>
    </xf>
    <xf numFmtId="0" fontId="37" fillId="0" borderId="7" xfId="3" applyFont="1" applyFill="1" applyBorder="1" applyAlignment="1" applyProtection="1">
      <alignment horizontal="center" vertical="center"/>
      <protection hidden="1"/>
    </xf>
    <xf numFmtId="3" fontId="9" fillId="12" borderId="7" xfId="0" applyNumberFormat="1" applyFont="1" applyFill="1" applyBorder="1" applyAlignment="1" applyProtection="1">
      <alignment horizontal="left" vertical="center" wrapText="1"/>
      <protection hidden="1"/>
    </xf>
    <xf numFmtId="0" fontId="9" fillId="8" borderId="7" xfId="0" applyFont="1" applyFill="1" applyBorder="1" applyAlignment="1" applyProtection="1">
      <alignment horizontal="center" vertical="center" wrapText="1"/>
      <protection hidden="1"/>
    </xf>
    <xf numFmtId="0" fontId="9" fillId="2" borderId="7" xfId="0" applyFont="1" applyFill="1" applyBorder="1" applyAlignment="1" applyProtection="1">
      <alignment horizontal="center" vertical="center" wrapText="1"/>
      <protection hidden="1"/>
    </xf>
    <xf numFmtId="165" fontId="9" fillId="8" borderId="7" xfId="1" applyNumberFormat="1" applyFont="1" applyFill="1" applyBorder="1" applyAlignment="1" applyProtection="1">
      <alignment horizontal="center" vertical="center" wrapText="1"/>
      <protection hidden="1"/>
    </xf>
    <xf numFmtId="169" fontId="9" fillId="8" borderId="7" xfId="5" applyNumberFormat="1" applyFont="1" applyFill="1" applyBorder="1" applyAlignment="1" applyProtection="1">
      <alignment horizontal="center" vertical="center" wrapText="1"/>
      <protection hidden="1"/>
    </xf>
    <xf numFmtId="165" fontId="9" fillId="12" borderId="7" xfId="1" applyNumberFormat="1" applyFont="1" applyFill="1" applyBorder="1" applyAlignment="1" applyProtection="1">
      <alignment horizontal="center" vertical="center" wrapText="1"/>
      <protection hidden="1"/>
    </xf>
    <xf numFmtId="0" fontId="9" fillId="0" borderId="7" xfId="0" applyFont="1" applyBorder="1" applyAlignment="1" applyProtection="1">
      <alignment horizontal="center" vertical="center" wrapText="1"/>
      <protection hidden="1"/>
    </xf>
    <xf numFmtId="0" fontId="12" fillId="0" borderId="7" xfId="0" applyFont="1" applyBorder="1" applyAlignment="1" applyProtection="1">
      <alignment vertical="center"/>
      <protection hidden="1"/>
    </xf>
    <xf numFmtId="0" fontId="12" fillId="0" borderId="7" xfId="0" applyFont="1" applyBorder="1" applyAlignment="1" applyProtection="1">
      <alignment horizontal="center" vertical="center"/>
      <protection hidden="1"/>
    </xf>
    <xf numFmtId="0" fontId="12" fillId="0" borderId="1" xfId="0" applyFont="1" applyBorder="1" applyAlignment="1" applyProtection="1">
      <alignment horizontal="left" vertical="top" wrapText="1"/>
      <protection hidden="1"/>
    </xf>
    <xf numFmtId="0" fontId="12" fillId="0" borderId="1" xfId="0" applyFont="1" applyBorder="1" applyAlignment="1" applyProtection="1">
      <alignment horizontal="left" vertical="center" wrapText="1"/>
      <protection hidden="1"/>
    </xf>
    <xf numFmtId="0" fontId="29" fillId="0" borderId="0" xfId="0" applyFont="1" applyAlignment="1" applyProtection="1">
      <alignment horizontal="center" vertical="center" wrapText="1"/>
      <protection hidden="1"/>
    </xf>
    <xf numFmtId="0" fontId="30" fillId="0" borderId="0" xfId="0" applyFont="1" applyAlignment="1" applyProtection="1">
      <alignment horizontal="center" vertical="center" wrapText="1"/>
      <protection hidden="1"/>
    </xf>
    <xf numFmtId="0" fontId="32" fillId="0" borderId="0" xfId="0" applyFont="1" applyAlignment="1" applyProtection="1">
      <alignment horizontal="center" vertical="center" wrapText="1"/>
      <protection hidden="1"/>
    </xf>
    <xf numFmtId="15" fontId="17" fillId="0" borderId="0" xfId="0" applyNumberFormat="1" applyFont="1" applyAlignment="1" applyProtection="1">
      <alignment horizontal="center" vertical="center" wrapText="1"/>
      <protection hidden="1"/>
    </xf>
    <xf numFmtId="0" fontId="17" fillId="0" borderId="0" xfId="0" applyFont="1" applyAlignment="1" applyProtection="1">
      <alignment horizontal="center" vertical="center" wrapText="1"/>
      <protection hidden="1"/>
    </xf>
    <xf numFmtId="0" fontId="10" fillId="2" borderId="0" xfId="0" applyFont="1" applyFill="1" applyAlignment="1" applyProtection="1">
      <alignment horizontal="center" vertical="center"/>
      <protection hidden="1"/>
    </xf>
    <xf numFmtId="0" fontId="28" fillId="5" borderId="4" xfId="6" applyFont="1" applyFill="1" applyBorder="1" applyAlignment="1" applyProtection="1">
      <alignment horizontal="center" vertical="center" wrapText="1"/>
      <protection hidden="1"/>
    </xf>
    <xf numFmtId="0" fontId="28" fillId="5" borderId="3" xfId="6" applyFont="1" applyFill="1" applyBorder="1" applyAlignment="1" applyProtection="1">
      <alignment horizontal="center" vertical="center" wrapText="1"/>
      <protection hidden="1"/>
    </xf>
    <xf numFmtId="0" fontId="28" fillId="5" borderId="5" xfId="6" applyFont="1" applyFill="1" applyBorder="1" applyAlignment="1" applyProtection="1">
      <alignment horizontal="center" vertical="center" wrapText="1"/>
      <protection hidden="1"/>
    </xf>
    <xf numFmtId="0" fontId="10" fillId="2" borderId="1" xfId="0" applyFont="1" applyFill="1" applyBorder="1" applyAlignment="1" applyProtection="1">
      <alignment horizontal="center" vertical="center"/>
      <protection hidden="1"/>
    </xf>
    <xf numFmtId="0" fontId="28" fillId="5" borderId="0" xfId="0" applyFont="1" applyFill="1" applyAlignment="1" applyProtection="1">
      <alignment horizontal="center" vertical="center"/>
      <protection hidden="1"/>
    </xf>
    <xf numFmtId="0" fontId="14" fillId="0" borderId="3" xfId="0" applyFont="1" applyBorder="1" applyAlignment="1">
      <alignment horizontal="center" vertical="center"/>
    </xf>
  </cellXfs>
  <cellStyles count="293">
    <cellStyle name="BodyStyle" xfId="4" xr:uid="{00000000-0005-0000-0000-000000000000}"/>
    <cellStyle name="Excel Built-in Normal" xfId="17" xr:uid="{00000000-0005-0000-0000-000001000000}"/>
    <cellStyle name="HeaderStyle" xfId="6" xr:uid="{00000000-0005-0000-0000-000002000000}"/>
    <cellStyle name="Hipervínculo" xfId="3" builtinId="8"/>
    <cellStyle name="Millares" xfId="93" builtinId="3"/>
    <cellStyle name="Millares 2" xfId="235" xr:uid="{00000000-0005-0000-0000-0000C0000000}"/>
    <cellStyle name="Moneda" xfId="1" builtinId="4"/>
    <cellStyle name="Moneda 10" xfId="18" xr:uid="{00000000-0005-0000-0000-000005000000}"/>
    <cellStyle name="Moneda 10 2" xfId="32" xr:uid="{00000000-0005-0000-0000-000006000000}"/>
    <cellStyle name="Moneda 10 2 2" xfId="174" xr:uid="{00000000-0005-0000-0000-000006000000}"/>
    <cellStyle name="Moneda 10 3" xfId="46" xr:uid="{00000000-0005-0000-0000-000007000000}"/>
    <cellStyle name="Moneda 10 3 2" xfId="188" xr:uid="{00000000-0005-0000-0000-000007000000}"/>
    <cellStyle name="Moneda 10 4" xfId="60" xr:uid="{00000000-0005-0000-0000-00003E000000}"/>
    <cellStyle name="Moneda 10 4 2" xfId="202" xr:uid="{00000000-0005-0000-0000-00003E000000}"/>
    <cellStyle name="Moneda 10 5" xfId="90" xr:uid="{00000000-0005-0000-0000-00003E000000}"/>
    <cellStyle name="Moneda 10 5 2" xfId="232" xr:uid="{00000000-0005-0000-0000-00003E000000}"/>
    <cellStyle name="Moneda 10 6" xfId="118" xr:uid="{00000000-0005-0000-0000-00003E000000}"/>
    <cellStyle name="Moneda 10 6 2" xfId="260" xr:uid="{00000000-0005-0000-0000-00003E000000}"/>
    <cellStyle name="Moneda 10 7" xfId="145" xr:uid="{00000000-0005-0000-0000-00003E000000}"/>
    <cellStyle name="Moneda 10 7 2" xfId="287" xr:uid="{00000000-0005-0000-0000-00003E000000}"/>
    <cellStyle name="Moneda 10 8" xfId="160" xr:uid="{00000000-0005-0000-0000-000005000000}"/>
    <cellStyle name="Moneda 11" xfId="19" xr:uid="{00000000-0005-0000-0000-000008000000}"/>
    <cellStyle name="Moneda 11 2" xfId="33" xr:uid="{00000000-0005-0000-0000-000009000000}"/>
    <cellStyle name="Moneda 11 2 2" xfId="175" xr:uid="{00000000-0005-0000-0000-000009000000}"/>
    <cellStyle name="Moneda 11 3" xfId="47" xr:uid="{00000000-0005-0000-0000-00000A000000}"/>
    <cellStyle name="Moneda 11 3 2" xfId="189" xr:uid="{00000000-0005-0000-0000-00000A000000}"/>
    <cellStyle name="Moneda 11 4" xfId="61" xr:uid="{BFCC5370-7DF1-49FD-8056-B45525541637}"/>
    <cellStyle name="Moneda 11 4 2" xfId="203" xr:uid="{BFCC5370-7DF1-49FD-8056-B45525541637}"/>
    <cellStyle name="Moneda 11 5" xfId="91" xr:uid="{BFCC5370-7DF1-49FD-8056-B45525541637}"/>
    <cellStyle name="Moneda 11 5 2" xfId="233" xr:uid="{BFCC5370-7DF1-49FD-8056-B45525541637}"/>
    <cellStyle name="Moneda 11 6" xfId="119" xr:uid="{BFCC5370-7DF1-49FD-8056-B45525541637}"/>
    <cellStyle name="Moneda 11 6 2" xfId="261" xr:uid="{BFCC5370-7DF1-49FD-8056-B45525541637}"/>
    <cellStyle name="Moneda 11 7" xfId="146" xr:uid="{BFCC5370-7DF1-49FD-8056-B45525541637}"/>
    <cellStyle name="Moneda 11 7 2" xfId="288" xr:uid="{BFCC5370-7DF1-49FD-8056-B45525541637}"/>
    <cellStyle name="Moneda 11 8" xfId="161" xr:uid="{00000000-0005-0000-0000-000008000000}"/>
    <cellStyle name="Moneda 12" xfId="20" xr:uid="{00000000-0005-0000-0000-00000B000000}"/>
    <cellStyle name="Moneda 12 2" xfId="34" xr:uid="{00000000-0005-0000-0000-00000C000000}"/>
    <cellStyle name="Moneda 12 2 2" xfId="176" xr:uid="{00000000-0005-0000-0000-00000C000000}"/>
    <cellStyle name="Moneda 12 3" xfId="48" xr:uid="{00000000-0005-0000-0000-00000D000000}"/>
    <cellStyle name="Moneda 12 3 2" xfId="190" xr:uid="{00000000-0005-0000-0000-00000D000000}"/>
    <cellStyle name="Moneda 12 4" xfId="62" xr:uid="{9C21B157-517E-4758-80BA-CD1290A74D65}"/>
    <cellStyle name="Moneda 12 4 2" xfId="204" xr:uid="{9C21B157-517E-4758-80BA-CD1290A74D65}"/>
    <cellStyle name="Moneda 12 5" xfId="92" xr:uid="{9C21B157-517E-4758-80BA-CD1290A74D65}"/>
    <cellStyle name="Moneda 12 5 2" xfId="234" xr:uid="{9C21B157-517E-4758-80BA-CD1290A74D65}"/>
    <cellStyle name="Moneda 12 6" xfId="120" xr:uid="{9C21B157-517E-4758-80BA-CD1290A74D65}"/>
    <cellStyle name="Moneda 12 6 2" xfId="262" xr:uid="{9C21B157-517E-4758-80BA-CD1290A74D65}"/>
    <cellStyle name="Moneda 12 7" xfId="147" xr:uid="{9C21B157-517E-4758-80BA-CD1290A74D65}"/>
    <cellStyle name="Moneda 12 7 2" xfId="289" xr:uid="{9C21B157-517E-4758-80BA-CD1290A74D65}"/>
    <cellStyle name="Moneda 12 8" xfId="162" xr:uid="{00000000-0005-0000-0000-00000B000000}"/>
    <cellStyle name="Moneda 13" xfId="21" xr:uid="{00000000-0005-0000-0000-00000E000000}"/>
    <cellStyle name="Moneda 13 2" xfId="79" xr:uid="{00000000-0005-0000-0000-00003E000000}"/>
    <cellStyle name="Moneda 13 2 2" xfId="221" xr:uid="{00000000-0005-0000-0000-00003E000000}"/>
    <cellStyle name="Moneda 13 3" xfId="107" xr:uid="{00000000-0005-0000-0000-00003E000000}"/>
    <cellStyle name="Moneda 13 3 2" xfId="249" xr:uid="{00000000-0005-0000-0000-00003E000000}"/>
    <cellStyle name="Moneda 13 4" xfId="134" xr:uid="{00000000-0005-0000-0000-00003E000000}"/>
    <cellStyle name="Moneda 13 4 2" xfId="276" xr:uid="{00000000-0005-0000-0000-00003E000000}"/>
    <cellStyle name="Moneda 13 5" xfId="163" xr:uid="{00000000-0005-0000-0000-00000E000000}"/>
    <cellStyle name="Moneda 14" xfId="35" xr:uid="{00000000-0005-0000-0000-00000F000000}"/>
    <cellStyle name="Moneda 14 2" xfId="177" xr:uid="{00000000-0005-0000-0000-00000F000000}"/>
    <cellStyle name="Moneda 15" xfId="49" xr:uid="{00000000-0005-0000-0000-00005D000000}"/>
    <cellStyle name="Moneda 15 2" xfId="191" xr:uid="{00000000-0005-0000-0000-00005D000000}"/>
    <cellStyle name="Moneda 16" xfId="63" xr:uid="{00000000-0005-0000-0000-00006B000000}"/>
    <cellStyle name="Moneda 16 2" xfId="205" xr:uid="{00000000-0005-0000-0000-00006B000000}"/>
    <cellStyle name="Moneda 17" xfId="64" xr:uid="{00000000-0005-0000-0000-00006C000000}"/>
    <cellStyle name="Moneda 17 2" xfId="206" xr:uid="{00000000-0005-0000-0000-00006C000000}"/>
    <cellStyle name="Moneda 18" xfId="65" xr:uid="{00000000-0005-0000-0000-00006D000000}"/>
    <cellStyle name="Moneda 18 2" xfId="207" xr:uid="{00000000-0005-0000-0000-00006D000000}"/>
    <cellStyle name="Moneda 19" xfId="66" xr:uid="{00000000-0005-0000-0000-00006E000000}"/>
    <cellStyle name="Moneda 19 2" xfId="208" xr:uid="{00000000-0005-0000-0000-00006E000000}"/>
    <cellStyle name="Moneda 2" xfId="7" xr:uid="{00000000-0005-0000-0000-000010000000}"/>
    <cellStyle name="Moneda 2 2" xfId="22" xr:uid="{00000000-0005-0000-0000-000011000000}"/>
    <cellStyle name="Moneda 2 2 2" xfId="80" xr:uid="{00000000-0005-0000-0000-000005000000}"/>
    <cellStyle name="Moneda 2 2 2 2" xfId="222" xr:uid="{00000000-0005-0000-0000-000005000000}"/>
    <cellStyle name="Moneda 2 2 3" xfId="108" xr:uid="{00000000-0005-0000-0000-000005000000}"/>
    <cellStyle name="Moneda 2 2 3 2" xfId="250" xr:uid="{00000000-0005-0000-0000-000005000000}"/>
    <cellStyle name="Moneda 2 2 4" xfId="135" xr:uid="{00000000-0005-0000-0000-000005000000}"/>
    <cellStyle name="Moneda 2 2 4 2" xfId="277" xr:uid="{00000000-0005-0000-0000-000005000000}"/>
    <cellStyle name="Moneda 2 2 5" xfId="164" xr:uid="{00000000-0005-0000-0000-000011000000}"/>
    <cellStyle name="Moneda 2 3" xfId="36" xr:uid="{00000000-0005-0000-0000-000012000000}"/>
    <cellStyle name="Moneda 2 3 2" xfId="178" xr:uid="{00000000-0005-0000-0000-000012000000}"/>
    <cellStyle name="Moneda 2 4" xfId="50" xr:uid="{00000000-0005-0000-0000-000005000000}"/>
    <cellStyle name="Moneda 2 4 2" xfId="192" xr:uid="{00000000-0005-0000-0000-000005000000}"/>
    <cellStyle name="Moneda 2 5" xfId="69" xr:uid="{00000000-0005-0000-0000-000005000000}"/>
    <cellStyle name="Moneda 2 5 2" xfId="211" xr:uid="{00000000-0005-0000-0000-000005000000}"/>
    <cellStyle name="Moneda 2 6" xfId="95" xr:uid="{02665B86-F96B-46AF-AD07-A756EA296DB7}"/>
    <cellStyle name="Moneda 2 6 2" xfId="237" xr:uid="{02665B86-F96B-46AF-AD07-A756EA296DB7}"/>
    <cellStyle name="Moneda 2 7" xfId="97" xr:uid="{00000000-0005-0000-0000-000005000000}"/>
    <cellStyle name="Moneda 2 7 2" xfId="239" xr:uid="{00000000-0005-0000-0000-000005000000}"/>
    <cellStyle name="Moneda 2 8" xfId="124" xr:uid="{00000000-0005-0000-0000-000005000000}"/>
    <cellStyle name="Moneda 2 8 2" xfId="266" xr:uid="{00000000-0005-0000-0000-000005000000}"/>
    <cellStyle name="Moneda 2 9" xfId="150" xr:uid="{00000000-0005-0000-0000-000010000000}"/>
    <cellStyle name="Moneda 20" xfId="67" xr:uid="{00000000-0005-0000-0000-00006F000000}"/>
    <cellStyle name="Moneda 20 2" xfId="209" xr:uid="{00000000-0005-0000-0000-00006F000000}"/>
    <cellStyle name="Moneda 21" xfId="68" xr:uid="{00000000-0005-0000-0000-000071000000}"/>
    <cellStyle name="Moneda 21 2" xfId="210" xr:uid="{00000000-0005-0000-0000-000071000000}"/>
    <cellStyle name="Moneda 22" xfId="94" xr:uid="{00000000-0005-0000-0000-00008A000000}"/>
    <cellStyle name="Moneda 22 2" xfId="236" xr:uid="{00000000-0005-0000-0000-00008A000000}"/>
    <cellStyle name="Moneda 23" xfId="96" xr:uid="{00000000-0005-0000-0000-00008B000000}"/>
    <cellStyle name="Moneda 23 2" xfId="238" xr:uid="{00000000-0005-0000-0000-00008B000000}"/>
    <cellStyle name="Moneda 24" xfId="121" xr:uid="{00000000-0005-0000-0000-0000A4000000}"/>
    <cellStyle name="Moneda 24 2" xfId="263" xr:uid="{00000000-0005-0000-0000-0000A4000000}"/>
    <cellStyle name="Moneda 25" xfId="122" xr:uid="{00000000-0005-0000-0000-0000A5000000}"/>
    <cellStyle name="Moneda 25 2" xfId="264" xr:uid="{00000000-0005-0000-0000-0000A5000000}"/>
    <cellStyle name="Moneda 26" xfId="123" xr:uid="{00000000-0005-0000-0000-0000A6000000}"/>
    <cellStyle name="Moneda 26 2" xfId="265" xr:uid="{00000000-0005-0000-0000-0000A6000000}"/>
    <cellStyle name="Moneda 27" xfId="148" xr:uid="{00000000-0005-0000-0000-0000BF000000}"/>
    <cellStyle name="Moneda 27 2" xfId="290" xr:uid="{00000000-0005-0000-0000-0000BF000000}"/>
    <cellStyle name="Moneda 28" xfId="149" xr:uid="{00000000-0005-0000-0000-0000C1000000}"/>
    <cellStyle name="Moneda 29" xfId="291" xr:uid="{CA83DFDB-4F3E-4584-A018-04916E92E0D8}"/>
    <cellStyle name="Moneda 3" xfId="8" xr:uid="{00000000-0005-0000-0000-000013000000}"/>
    <cellStyle name="Moneda 3 10" xfId="151" xr:uid="{00000000-0005-0000-0000-000013000000}"/>
    <cellStyle name="Moneda 3 2" xfId="13" xr:uid="{00000000-0005-0000-0000-000014000000}"/>
    <cellStyle name="Moneda 3 2 2" xfId="28" xr:uid="{00000000-0005-0000-0000-000015000000}"/>
    <cellStyle name="Moneda 3 2 2 2" xfId="86" xr:uid="{00000000-0005-0000-0000-000007000000}"/>
    <cellStyle name="Moneda 3 2 2 2 2" xfId="228" xr:uid="{00000000-0005-0000-0000-000007000000}"/>
    <cellStyle name="Moneda 3 2 2 3" xfId="114" xr:uid="{00000000-0005-0000-0000-000007000000}"/>
    <cellStyle name="Moneda 3 2 2 3 2" xfId="256" xr:uid="{00000000-0005-0000-0000-000007000000}"/>
    <cellStyle name="Moneda 3 2 2 4" xfId="141" xr:uid="{00000000-0005-0000-0000-000007000000}"/>
    <cellStyle name="Moneda 3 2 2 4 2" xfId="283" xr:uid="{00000000-0005-0000-0000-000007000000}"/>
    <cellStyle name="Moneda 3 2 2 5" xfId="170" xr:uid="{00000000-0005-0000-0000-000015000000}"/>
    <cellStyle name="Moneda 3 2 3" xfId="42" xr:uid="{00000000-0005-0000-0000-000016000000}"/>
    <cellStyle name="Moneda 3 2 3 2" xfId="184" xr:uid="{00000000-0005-0000-0000-000016000000}"/>
    <cellStyle name="Moneda 3 2 4" xfId="56" xr:uid="{00000000-0005-0000-0000-000007000000}"/>
    <cellStyle name="Moneda 3 2 4 2" xfId="198" xr:uid="{00000000-0005-0000-0000-000007000000}"/>
    <cellStyle name="Moneda 3 2 5" xfId="75" xr:uid="{00000000-0005-0000-0000-000007000000}"/>
    <cellStyle name="Moneda 3 2 5 2" xfId="217" xr:uid="{00000000-0005-0000-0000-000007000000}"/>
    <cellStyle name="Moneda 3 2 6" xfId="103" xr:uid="{00000000-0005-0000-0000-000007000000}"/>
    <cellStyle name="Moneda 3 2 6 2" xfId="245" xr:uid="{00000000-0005-0000-0000-000007000000}"/>
    <cellStyle name="Moneda 3 2 7" xfId="130" xr:uid="{00000000-0005-0000-0000-000007000000}"/>
    <cellStyle name="Moneda 3 2 7 2" xfId="272" xr:uid="{00000000-0005-0000-0000-000007000000}"/>
    <cellStyle name="Moneda 3 2 8" xfId="156" xr:uid="{00000000-0005-0000-0000-000014000000}"/>
    <cellStyle name="Moneda 3 3" xfId="15" xr:uid="{00000000-0005-0000-0000-000017000000}"/>
    <cellStyle name="Moneda 3 3 2" xfId="30" xr:uid="{00000000-0005-0000-0000-000018000000}"/>
    <cellStyle name="Moneda 3 3 2 2" xfId="88" xr:uid="{00000000-0005-0000-0000-000008000000}"/>
    <cellStyle name="Moneda 3 3 2 2 2" xfId="230" xr:uid="{00000000-0005-0000-0000-000008000000}"/>
    <cellStyle name="Moneda 3 3 2 3" xfId="116" xr:uid="{00000000-0005-0000-0000-000008000000}"/>
    <cellStyle name="Moneda 3 3 2 3 2" xfId="258" xr:uid="{00000000-0005-0000-0000-000008000000}"/>
    <cellStyle name="Moneda 3 3 2 4" xfId="143" xr:uid="{00000000-0005-0000-0000-000008000000}"/>
    <cellStyle name="Moneda 3 3 2 4 2" xfId="285" xr:uid="{00000000-0005-0000-0000-000008000000}"/>
    <cellStyle name="Moneda 3 3 2 5" xfId="172" xr:uid="{00000000-0005-0000-0000-000018000000}"/>
    <cellStyle name="Moneda 3 3 3" xfId="44" xr:uid="{00000000-0005-0000-0000-000019000000}"/>
    <cellStyle name="Moneda 3 3 3 2" xfId="186" xr:uid="{00000000-0005-0000-0000-000019000000}"/>
    <cellStyle name="Moneda 3 3 4" xfId="58" xr:uid="{00000000-0005-0000-0000-000008000000}"/>
    <cellStyle name="Moneda 3 3 4 2" xfId="200" xr:uid="{00000000-0005-0000-0000-000008000000}"/>
    <cellStyle name="Moneda 3 3 5" xfId="77" xr:uid="{00000000-0005-0000-0000-000008000000}"/>
    <cellStyle name="Moneda 3 3 5 2" xfId="219" xr:uid="{00000000-0005-0000-0000-000008000000}"/>
    <cellStyle name="Moneda 3 3 6" xfId="105" xr:uid="{00000000-0005-0000-0000-000008000000}"/>
    <cellStyle name="Moneda 3 3 6 2" xfId="247" xr:uid="{00000000-0005-0000-0000-000008000000}"/>
    <cellStyle name="Moneda 3 3 7" xfId="132" xr:uid="{00000000-0005-0000-0000-000008000000}"/>
    <cellStyle name="Moneda 3 3 7 2" xfId="274" xr:uid="{00000000-0005-0000-0000-000008000000}"/>
    <cellStyle name="Moneda 3 3 8" xfId="158" xr:uid="{00000000-0005-0000-0000-000017000000}"/>
    <cellStyle name="Moneda 3 4" xfId="23" xr:uid="{00000000-0005-0000-0000-00001A000000}"/>
    <cellStyle name="Moneda 3 4 2" xfId="81" xr:uid="{00000000-0005-0000-0000-000006000000}"/>
    <cellStyle name="Moneda 3 4 2 2" xfId="223" xr:uid="{00000000-0005-0000-0000-000006000000}"/>
    <cellStyle name="Moneda 3 4 3" xfId="109" xr:uid="{00000000-0005-0000-0000-000006000000}"/>
    <cellStyle name="Moneda 3 4 3 2" xfId="251" xr:uid="{00000000-0005-0000-0000-000006000000}"/>
    <cellStyle name="Moneda 3 4 4" xfId="136" xr:uid="{00000000-0005-0000-0000-000006000000}"/>
    <cellStyle name="Moneda 3 4 4 2" xfId="278" xr:uid="{00000000-0005-0000-0000-000006000000}"/>
    <cellStyle name="Moneda 3 4 5" xfId="165" xr:uid="{00000000-0005-0000-0000-00001A000000}"/>
    <cellStyle name="Moneda 3 5" xfId="37" xr:uid="{00000000-0005-0000-0000-00001B000000}"/>
    <cellStyle name="Moneda 3 5 2" xfId="179" xr:uid="{00000000-0005-0000-0000-00001B000000}"/>
    <cellStyle name="Moneda 3 6" xfId="51" xr:uid="{00000000-0005-0000-0000-000006000000}"/>
    <cellStyle name="Moneda 3 6 2" xfId="193" xr:uid="{00000000-0005-0000-0000-000006000000}"/>
    <cellStyle name="Moneda 3 7" xfId="70" xr:uid="{00000000-0005-0000-0000-000006000000}"/>
    <cellStyle name="Moneda 3 7 2" xfId="212" xr:uid="{00000000-0005-0000-0000-000006000000}"/>
    <cellStyle name="Moneda 3 8" xfId="98" xr:uid="{00000000-0005-0000-0000-000006000000}"/>
    <cellStyle name="Moneda 3 8 2" xfId="240" xr:uid="{00000000-0005-0000-0000-000006000000}"/>
    <cellStyle name="Moneda 3 9" xfId="125" xr:uid="{00000000-0005-0000-0000-000006000000}"/>
    <cellStyle name="Moneda 3 9 2" xfId="267" xr:uid="{00000000-0005-0000-0000-000006000000}"/>
    <cellStyle name="Moneda 30" xfId="292" xr:uid="{00000000-0005-0000-0000-00004F010000}"/>
    <cellStyle name="Moneda 4" xfId="9" xr:uid="{00000000-0005-0000-0000-00001C000000}"/>
    <cellStyle name="Moneda 4 2" xfId="24" xr:uid="{00000000-0005-0000-0000-00001D000000}"/>
    <cellStyle name="Moneda 4 2 2" xfId="82" xr:uid="{00000000-0005-0000-0000-000009000000}"/>
    <cellStyle name="Moneda 4 2 2 2" xfId="224" xr:uid="{00000000-0005-0000-0000-000009000000}"/>
    <cellStyle name="Moneda 4 2 3" xfId="110" xr:uid="{00000000-0005-0000-0000-000009000000}"/>
    <cellStyle name="Moneda 4 2 3 2" xfId="252" xr:uid="{00000000-0005-0000-0000-000009000000}"/>
    <cellStyle name="Moneda 4 2 4" xfId="137" xr:uid="{00000000-0005-0000-0000-000009000000}"/>
    <cellStyle name="Moneda 4 2 4 2" xfId="279" xr:uid="{00000000-0005-0000-0000-000009000000}"/>
    <cellStyle name="Moneda 4 2 5" xfId="166" xr:uid="{00000000-0005-0000-0000-00001D000000}"/>
    <cellStyle name="Moneda 4 3" xfId="38" xr:uid="{00000000-0005-0000-0000-00001E000000}"/>
    <cellStyle name="Moneda 4 3 2" xfId="180" xr:uid="{00000000-0005-0000-0000-00001E000000}"/>
    <cellStyle name="Moneda 4 4" xfId="52" xr:uid="{00000000-0005-0000-0000-000009000000}"/>
    <cellStyle name="Moneda 4 4 2" xfId="194" xr:uid="{00000000-0005-0000-0000-000009000000}"/>
    <cellStyle name="Moneda 4 5" xfId="71" xr:uid="{00000000-0005-0000-0000-000009000000}"/>
    <cellStyle name="Moneda 4 5 2" xfId="213" xr:uid="{00000000-0005-0000-0000-000009000000}"/>
    <cellStyle name="Moneda 4 6" xfId="99" xr:uid="{00000000-0005-0000-0000-000009000000}"/>
    <cellStyle name="Moneda 4 6 2" xfId="241" xr:uid="{00000000-0005-0000-0000-000009000000}"/>
    <cellStyle name="Moneda 4 7" xfId="126" xr:uid="{00000000-0005-0000-0000-000009000000}"/>
    <cellStyle name="Moneda 4 7 2" xfId="268" xr:uid="{00000000-0005-0000-0000-000009000000}"/>
    <cellStyle name="Moneda 4 8" xfId="152" xr:uid="{00000000-0005-0000-0000-00001C000000}"/>
    <cellStyle name="Moneda 5" xfId="10" xr:uid="{00000000-0005-0000-0000-00001F000000}"/>
    <cellStyle name="Moneda 5 2" xfId="25" xr:uid="{00000000-0005-0000-0000-000020000000}"/>
    <cellStyle name="Moneda 5 2 2" xfId="83" xr:uid="{00000000-0005-0000-0000-00000A000000}"/>
    <cellStyle name="Moneda 5 2 2 2" xfId="225" xr:uid="{00000000-0005-0000-0000-00000A000000}"/>
    <cellStyle name="Moneda 5 2 3" xfId="111" xr:uid="{00000000-0005-0000-0000-00000A000000}"/>
    <cellStyle name="Moneda 5 2 3 2" xfId="253" xr:uid="{00000000-0005-0000-0000-00000A000000}"/>
    <cellStyle name="Moneda 5 2 4" xfId="138" xr:uid="{00000000-0005-0000-0000-00000A000000}"/>
    <cellStyle name="Moneda 5 2 4 2" xfId="280" xr:uid="{00000000-0005-0000-0000-00000A000000}"/>
    <cellStyle name="Moneda 5 2 5" xfId="167" xr:uid="{00000000-0005-0000-0000-000020000000}"/>
    <cellStyle name="Moneda 5 3" xfId="39" xr:uid="{00000000-0005-0000-0000-000021000000}"/>
    <cellStyle name="Moneda 5 3 2" xfId="181" xr:uid="{00000000-0005-0000-0000-000021000000}"/>
    <cellStyle name="Moneda 5 4" xfId="53" xr:uid="{00000000-0005-0000-0000-00000A000000}"/>
    <cellStyle name="Moneda 5 4 2" xfId="195" xr:uid="{00000000-0005-0000-0000-00000A000000}"/>
    <cellStyle name="Moneda 5 5" xfId="72" xr:uid="{00000000-0005-0000-0000-00000A000000}"/>
    <cellStyle name="Moneda 5 5 2" xfId="214" xr:uid="{00000000-0005-0000-0000-00000A000000}"/>
    <cellStyle name="Moneda 5 6" xfId="100" xr:uid="{00000000-0005-0000-0000-00000A000000}"/>
    <cellStyle name="Moneda 5 6 2" xfId="242" xr:uid="{00000000-0005-0000-0000-00000A000000}"/>
    <cellStyle name="Moneda 5 7" xfId="127" xr:uid="{00000000-0005-0000-0000-00000A000000}"/>
    <cellStyle name="Moneda 5 7 2" xfId="269" xr:uid="{00000000-0005-0000-0000-00000A000000}"/>
    <cellStyle name="Moneda 5 8" xfId="153" xr:uid="{00000000-0005-0000-0000-00001F000000}"/>
    <cellStyle name="Moneda 6" xfId="11" xr:uid="{00000000-0005-0000-0000-000022000000}"/>
    <cellStyle name="Moneda 6 2" xfId="26" xr:uid="{00000000-0005-0000-0000-000023000000}"/>
    <cellStyle name="Moneda 6 2 2" xfId="84" xr:uid="{00000000-0005-0000-0000-00000B000000}"/>
    <cellStyle name="Moneda 6 2 2 2" xfId="226" xr:uid="{00000000-0005-0000-0000-00000B000000}"/>
    <cellStyle name="Moneda 6 2 3" xfId="112" xr:uid="{00000000-0005-0000-0000-00000B000000}"/>
    <cellStyle name="Moneda 6 2 3 2" xfId="254" xr:uid="{00000000-0005-0000-0000-00000B000000}"/>
    <cellStyle name="Moneda 6 2 4" xfId="139" xr:uid="{00000000-0005-0000-0000-00000B000000}"/>
    <cellStyle name="Moneda 6 2 4 2" xfId="281" xr:uid="{00000000-0005-0000-0000-00000B000000}"/>
    <cellStyle name="Moneda 6 2 5" xfId="168" xr:uid="{00000000-0005-0000-0000-000023000000}"/>
    <cellStyle name="Moneda 6 3" xfId="40" xr:uid="{00000000-0005-0000-0000-000024000000}"/>
    <cellStyle name="Moneda 6 3 2" xfId="182" xr:uid="{00000000-0005-0000-0000-000024000000}"/>
    <cellStyle name="Moneda 6 4" xfId="54" xr:uid="{00000000-0005-0000-0000-00000B000000}"/>
    <cellStyle name="Moneda 6 4 2" xfId="196" xr:uid="{00000000-0005-0000-0000-00000B000000}"/>
    <cellStyle name="Moneda 6 5" xfId="73" xr:uid="{00000000-0005-0000-0000-00000B000000}"/>
    <cellStyle name="Moneda 6 5 2" xfId="215" xr:uid="{00000000-0005-0000-0000-00000B000000}"/>
    <cellStyle name="Moneda 6 6" xfId="101" xr:uid="{00000000-0005-0000-0000-00000B000000}"/>
    <cellStyle name="Moneda 6 6 2" xfId="243" xr:uid="{00000000-0005-0000-0000-00000B000000}"/>
    <cellStyle name="Moneda 6 7" xfId="128" xr:uid="{00000000-0005-0000-0000-00000B000000}"/>
    <cellStyle name="Moneda 6 7 2" xfId="270" xr:uid="{00000000-0005-0000-0000-00000B000000}"/>
    <cellStyle name="Moneda 6 8" xfId="154" xr:uid="{00000000-0005-0000-0000-000022000000}"/>
    <cellStyle name="Moneda 7" xfId="12" xr:uid="{00000000-0005-0000-0000-000025000000}"/>
    <cellStyle name="Moneda 7 2" xfId="27" xr:uid="{00000000-0005-0000-0000-000026000000}"/>
    <cellStyle name="Moneda 7 2 2" xfId="85" xr:uid="{00000000-0005-0000-0000-00000C000000}"/>
    <cellStyle name="Moneda 7 2 2 2" xfId="227" xr:uid="{00000000-0005-0000-0000-00000C000000}"/>
    <cellStyle name="Moneda 7 2 3" xfId="113" xr:uid="{00000000-0005-0000-0000-00000C000000}"/>
    <cellStyle name="Moneda 7 2 3 2" xfId="255" xr:uid="{00000000-0005-0000-0000-00000C000000}"/>
    <cellStyle name="Moneda 7 2 4" xfId="140" xr:uid="{00000000-0005-0000-0000-00000C000000}"/>
    <cellStyle name="Moneda 7 2 4 2" xfId="282" xr:uid="{00000000-0005-0000-0000-00000C000000}"/>
    <cellStyle name="Moneda 7 2 5" xfId="169" xr:uid="{00000000-0005-0000-0000-000026000000}"/>
    <cellStyle name="Moneda 7 3" xfId="41" xr:uid="{00000000-0005-0000-0000-000027000000}"/>
    <cellStyle name="Moneda 7 3 2" xfId="183" xr:uid="{00000000-0005-0000-0000-000027000000}"/>
    <cellStyle name="Moneda 7 4" xfId="55" xr:uid="{00000000-0005-0000-0000-00000C000000}"/>
    <cellStyle name="Moneda 7 4 2" xfId="197" xr:uid="{00000000-0005-0000-0000-00000C000000}"/>
    <cellStyle name="Moneda 7 5" xfId="74" xr:uid="{00000000-0005-0000-0000-00000C000000}"/>
    <cellStyle name="Moneda 7 5 2" xfId="216" xr:uid="{00000000-0005-0000-0000-00000C000000}"/>
    <cellStyle name="Moneda 7 6" xfId="102" xr:uid="{00000000-0005-0000-0000-00000C000000}"/>
    <cellStyle name="Moneda 7 6 2" xfId="244" xr:uid="{00000000-0005-0000-0000-00000C000000}"/>
    <cellStyle name="Moneda 7 7" xfId="129" xr:uid="{00000000-0005-0000-0000-00000C000000}"/>
    <cellStyle name="Moneda 7 7 2" xfId="271" xr:uid="{00000000-0005-0000-0000-00000C000000}"/>
    <cellStyle name="Moneda 7 8" xfId="155" xr:uid="{00000000-0005-0000-0000-000025000000}"/>
    <cellStyle name="Moneda 8" xfId="14" xr:uid="{00000000-0005-0000-0000-000028000000}"/>
    <cellStyle name="Moneda 8 2" xfId="29" xr:uid="{00000000-0005-0000-0000-000029000000}"/>
    <cellStyle name="Moneda 8 2 2" xfId="87" xr:uid="{00000000-0005-0000-0000-00000D000000}"/>
    <cellStyle name="Moneda 8 2 2 2" xfId="229" xr:uid="{00000000-0005-0000-0000-00000D000000}"/>
    <cellStyle name="Moneda 8 2 3" xfId="115" xr:uid="{00000000-0005-0000-0000-00000D000000}"/>
    <cellStyle name="Moneda 8 2 3 2" xfId="257" xr:uid="{00000000-0005-0000-0000-00000D000000}"/>
    <cellStyle name="Moneda 8 2 4" xfId="142" xr:uid="{00000000-0005-0000-0000-00000D000000}"/>
    <cellStyle name="Moneda 8 2 4 2" xfId="284" xr:uid="{00000000-0005-0000-0000-00000D000000}"/>
    <cellStyle name="Moneda 8 2 5" xfId="171" xr:uid="{00000000-0005-0000-0000-000029000000}"/>
    <cellStyle name="Moneda 8 3" xfId="43" xr:uid="{00000000-0005-0000-0000-00002A000000}"/>
    <cellStyle name="Moneda 8 3 2" xfId="185" xr:uid="{00000000-0005-0000-0000-00002A000000}"/>
    <cellStyle name="Moneda 8 4" xfId="57" xr:uid="{00000000-0005-0000-0000-00000D000000}"/>
    <cellStyle name="Moneda 8 4 2" xfId="199" xr:uid="{00000000-0005-0000-0000-00000D000000}"/>
    <cellStyle name="Moneda 8 5" xfId="76" xr:uid="{00000000-0005-0000-0000-00000D000000}"/>
    <cellStyle name="Moneda 8 5 2" xfId="218" xr:uid="{00000000-0005-0000-0000-00000D000000}"/>
    <cellStyle name="Moneda 8 6" xfId="104" xr:uid="{00000000-0005-0000-0000-00000D000000}"/>
    <cellStyle name="Moneda 8 6 2" xfId="246" xr:uid="{00000000-0005-0000-0000-00000D000000}"/>
    <cellStyle name="Moneda 8 7" xfId="131" xr:uid="{00000000-0005-0000-0000-00000D000000}"/>
    <cellStyle name="Moneda 8 7 2" xfId="273" xr:uid="{00000000-0005-0000-0000-00000D000000}"/>
    <cellStyle name="Moneda 8 8" xfId="157" xr:uid="{00000000-0005-0000-0000-000028000000}"/>
    <cellStyle name="Moneda 9" xfId="16" xr:uid="{00000000-0005-0000-0000-00002B000000}"/>
    <cellStyle name="Moneda 9 2" xfId="31" xr:uid="{00000000-0005-0000-0000-00002C000000}"/>
    <cellStyle name="Moneda 9 2 2" xfId="89" xr:uid="{00000000-0005-0000-0000-00000E000000}"/>
    <cellStyle name="Moneda 9 2 2 2" xfId="231" xr:uid="{00000000-0005-0000-0000-00000E000000}"/>
    <cellStyle name="Moneda 9 2 3" xfId="117" xr:uid="{00000000-0005-0000-0000-00000E000000}"/>
    <cellStyle name="Moneda 9 2 3 2" xfId="259" xr:uid="{00000000-0005-0000-0000-00000E000000}"/>
    <cellStyle name="Moneda 9 2 4" xfId="144" xr:uid="{00000000-0005-0000-0000-00000E000000}"/>
    <cellStyle name="Moneda 9 2 4 2" xfId="286" xr:uid="{00000000-0005-0000-0000-00000E000000}"/>
    <cellStyle name="Moneda 9 2 5" xfId="173" xr:uid="{00000000-0005-0000-0000-00002C000000}"/>
    <cellStyle name="Moneda 9 3" xfId="45" xr:uid="{00000000-0005-0000-0000-00002D000000}"/>
    <cellStyle name="Moneda 9 3 2" xfId="187" xr:uid="{00000000-0005-0000-0000-00002D000000}"/>
    <cellStyle name="Moneda 9 4" xfId="59" xr:uid="{00000000-0005-0000-0000-00000E000000}"/>
    <cellStyle name="Moneda 9 4 2" xfId="201" xr:uid="{00000000-0005-0000-0000-00000E000000}"/>
    <cellStyle name="Moneda 9 5" xfId="78" xr:uid="{00000000-0005-0000-0000-00000E000000}"/>
    <cellStyle name="Moneda 9 5 2" xfId="220" xr:uid="{00000000-0005-0000-0000-00000E000000}"/>
    <cellStyle name="Moneda 9 6" xfId="106" xr:uid="{00000000-0005-0000-0000-00000E000000}"/>
    <cellStyle name="Moneda 9 6 2" xfId="248" xr:uid="{00000000-0005-0000-0000-00000E000000}"/>
    <cellStyle name="Moneda 9 7" xfId="133" xr:uid="{00000000-0005-0000-0000-00000E000000}"/>
    <cellStyle name="Moneda 9 7 2" xfId="275" xr:uid="{00000000-0005-0000-0000-00000E000000}"/>
    <cellStyle name="Moneda 9 8" xfId="159" xr:uid="{00000000-0005-0000-0000-00002B000000}"/>
    <cellStyle name="Normal" xfId="0" builtinId="0"/>
    <cellStyle name="Normal 2" xfId="2" xr:uid="{00000000-0005-0000-0000-00002F000000}"/>
    <cellStyle name="Porcentaje" xfId="5" builtinId="5"/>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numFmt numFmtId="164" formatCode="&quot;$&quot;\ #,##0"/>
    </dxf>
    <dxf>
      <numFmt numFmtId="164" formatCode="&quot;$&quot;\ #,##0"/>
    </dxf>
    <dxf>
      <numFmt numFmtId="165" formatCode="_-&quot;$&quot;\ * #,##0_-;\-&quot;$&quot;\ * #,##0_-;_-&quot;$&quot;\ * &quot;-&quot;??_-;_-@_-"/>
    </dxf>
  </dxfs>
  <tableStyles count="0" defaultTableStyle="TableStyleMedium2" defaultPivotStyle="PivotStyleLight16"/>
  <colors>
    <mruColors>
      <color rgb="FFFFCCCC"/>
      <color rgb="FFEF5B5B"/>
      <color rgb="FFFFCCFF"/>
      <color rgb="FFFF7C80"/>
      <color rgb="FFFF99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pivotCacheDefinition" Target="pivotCache/pivotCacheDefinition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pivotCacheDefinition" Target="pivotCache/pivotCacheDefinition3.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CO-JARODRIGUEZY\Administrativos\Users\DAALVAREZR\Downloads\Plan_Contratistas_2025_Versi&#243;n22%20(1)%20ajustado%20GIF.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ndresbarrezueta/Library/Containers/com.microsoft.Excel/Data/Documents/C:/Users/jeespitias/OneDrive%20-%20Universidad%20Pedagogica%20Nacional/Documentos/JhonE/Presupuesto/Ppto%202023/PAA%20UPN%202023%20Consolidados%2006Ene202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andresbarrezueta\Library\Containers\com.microsoft.Excel\Data\Documents\C:\Users\jeespitias\OneDrive%20-%20Universidad%20Pedagogica%20Nacional\Documentos\JhonE\Presupuesto\Ppto%202023\PAA%20UPN%202023%20Consolidados%2006Ene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námica"/>
      <sheetName val="Hoja1"/>
      <sheetName val="Hoja2"/>
      <sheetName val="Hoja6"/>
      <sheetName val="PAA Contratistas "/>
      <sheetName val="Hoja7"/>
      <sheetName val="aplazados "/>
      <sheetName val="Hoja5"/>
      <sheetName val="Hoja4"/>
      <sheetName val="Hoja3"/>
      <sheetName val="SALARI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SAIDA ANDREA GAITAN RUIZ" id="{A18F4061-D4EF-436D-9477-CA152734901B}" userId="S::sagaitanr@pedagogica.edu.co::38e12664-4489-463c-9edd-aac868c9eeff"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ula Piñeros" refreshedDate="45565.033120370368" createdVersion="6" refreshedVersion="8" minRefreshableVersion="3" recordCount="92" xr:uid="{00000000-000A-0000-FFFF-FFFF08000000}">
  <cacheSource type="worksheet">
    <worksheetSource ref="B16:BB117" sheet="PAA Contratistas "/>
  </cacheSource>
  <cacheFields count="52">
    <cacheField name="No" numFmtId="0">
      <sharedItems containsBlank="1"/>
    </cacheField>
    <cacheField name="TIPO DE GASTO" numFmtId="0">
      <sharedItems/>
    </cacheField>
    <cacheField name="CENTRO RESPONSABILIDAD" numFmtId="0">
      <sharedItems containsBlank="1" count="6">
        <s v="RECTORÍA"/>
        <s v="VICERRECTORÍA ADMINISTRATIVA Y FINANCIERA"/>
        <s v="VICERRECTORÍA ACADÉMICA "/>
        <s v="VICERRECTORÍA DE GESTIÓN UNIVERSITARIA"/>
        <s v="INSTITUTO PEDAGÓGICO NACIONAL"/>
        <m u="1"/>
      </sharedItems>
    </cacheField>
    <cacheField name="DEPENDENCIA" numFmtId="0">
      <sharedItems containsBlank="1" count="31">
        <s v="RECTORÍA"/>
        <s v="SUBDIRECCIÓN DE PERSONAL"/>
        <s v="OFICINA DE COMUNICACIONES"/>
        <s v="SECRETARÍA GENERAL "/>
        <s v="OFICINA DE CONTROL INTERNO"/>
        <s v="OFICINA JURÍDICA "/>
        <s v="OFICINA DE DESARROLLO Y PLANEACIÓN "/>
        <s v="ASEGURAMIENTO DE LA CALIDAD"/>
        <s v="DESPACHO VAC"/>
        <s v="SUBDIRECCIÓN DE ADMISIONES Y REGISTRO"/>
        <s v="COMITÉ DE ASIGNACION Y RECONOCIMIENTO DE  PUNTAJE - CIARP"/>
        <s v="DOCTORADO INTERINSTITUCIONAL EN EDUCACIÓN"/>
        <s v="FACULTAD DE CIENCIA Y TECNOLOGÍA"/>
        <s v="GRUPO EDITORIAL"/>
        <s v="DESPACHO VAD"/>
        <s v="SUBDIRECCIÓN FINANCIERA"/>
        <s v="SUBDIRECCIÓN DE SERVICIOS GENERALES"/>
        <s v="GRUPO DE CONTRATACIÓN "/>
        <s v="SUBDIRECCIÓN DE GESTIÓN DE SISTEMAS DE INFORMACIÓN "/>
        <s v="SUBDIRECCIÓN DE BIENESTAR UNIVERSITARIO"/>
        <s v="FACULTAD DE EDUCACIÓN FÍSICA "/>
        <s v="FACULTAD DE EDUCACIÓN"/>
        <s v="INSTITUTO PEDAGÓGICO NACIONAL"/>
        <s v="GRUPO INTERNO DE TRABAJO DE GESTIÓN DOCUMENTAL"/>
        <s v="CENTRO DE LENGUAS "/>
        <s v="SUBDIRECCION DE GESTION DE PROYECTOS "/>
        <s v="ORI" u="1"/>
        <s v="SUBDIRECCIÓN DE ASESORÍAS Y EXTENSIÓN" u="1"/>
        <s v="CENTRO DE LENGUAS" u="1"/>
        <s v="CENTRO DE EGRESADOS" u="1"/>
        <m u="1"/>
      </sharedItems>
    </cacheField>
    <cacheField name="GRUPO" numFmtId="0">
      <sharedItems containsBlank="1"/>
    </cacheField>
    <cacheField name="NECESIDAD" numFmtId="0">
      <sharedItems containsBlank="1"/>
    </cacheField>
    <cacheField name="TIPO" numFmtId="0">
      <sharedItems/>
    </cacheField>
    <cacheField name="PERFIL" numFmtId="0">
      <sharedItems/>
    </cacheField>
    <cacheField name="GRADO" numFmtId="0">
      <sharedItems containsString="0" containsBlank="1" containsNumber="1" containsInteger="1" minValue="1" maxValue="6"/>
    </cacheField>
    <cacheField name="Costo 2024" numFmtId="165">
      <sharedItems containsSemiMixedTypes="0" containsString="0" containsNumber="1" minValue="753070.5" maxValue="10072674.375"/>
    </cacheField>
    <cacheField name="%" numFmtId="169">
      <sharedItems containsSemiMixedTypes="0" containsString="0" containsNumber="1" minValue="0.05" maxValue="0.05"/>
    </cacheField>
    <cacheField name="Valor 2025" numFmtId="165">
      <sharedItems containsSemiMixedTypes="0" containsString="0" containsNumber="1" minValue="790724.02500000002" maxValue="10576308.09375"/>
    </cacheField>
    <cacheField name="Cantidad" numFmtId="0">
      <sharedItems containsSemiMixedTypes="0" containsString="0" containsNumber="1" containsInteger="1" minValue="1" maxValue="12"/>
    </cacheField>
    <cacheField name="TIPO PAGO" numFmtId="0">
      <sharedItems/>
    </cacheField>
    <cacheField name="Fecha Inicio1" numFmtId="166">
      <sharedItems containsNonDate="0" containsDate="1" containsString="0" containsBlank="1" minDate="2025-02-05T00:00:00" maxDate="2025-02-18T00:00:00"/>
    </cacheField>
    <cacheField name="Fecha Fin1" numFmtId="166">
      <sharedItems containsNonDate="0" containsDate="1" containsString="0" containsBlank="1" minDate="2025-06-30T00:00:00" maxDate="2025-12-14T00:00:00"/>
    </cacheField>
    <cacheField name="Valor Primera Vinculación" numFmtId="165">
      <sharedItems containsSemiMixedTypes="0" containsString="0" containsNumber="1" minValue="3162896.1" maxValue="116339389.03125"/>
    </cacheField>
    <cacheField name="Fecha Inicio2" numFmtId="0">
      <sharedItems containsNonDate="0" containsString="0" containsBlank="1"/>
    </cacheField>
    <cacheField name="Fecha Fin2" numFmtId="0">
      <sharedItems containsNonDate="0" containsString="0" containsBlank="1"/>
    </cacheField>
    <cacheField name="Valor Segunda Vinculación" numFmtId="165">
      <sharedItems containsString="0" containsBlank="1" containsNumber="1" containsInteger="1" minValue="0" maxValue="9300000"/>
    </cacheField>
    <cacheField name="No. Meses" numFmtId="168">
      <sharedItems containsSemiMixedTypes="0" containsString="0" containsNumber="1" containsInteger="1" minValue="4" maxValue="12"/>
    </cacheField>
    <cacheField name="Valor Anual" numFmtId="165">
      <sharedItems containsSemiMixedTypes="0" containsString="0" containsNumber="1" minValue="3765355" maxValue="116339389.03125"/>
    </cacheField>
    <cacheField name="VALOR TOTAL" numFmtId="165">
      <sharedItems containsString="0" containsBlank="1" containsNumber="1" minValue="9712500" maxValue="116339389.03125"/>
    </cacheField>
    <cacheField name="Fuente de los recursos" numFmtId="0">
      <sharedItems/>
    </cacheField>
    <cacheField name="Rubro" numFmtId="0">
      <sharedItems/>
    </cacheField>
    <cacheField name="Incluir en PAA" numFmtId="0">
      <sharedItems/>
    </cacheField>
    <cacheField name="Con ajustes" numFmtId="0">
      <sharedItems/>
    </cacheField>
    <cacheField name="ITEM" numFmtId="44">
      <sharedItems/>
    </cacheField>
    <cacheField name="Código UNSPSC (cada código separado por ;)" numFmtId="0">
      <sharedItems containsMixedTypes="1" containsNumber="1" containsInteger="1" minValue="80111600" maxValue="80161500"/>
    </cacheField>
    <cacheField name="Descripción (Objeto)" numFmtId="0">
      <sharedItems longText="1"/>
    </cacheField>
    <cacheField name="Fecha estimada de inicio de proceso de selección (mes)" numFmtId="167">
      <sharedItems containsNonDate="0" containsDate="1" containsMixedTypes="1" minDate="1899-12-30T00:00:00" maxDate="2025-02-18T00:00:00"/>
    </cacheField>
    <cacheField name="Fecha estimada de presentación de ofertas (mes)" numFmtId="167">
      <sharedItems containsNonDate="0" containsDate="1" containsMixedTypes="1" minDate="1899-12-30T00:00:00" maxDate="2025-02-18T00:00:00"/>
    </cacheField>
    <cacheField name="Duración del contrato (número)" numFmtId="168">
      <sharedItems containsSemiMixedTypes="0" containsString="0" containsNumber="1" containsInteger="1" minValue="4" maxValue="12"/>
    </cacheField>
    <cacheField name="Duración del contrato (intervalo: días, meses, años)" numFmtId="0">
      <sharedItems/>
    </cacheField>
    <cacheField name="Modalidad de selección " numFmtId="49">
      <sharedItems/>
    </cacheField>
    <cacheField name="Valor total estimado" numFmtId="165">
      <sharedItems containsSemiMixedTypes="0" containsString="0" containsNumber="1" minValue="3765355" maxValue="368237220"/>
    </cacheField>
    <cacheField name="Valor estimado en la vigencia actual" numFmtId="165">
      <sharedItems containsSemiMixedTypes="0" containsString="0" containsNumber="1" minValue="3765355" maxValue="368237220"/>
    </cacheField>
    <cacheField name="¿Se requieren vigencias futuras?" numFmtId="0">
      <sharedItems/>
    </cacheField>
    <cacheField name="Estado de solicitud de vigencias futuras" numFmtId="0">
      <sharedItems/>
    </cacheField>
    <cacheField name="Unidad de contratación (referencia)" numFmtId="164">
      <sharedItems/>
    </cacheField>
    <cacheField name="Ubicación" numFmtId="49">
      <sharedItems/>
    </cacheField>
    <cacheField name="Nombre del responsable " numFmtId="0">
      <sharedItems/>
    </cacheField>
    <cacheField name="Teléfono del responsable " numFmtId="0">
      <sharedItems/>
    </cacheField>
    <cacheField name="Correo electrónico del responsable " numFmtId="0">
      <sharedItems/>
    </cacheField>
    <cacheField name="¿Debe cumplir con invertir mínimo el 30% de los recursos del presupuesto destinados a comprar alimentos, cumpliendo con lo establecido en la Ley 2046 de 2020, reglamentada por el Decreto 248 de 2021?" numFmtId="0">
      <sharedItems/>
    </cacheField>
    <cacheField name="¿El contrato incluye el suministro de bienes y servicios distintos a alimentos?" numFmtId="0">
      <sharedItems/>
    </cacheField>
    <cacheField name="Impacto" numFmtId="3">
      <sharedItems/>
    </cacheField>
    <cacheField name="GRUPO ETARIO" numFmtId="3">
      <sharedItems/>
    </cacheField>
    <cacheField name="ENFOQUE DIFERENCIAL" numFmtId="3">
      <sharedItems/>
    </cacheField>
    <cacheField name="Impacto2" numFmtId="3">
      <sharedItems/>
    </cacheField>
    <cacheField name="Categoría" numFmtId="3">
      <sharedItems containsNonDate="0" containsString="0" containsBlank="1"/>
    </cacheField>
    <cacheField name="Subcategoría" numFmtId="3">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IDA ANDREA GAITAN RUIZ" refreshedDate="45638.783070254627" createdVersion="6" refreshedVersion="6" minRefreshableVersion="3" recordCount="161" xr:uid="{00000000-000A-0000-FFFF-FFFF09000000}">
  <cacheSource type="worksheet">
    <worksheetSource ref="B16:BB127" sheet="PAA Contratistas "/>
  </cacheSource>
  <cacheFields count="53">
    <cacheField name="No" numFmtId="0">
      <sharedItems/>
    </cacheField>
    <cacheField name="TIPO DE GASTO" numFmtId="0">
      <sharedItems/>
    </cacheField>
    <cacheField name="CENTRO RESPONSABILIDAD" numFmtId="0">
      <sharedItems/>
    </cacheField>
    <cacheField name="DEPENDENCIA" numFmtId="0">
      <sharedItems count="27">
        <s v="RECTORÍA"/>
        <s v="OFICINA DE COMUNICACIONES"/>
        <s v="OFICINA JURÍDICA "/>
        <s v="OFICINA DE CONTROL INTERNO"/>
        <s v="SECRETARÍA GENERAL "/>
        <s v="OFICINA DE DESARROLLO Y PLANEACIÓN "/>
        <s v="ASEGURAMIENTO DE LA CALIDAD"/>
        <s v="DESPACHO VAC"/>
        <s v="DOCTORADO INTERINSTITUCIONAL EN EDUCACIÓN"/>
        <s v="SUBDIRECCIÓN DE ADMISIONES Y REGISTRO"/>
        <s v="COMITÉ DE ASIGNACION Y RECONOCIMIENTO DE  PUNTAJE - CIARP"/>
        <s v="FACULTAD DE CIENCIA Y TECNOLOGÍA"/>
        <s v="GRUPO EDITORIAL"/>
        <s v="DESPACHO VAD"/>
        <s v="SUBDIRECCIÓN FINANCIERA"/>
        <s v="SUBDIRECCIÓN DE SERVICIOS GENERALES"/>
        <s v="GRUPO DE CONTRATACIÓN "/>
        <s v="SUBDIRECCIÓN DE GESTIÓN DE SISTEMAS DE INFORMACIÓN "/>
        <s v="SUBDIRECCIÓN DE BIENESTAR UNIVERSITARIO"/>
        <s v="FACULTAD DE EDUCACIÓN FÍSICA "/>
        <s v="FACULTAD DE EDUCACIÓN"/>
        <s v="INSTITUTO PEDAGÓGICO NACIONAL"/>
        <s v="GRUPO INTERNO DE TRABAJO DE GESTIÓN DOCUMENTAL"/>
        <s v="CENTRO DE LENGUAS "/>
        <s v="SUBDIRECCION DE GESTION DE PROYECTOS "/>
        <s v="SUBDIRECCIÓN DE PERSONAL"/>
        <s v="CENTRO DE EGRESADOS"/>
      </sharedItems>
    </cacheField>
    <cacheField name="GRUPO" numFmtId="0">
      <sharedItems containsBlank="1"/>
    </cacheField>
    <cacheField name="NECESIDAD" numFmtId="0">
      <sharedItems containsBlank="1"/>
    </cacheField>
    <cacheField name="TIPO" numFmtId="0">
      <sharedItems containsBlank="1"/>
    </cacheField>
    <cacheField name="PERFIL" numFmtId="0">
      <sharedItems count="7">
        <s v="OTRO"/>
        <s v="PROFESIONAL UNIVERSITARIO"/>
        <s v="PROFESIONAL ESPECIALIZADO"/>
        <s v="ASESOR"/>
        <s v="ASISTENCIAL"/>
        <s v="TÉCNICO"/>
        <s v="Intérpretes - Traductores - Mediadores - PROFESIONAL"/>
      </sharedItems>
    </cacheField>
    <cacheField name="GRADO" numFmtId="0">
      <sharedItems containsBlank="1" containsMixedTypes="1" containsNumber="1" containsInteger="1" minValue="1" maxValue="6"/>
    </cacheField>
    <cacheField name="Costo 2024" numFmtId="165">
      <sharedItems containsBlank="1" containsMixedTypes="1" containsNumber="1" minValue="0" maxValue="10072674"/>
    </cacheField>
    <cacheField name="% INCREMENTO " numFmtId="169">
      <sharedItems containsString="0" containsBlank="1" containsNumber="1" minValue="0.05" maxValue="0.06"/>
    </cacheField>
    <cacheField name="Valor 2025" numFmtId="165">
      <sharedItems containsString="0" containsBlank="1" containsNumber="1" minValue="0" maxValue="120000745"/>
    </cacheField>
    <cacheField name="Cantidad" numFmtId="0">
      <sharedItems containsSemiMixedTypes="0" containsString="0" containsNumber="1" containsInteger="1" minValue="1" maxValue="12"/>
    </cacheField>
    <cacheField name="TIPO PAGO" numFmtId="0">
      <sharedItems/>
    </cacheField>
    <cacheField name="Fecha Inicio1" numFmtId="0">
      <sharedItems containsNonDate="0" containsDate="1" containsString="0" containsBlank="1" minDate="2024-09-13T00:00:00" maxDate="2025-03-04T00:00:00"/>
    </cacheField>
    <cacheField name="Fecha Fin1" numFmtId="166">
      <sharedItems containsNonDate="0" containsDate="1" containsString="0" containsBlank="1" minDate="2025-06-06T00:00:00" maxDate="2026-01-01T00:00:00"/>
    </cacheField>
    <cacheField name="Valor Primera Vinculación" numFmtId="165">
      <sharedItems containsString="0" containsBlank="1" containsNumber="1" minValue="0" maxValue="2050000000"/>
    </cacheField>
    <cacheField name="Fecha Inicio2" numFmtId="0">
      <sharedItems containsNonDate="0" containsDate="1" containsString="0" containsBlank="1" minDate="2025-08-12T00:00:00" maxDate="2025-08-13T00:00:00"/>
    </cacheField>
    <cacheField name="Fecha Fin2" numFmtId="0">
      <sharedItems containsNonDate="0" containsDate="1" containsString="0" containsBlank="1" minDate="2025-11-28T00:00:00" maxDate="2025-11-29T00:00:00"/>
    </cacheField>
    <cacheField name="Valor Segunda Vinculación" numFmtId="165">
      <sharedItems containsString="0" containsBlank="1" containsNumber="1" containsInteger="1" minValue="0" maxValue="13608000"/>
    </cacheField>
    <cacheField name="No. Meses" numFmtId="0">
      <sharedItems containsSemiMixedTypes="0" containsString="0" containsNumber="1" containsInteger="1" minValue="0" maxValue="12"/>
    </cacheField>
    <cacheField name="Valor Anual" numFmtId="165">
      <sharedItems containsString="0" containsBlank="1" containsNumber="1" minValue="0" maxValue="2050000000"/>
    </cacheField>
    <cacheField name="otro vvalor anual " numFmtId="0">
      <sharedItems containsString="0" containsBlank="1" containsNumber="1" minValue="0" maxValue="397696197.60000002"/>
    </cacheField>
    <cacheField name="Fuente de los recursos" numFmtId="0">
      <sharedItems containsBlank="1"/>
    </cacheField>
    <cacheField name="Rubro" numFmtId="0">
      <sharedItems/>
    </cacheField>
    <cacheField name="Incluir en PAA" numFmtId="0">
      <sharedItems containsBlank="1"/>
    </cacheField>
    <cacheField name="Con ajustes" numFmtId="0">
      <sharedItems containsBlank="1"/>
    </cacheField>
    <cacheField name="ITEM" numFmtId="44">
      <sharedItems/>
    </cacheField>
    <cacheField name="Código UNSPSC (cada código separado por ;)" numFmtId="0">
      <sharedItems containsMixedTypes="1" containsNumber="1" containsInteger="1" minValue="80111600" maxValue="80161500"/>
    </cacheField>
    <cacheField name="Descripción (Objeto)" numFmtId="0">
      <sharedItems longText="1"/>
    </cacheField>
    <cacheField name="1" numFmtId="0">
      <sharedItems containsBlank="1"/>
    </cacheField>
    <cacheField name="Fecha estimada de inicio de proceso de selección (mes)" numFmtId="167">
      <sharedItems containsDate="1" containsBlank="1" containsMixedTypes="1" minDate="1899-12-30T00:00:00" maxDate="2025-03-04T00:00:00"/>
    </cacheField>
    <cacheField name="Fecha estimada de presentación de ofertas (mes)" numFmtId="167">
      <sharedItems containsDate="1" containsBlank="1" containsMixedTypes="1" minDate="1899-12-30T00:00:00" maxDate="2025-03-04T00:00:00"/>
    </cacheField>
    <cacheField name="Duración del contrato (número)" numFmtId="168">
      <sharedItems containsString="0" containsBlank="1" containsNumber="1" containsInteger="1" minValue="0" maxValue="12"/>
    </cacheField>
    <cacheField name="Duración del contrato (intervalo: días, meses, años)" numFmtId="0">
      <sharedItems containsBlank="1"/>
    </cacheField>
    <cacheField name="Modalidad de selección " numFmtId="49">
      <sharedItems containsBlank="1"/>
    </cacheField>
    <cacheField name="Valor total estimado" numFmtId="165">
      <sharedItems containsString="0" containsBlank="1" containsNumber="1" minValue="0" maxValue="2050000000"/>
    </cacheField>
    <cacheField name="Valor estimado en la vigencia actual" numFmtId="165">
      <sharedItems containsString="0" containsBlank="1" containsNumber="1" minValue="0" maxValue="2050000000"/>
    </cacheField>
    <cacheField name="¿Se requieren vigencias futuras?" numFmtId="0">
      <sharedItems containsBlank="1"/>
    </cacheField>
    <cacheField name="Estado de solicitud de vigencias futuras" numFmtId="0">
      <sharedItems containsBlank="1"/>
    </cacheField>
    <cacheField name="Unidad de contratación (referencia)" numFmtId="164">
      <sharedItems containsBlank="1"/>
    </cacheField>
    <cacheField name="Ubicación" numFmtId="49">
      <sharedItems containsBlank="1"/>
    </cacheField>
    <cacheField name="Nombre del responsable " numFmtId="0">
      <sharedItems containsBlank="1"/>
    </cacheField>
    <cacheField name="Teléfono del responsable " numFmtId="0">
      <sharedItems containsBlank="1"/>
    </cacheField>
    <cacheField name="Correo electrónico del responsable " numFmtId="0">
      <sharedItems containsBlank="1"/>
    </cacheField>
    <cacheField name="¿Debe cumplir con invertir mínimo el 30% de los recursos del presupuesto destinados a comprar alimentos, cumpliendo con lo establecido en la Ley 2046 de 2020, reglamentada por el Decreto 248 de 2021?" numFmtId="0">
      <sharedItems containsBlank="1"/>
    </cacheField>
    <cacheField name="¿El contrato incluye el suministro de bienes y servicios distintos a alimentos?" numFmtId="0">
      <sharedItems containsBlank="1"/>
    </cacheField>
    <cacheField name="Impacto" numFmtId="3">
      <sharedItems containsBlank="1"/>
    </cacheField>
    <cacheField name="GRUPO ETARIO" numFmtId="3">
      <sharedItems containsBlank="1"/>
    </cacheField>
    <cacheField name="ENFOQUE DIFERENCIAL" numFmtId="3">
      <sharedItems containsBlank="1"/>
    </cacheField>
    <cacheField name="Impacto2" numFmtId="3">
      <sharedItems containsBlank="1"/>
    </cacheField>
    <cacheField name="Categoría" numFmtId="3">
      <sharedItems containsNonDate="0" containsString="0" containsBlank="1"/>
    </cacheField>
    <cacheField name="Subcategoría" numFmtId="3">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ida Gaitan" refreshedDate="45654.592553703704" createdVersion="8" refreshedVersion="8" minRefreshableVersion="3" recordCount="124" xr:uid="{00000000-000A-0000-FFFF-FFFF0A000000}">
  <cacheSource type="worksheet">
    <worksheetSource ref="A16:BB141" sheet="PAA Contratistas "/>
  </cacheSource>
  <cacheFields count="53">
    <cacheField name="Estado" numFmtId="0">
      <sharedItems containsBlank="1"/>
    </cacheField>
    <cacheField name="No" numFmtId="0">
      <sharedItems containsBlank="1"/>
    </cacheField>
    <cacheField name="TIPO DE GASTO" numFmtId="0">
      <sharedItems/>
    </cacheField>
    <cacheField name="CENTRO RESPONSABILIDAD" numFmtId="0">
      <sharedItems/>
    </cacheField>
    <cacheField name="DEPENDENCIA" numFmtId="0">
      <sharedItems/>
    </cacheField>
    <cacheField name="GRUPO" numFmtId="0">
      <sharedItems containsBlank="1"/>
    </cacheField>
    <cacheField name="NECESIDAD" numFmtId="0">
      <sharedItems containsBlank="1"/>
    </cacheField>
    <cacheField name="Servicios Profesionales" numFmtId="0">
      <sharedItems/>
    </cacheField>
    <cacheField name="PERFIL" numFmtId="0">
      <sharedItems/>
    </cacheField>
    <cacheField name="GRADO" numFmtId="0">
      <sharedItems containsString="0" containsBlank="1" containsNumber="1" containsInteger="1" minValue="1" maxValue="6"/>
    </cacheField>
    <cacheField name="Costo 2024" numFmtId="165">
      <sharedItems containsBlank="1" containsMixedTypes="1" containsNumber="1" minValue="0" maxValue="10072674"/>
    </cacheField>
    <cacheField name="% INCREMENTO " numFmtId="169">
      <sharedItems containsString="0" containsBlank="1" containsNumber="1" minValue="0.03" maxValue="7.0000000000000007E-2"/>
    </cacheField>
    <cacheField name="Valor 2025" numFmtId="0">
      <sharedItems containsString="0" containsBlank="1" containsNumber="1" minValue="0" maxValue="120000745"/>
    </cacheField>
    <cacheField name="Cantidad" numFmtId="0">
      <sharedItems containsSemiMixedTypes="0" containsString="0" containsNumber="1" containsInteger="1" minValue="1" maxValue="12"/>
    </cacheField>
    <cacheField name="TIPO PAGO" numFmtId="0">
      <sharedItems/>
    </cacheField>
    <cacheField name="Fecha Inicio1" numFmtId="0">
      <sharedItems containsNonDate="0" containsDate="1" containsString="0" containsBlank="1" minDate="2025-01-01T00:00:00" maxDate="2025-03-04T00:00:00"/>
    </cacheField>
    <cacheField name="Fecha Fin1" numFmtId="166">
      <sharedItems containsNonDate="0" containsDate="1" containsString="0" containsBlank="1" minDate="2025-05-30T00:00:00" maxDate="2026-01-01T00:00:00"/>
    </cacheField>
    <cacheField name="Valor Primera Vinculación" numFmtId="165">
      <sharedItems containsString="0" containsBlank="1" containsNumber="1" minValue="0" maxValue="120000745"/>
    </cacheField>
    <cacheField name="Fecha Inicio2" numFmtId="0">
      <sharedItems containsNonDate="0" containsDate="1" containsString="0" containsBlank="1" minDate="2025-08-12T00:00:00" maxDate="2025-08-13T00:00:00"/>
    </cacheField>
    <cacheField name="Fecha Fin2" numFmtId="0">
      <sharedItems containsNonDate="0" containsDate="1" containsString="0" containsBlank="1" minDate="2025-11-28T00:00:00" maxDate="2025-11-29T00:00:00"/>
    </cacheField>
    <cacheField name="Valor Segunda Vinculación" numFmtId="165">
      <sharedItems containsSemiMixedTypes="0" containsString="0" containsNumber="1" containsInteger="1" minValue="0" maxValue="13608000"/>
    </cacheField>
    <cacheField name="No. Meses" numFmtId="0">
      <sharedItems containsSemiMixedTypes="0" containsString="0" containsNumber="1" minValue="0" maxValue="12"/>
    </cacheField>
    <cacheField name="Valor Anual" numFmtId="165">
      <sharedItems containsSemiMixedTypes="0" containsString="0" containsNumber="1" minValue="3791457.8100000005" maxValue="2050000000"/>
    </cacheField>
    <cacheField name="Fuente de los recursos" numFmtId="0">
      <sharedItems count="2">
        <s v="20.01"/>
        <s v="21.10.01"/>
      </sharedItems>
    </cacheField>
    <cacheField name="Rubro" numFmtId="0">
      <sharedItems count="3">
        <s v="2.1.2.02.02.008"/>
        <s v="2.1.2.02.02.009"/>
        <s v="2.1.5.02.08"/>
      </sharedItems>
    </cacheField>
    <cacheField name="Incluir en PAA" numFmtId="0">
      <sharedItems/>
    </cacheField>
    <cacheField name="Incluir en PAA V1" numFmtId="0">
      <sharedItems containsBlank="1"/>
    </cacheField>
    <cacheField name="Con ajustes" numFmtId="0">
      <sharedItems containsBlank="1"/>
    </cacheField>
    <cacheField name="ITEM" numFmtId="44">
      <sharedItems/>
    </cacheField>
    <cacheField name="Código UNSPSC (cada código separado por ;)" numFmtId="0">
      <sharedItems containsMixedTypes="1" containsNumber="1" containsInteger="1" minValue="80111600" maxValue="80161500"/>
    </cacheField>
    <cacheField name="Descripción (Objeto)" numFmtId="0">
      <sharedItems longText="1"/>
    </cacheField>
    <cacheField name="Fecha estimada de inicio de proceso de selección (mes)" numFmtId="167">
      <sharedItems containsNonDate="0" containsDate="1" containsBlank="1" containsMixedTypes="1" minDate="2025-01-01T00:00:00" maxDate="2025-03-04T00:00:00"/>
    </cacheField>
    <cacheField name="Fecha estimada de presentación de ofertas (mes)" numFmtId="167">
      <sharedItems containsNonDate="0" containsDate="1" containsBlank="1" containsMixedTypes="1" minDate="2025-01-01T00:00:00" maxDate="2025-03-04T00:00:00"/>
    </cacheField>
    <cacheField name="Duración del contrato (número)" numFmtId="0">
      <sharedItems containsString="0" containsBlank="1" containsNumber="1" minValue="0" maxValue="12"/>
    </cacheField>
    <cacheField name="Duración del contrato (intervalo: días, meses, años)" numFmtId="0">
      <sharedItems containsBlank="1"/>
    </cacheField>
    <cacheField name="Modalidad de selección " numFmtId="49">
      <sharedItems containsBlank="1"/>
    </cacheField>
    <cacheField name="Valor total estimado" numFmtId="165">
      <sharedItems containsSemiMixedTypes="0" containsString="0" containsNumber="1" minValue="3791457.8100000005" maxValue="2050000000"/>
    </cacheField>
    <cacheField name="Valor estimado en la vigencia actual" numFmtId="165">
      <sharedItems containsSemiMixedTypes="0" containsString="0" containsNumber="1" minValue="3791457.8100000005" maxValue="2050000000"/>
    </cacheField>
    <cacheField name="¿Se requieren vigencias futuras?" numFmtId="0">
      <sharedItems containsBlank="1"/>
    </cacheField>
    <cacheField name="Estado de solicitud de vigencias futuras" numFmtId="0">
      <sharedItems containsBlank="1"/>
    </cacheField>
    <cacheField name="Unidad de contratación (referencia)" numFmtId="164">
      <sharedItems containsBlank="1"/>
    </cacheField>
    <cacheField name="Ubicación" numFmtId="49">
      <sharedItems containsBlank="1"/>
    </cacheField>
    <cacheField name="Nombre del responsable " numFmtId="0">
      <sharedItems containsBlank="1"/>
    </cacheField>
    <cacheField name="Teléfono del responsable " numFmtId="0">
      <sharedItems containsBlank="1"/>
    </cacheField>
    <cacheField name="Correo electrónico del responsable " numFmtId="0">
      <sharedItems containsBlank="1"/>
    </cacheField>
    <cacheField name="¿Debe cumplir con invertir mínimo el 30% de los recursos del presupuesto destinados a comprar alimentos, cumpliendo con lo establecido en la Ley 2046 de 2020, reglamentada por el Decreto 248 de 2021?" numFmtId="0">
      <sharedItems containsBlank="1"/>
    </cacheField>
    <cacheField name="¿El contrato incluye el suministro de bienes y servicios distintos a alimentos?" numFmtId="0">
      <sharedItems containsBlank="1"/>
    </cacheField>
    <cacheField name="Impacto" numFmtId="3">
      <sharedItems containsBlank="1"/>
    </cacheField>
    <cacheField name="GRUPO ETARIO" numFmtId="3">
      <sharedItems containsBlank="1"/>
    </cacheField>
    <cacheField name="ENFOQUE DIFERENCIAL" numFmtId="3">
      <sharedItems containsBlank="1"/>
    </cacheField>
    <cacheField name="Impacto2" numFmtId="3">
      <sharedItems containsBlank="1"/>
    </cacheField>
    <cacheField name="Categoría" numFmtId="3">
      <sharedItems containsNonDate="0" containsString="0" containsBlank="1"/>
    </cacheField>
    <cacheField name="Subcategoría" numFmtId="3">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ida Gaitan" refreshedDate="45689.978856018519" createdVersion="8" refreshedVersion="8" minRefreshableVersion="3" recordCount="222" xr:uid="{00000000-000A-0000-FFFF-FFFF0B000000}">
  <cacheSource type="worksheet">
    <worksheetSource ref="A16:BC237" sheet="PAA Contratistas "/>
  </cacheSource>
  <cacheFields count="54">
    <cacheField name="Estado" numFmtId="0">
      <sharedItems containsBlank="1"/>
    </cacheField>
    <cacheField name="No" numFmtId="0">
      <sharedItems containsBlank="1"/>
    </cacheField>
    <cacheField name="TIPO DE GASTO" numFmtId="0">
      <sharedItems containsBlank="1"/>
    </cacheField>
    <cacheField name="CENTRO RESPONSABILIDAD" numFmtId="0">
      <sharedItems containsBlank="1"/>
    </cacheField>
    <cacheField name="DEPENDENCIA" numFmtId="0">
      <sharedItems containsBlank="1"/>
    </cacheField>
    <cacheField name="GRUPO" numFmtId="0">
      <sharedItems containsBlank="1"/>
    </cacheField>
    <cacheField name="NECESIDAD" numFmtId="0">
      <sharedItems containsBlank="1"/>
    </cacheField>
    <cacheField name="Servicios Profesionales" numFmtId="0">
      <sharedItems containsBlank="1"/>
    </cacheField>
    <cacheField name="PERFIL" numFmtId="0">
      <sharedItems containsBlank="1"/>
    </cacheField>
    <cacheField name="GRADO" numFmtId="0">
      <sharedItems containsString="0" containsBlank="1" containsNumber="1" containsInteger="1" minValue="1" maxValue="6"/>
    </cacheField>
    <cacheField name="Costo 2024" numFmtId="0">
      <sharedItems containsBlank="1" containsMixedTypes="1" containsNumber="1" minValue="0" maxValue="10072674"/>
    </cacheField>
    <cacheField name="% INCREMENTO " numFmtId="0">
      <sharedItems containsString="0" containsBlank="1" containsNumber="1" minValue="0.03" maxValue="7.0000000000000007E-2"/>
    </cacheField>
    <cacheField name="Valor 2025" numFmtId="0">
      <sharedItems containsString="0" containsBlank="1" containsNumber="1" minValue="0" maxValue="120000745"/>
    </cacheField>
    <cacheField name="Cantidad" numFmtId="0">
      <sharedItems containsString="0" containsBlank="1" containsNumber="1" containsInteger="1" minValue="1" maxValue="12"/>
    </cacheField>
    <cacheField name="TIPO PAGO" numFmtId="0">
      <sharedItems containsBlank="1"/>
    </cacheField>
    <cacheField name="Fecha Inicio1" numFmtId="0">
      <sharedItems containsNonDate="0" containsDate="1" containsString="0" containsBlank="1" minDate="2025-01-01T00:00:00" maxDate="2025-03-04T00:00:00"/>
    </cacheField>
    <cacheField name="Fecha Fin1" numFmtId="0">
      <sharedItems containsNonDate="0" containsDate="1" containsString="0" containsBlank="1" minDate="2025-05-30T00:00:00" maxDate="2026-01-01T00:00:00"/>
    </cacheField>
    <cacheField name="Valor Primera Vinculación" numFmtId="165">
      <sharedItems containsBlank="1" containsMixedTypes="1" containsNumber="1" minValue="0" maxValue="120000745"/>
    </cacheField>
    <cacheField name="Fecha Inicio2" numFmtId="0">
      <sharedItems containsNonDate="0" containsDate="1" containsString="0" containsBlank="1" minDate="2025-08-06T00:00:00" maxDate="2025-08-07T00:00:00"/>
    </cacheField>
    <cacheField name="Fecha Fin2" numFmtId="0">
      <sharedItems containsNonDate="0" containsDate="1" containsString="0" containsBlank="1" minDate="2025-11-30T00:00:00" maxDate="2025-12-01T00:00:00"/>
    </cacheField>
    <cacheField name="Valor Segunda Vinculación" numFmtId="0">
      <sharedItems containsBlank="1" containsMixedTypes="1" containsNumber="1" containsInteger="1" minValue="0" maxValue="14616000"/>
    </cacheField>
    <cacheField name="No. Meses" numFmtId="0">
      <sharedItems containsString="0" containsBlank="1" containsNumber="1" minValue="0" maxValue="12"/>
    </cacheField>
    <cacheField name="Valor Anual" numFmtId="165">
      <sharedItems containsString="0" containsBlank="1" containsNumber="1" minValue="3791457.8100000005" maxValue="7421469468.2079229"/>
    </cacheField>
    <cacheField name="Fuente de los recursos" numFmtId="0">
      <sharedItems containsBlank="1" count="3">
        <s v="20.01"/>
        <s v="21.10.01"/>
        <m/>
      </sharedItems>
    </cacheField>
    <cacheField name="Rubro" numFmtId="0">
      <sharedItems containsBlank="1" count="5">
        <s v="2.1.2.02.02.008"/>
        <s v="2.1.2.02.02.009"/>
        <s v="2.1.5.02.08"/>
        <s v="2.1.5.02.09"/>
        <m/>
      </sharedItems>
    </cacheField>
    <cacheField name="Incluir en PAA" numFmtId="0">
      <sharedItems containsBlank="1"/>
    </cacheField>
    <cacheField name="Incluir en PAA V1" numFmtId="0">
      <sharedItems containsBlank="1"/>
    </cacheField>
    <cacheField name="Con ajustes" numFmtId="0">
      <sharedItems containsBlank="1"/>
    </cacheField>
    <cacheField name="ITEM" numFmtId="0">
      <sharedItems containsBlank="1"/>
    </cacheField>
    <cacheField name="Código UNSPSC (cada código separado por ;)" numFmtId="0">
      <sharedItems containsBlank="1" containsMixedTypes="1" containsNumber="1" containsInteger="1" minValue="80111600" maxValue="80161500"/>
    </cacheField>
    <cacheField name="Objeto" numFmtId="0">
      <sharedItems containsBlank="1" longText="1"/>
    </cacheField>
    <cacheField name="Fecha estimada de inicio de proceso de selección (mes)" numFmtId="0">
      <sharedItems containsDate="1" containsBlank="1" containsMixedTypes="1" minDate="2025-01-01T00:00:00" maxDate="2025-03-04T00:00:00"/>
    </cacheField>
    <cacheField name="Fecha estimada de presentación de ofertas (mes)" numFmtId="0">
      <sharedItems containsDate="1" containsBlank="1" containsMixedTypes="1" minDate="2025-01-01T00:00:00" maxDate="2025-03-04T00:00:00"/>
    </cacheField>
    <cacheField name="Duración del contrato (número)" numFmtId="0">
      <sharedItems containsString="0" containsBlank="1" containsNumber="1" minValue="3" maxValue="12"/>
    </cacheField>
    <cacheField name="Duración del contrato (intervalo: días, meses, años)" numFmtId="0">
      <sharedItems containsBlank="1"/>
    </cacheField>
    <cacheField name="Modalidad de selección " numFmtId="0">
      <sharedItems containsBlank="1"/>
    </cacheField>
    <cacheField name="Valor total estimado" numFmtId="165">
      <sharedItems containsSemiMixedTypes="0" containsString="0" containsNumber="1" minValue="0" maxValue="7421469468.2079229"/>
    </cacheField>
    <cacheField name="Valor estimado en la vigencia actual" numFmtId="165">
      <sharedItems containsSemiMixedTypes="0" containsString="0" containsNumber="1" minValue="0" maxValue="7421469468.2079229"/>
    </cacheField>
    <cacheField name="¿Se requieren vigencias futuras?" numFmtId="0">
      <sharedItems containsBlank="1"/>
    </cacheField>
    <cacheField name="Estado de solicitud de vigencias futuras" numFmtId="0">
      <sharedItems containsBlank="1"/>
    </cacheField>
    <cacheField name="Unidad de contratación (referencia)" numFmtId="0">
      <sharedItems containsBlank="1"/>
    </cacheField>
    <cacheField name="Ubicación" numFmtId="0">
      <sharedItems containsBlank="1"/>
    </cacheField>
    <cacheField name="Nombre del responsable " numFmtId="0">
      <sharedItems containsBlank="1"/>
    </cacheField>
    <cacheField name="Teléfono del responsable " numFmtId="0">
      <sharedItems containsBlank="1"/>
    </cacheField>
    <cacheField name="Correo electrónico del responsable " numFmtId="0">
      <sharedItems containsBlank="1"/>
    </cacheField>
    <cacheField name="¿Debe cumplir con invertir mínimo el 30% de los recursos del presupuesto destinados a comprar alimentos, cumpliendo con lo establecido en la Ley 2046 de 2020, reglamentada por el Decreto 248 de 2021?" numFmtId="0">
      <sharedItems containsBlank="1"/>
    </cacheField>
    <cacheField name="¿El contrato incluye el suministro de bienes y servicios distintos a alimentos?" numFmtId="0">
      <sharedItems containsBlank="1"/>
    </cacheField>
    <cacheField name="Impacto" numFmtId="0">
      <sharedItems containsBlank="1"/>
    </cacheField>
    <cacheField name="GRUPO ETARIO" numFmtId="0">
      <sharedItems containsBlank="1"/>
    </cacheField>
    <cacheField name="ENFOQUE DIFERENCIAL" numFmtId="0">
      <sharedItems containsBlank="1"/>
    </cacheField>
    <cacheField name="Impacto2" numFmtId="0">
      <sharedItems containsBlank="1"/>
    </cacheField>
    <cacheField name="Categoría" numFmtId="0">
      <sharedItems containsNonDate="0" containsString="0" containsBlank="1"/>
    </cacheField>
    <cacheField name="Subcategoría" numFmtId="0">
      <sharedItems containsNonDate="0" containsString="0" containsBlank="1"/>
    </cacheField>
    <cacheField name="OBSERVACIONES"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2">
  <r>
    <s v="001"/>
    <s v="GASTOS DE FUNCIONAMIENTO"/>
    <x v="0"/>
    <x v="0"/>
    <s v="CONSEJO SUPERIOR"/>
    <s v="Logística Consejo Superior"/>
    <s v="Logística"/>
    <s v="OTRO"/>
    <m/>
    <n v="5750000.0960000008"/>
    <n v="0.05"/>
    <n v="6037500.1008000011"/>
    <n v="1"/>
    <s v="MENSUAL"/>
    <m/>
    <m/>
    <n v="69000000"/>
    <m/>
    <m/>
    <n v="0"/>
    <n v="12"/>
    <n v="69000000"/>
    <n v="69000000"/>
    <s v="20.01"/>
    <s v="2.1.2.02.02.008"/>
    <s v="NO"/>
    <s v="NO"/>
    <s v="CON-001"/>
    <n v="80161500"/>
    <s v="Amparar el pago de honorarios a los miembros del Consejo Superior de la UPN para la Vigencia 2025"/>
    <d v="1899-12-30T00:00:00"/>
    <d v="1899-12-30T00:00:00"/>
    <n v="12"/>
    <s v="MES(ES)"/>
    <s v="Contratación directa."/>
    <n v="69000000"/>
    <n v="69000000"/>
    <s v="NO"/>
    <s v="NA"/>
    <s v="GRUPO DE CONTRATACION UNIVERSIDAD PEDAGOGICA NACIONAL"/>
    <s v="CO-DC"/>
    <s v="RECTORÍA"/>
    <s v="601 5941844"/>
    <s v="contratacion@pedagogica.edu.co"/>
    <s v="NO"/>
    <s v="NO"/>
    <s v="No Aplica"/>
    <s v="Todas"/>
    <s v="Todos"/>
    <s v="No Aplica"/>
    <m/>
    <m/>
  </r>
  <r>
    <s v="002"/>
    <s v="GASTOS DE FUNCIONAMIENTO"/>
    <x v="1"/>
    <x v="1"/>
    <m/>
    <s v="Consultoría"/>
    <s v="CPS"/>
    <s v="ASESOR"/>
    <n v="2"/>
    <n v="7400000"/>
    <n v="0.05"/>
    <n v="7770000"/>
    <n v="1"/>
    <s v="MENSUAL"/>
    <m/>
    <m/>
    <n v="85470000"/>
    <m/>
    <m/>
    <n v="0"/>
    <n v="11"/>
    <n v="85470000"/>
    <n v="85470000"/>
    <s v="20.01"/>
    <s v="2.1.2.02.02.008"/>
    <s v="SI"/>
    <s v="NO"/>
    <s v="CON-002"/>
    <n v="80111600"/>
    <s v="&quot;Prestar servicios profesionales a la Subdirección de Personal para apoyar el desarrollo del Talento Humano, la conceptualización en asuntos relacionados con la gestión integral del personal administrativo y docente de la UPN y realizar la consolidación y sistematización de la información correspondiente"/>
    <d v="1899-12-30T00:00:00"/>
    <d v="1899-12-30T00:00:00"/>
    <n v="11"/>
    <s v="MES(ES)"/>
    <s v="Contratación directa."/>
    <n v="85470000"/>
    <n v="85470000"/>
    <s v="NO"/>
    <s v="NA"/>
    <s v="GRUPO DE CONTRATACION UNIVERSIDAD PEDAGOGICA NACIONAL"/>
    <s v="CO-DC"/>
    <s v="SUBDIRECCIÓN DE PERSONAL"/>
    <s v="601 5941844"/>
    <s v="contratacion@pedagogica.edu.co"/>
    <s v="NO"/>
    <s v="NO"/>
    <s v="No Aplica"/>
    <s v="Todas"/>
    <s v="Todos"/>
    <s v="No Aplica"/>
    <m/>
    <m/>
  </r>
  <r>
    <s v="003"/>
    <s v="GASTOS DE FUNCIONAMIENTO"/>
    <x v="0"/>
    <x v="2"/>
    <m/>
    <s v="Servicios Profesionales"/>
    <s v="CPS"/>
    <s v="PROFESIONAL UNIVERSITARIO"/>
    <n v="6"/>
    <n v="4400000"/>
    <n v="0.05"/>
    <n v="4620000"/>
    <n v="1"/>
    <s v="DIA"/>
    <m/>
    <m/>
    <n v="44733330"/>
    <m/>
    <m/>
    <n v="0"/>
    <n v="11"/>
    <n v="44733330"/>
    <n v="44733330"/>
    <s v="20.01"/>
    <s v="2.1.2.02.02.008"/>
    <s v="SI"/>
    <s v="NO"/>
    <s v="CON-003"/>
    <n v="80111600"/>
    <s v="Prestar servicios profesionales  en el área tecnológica y de diseño con el fin de apoyar el desarrollo de plataformas, aplicaciones y otras necesidades online que se requieran para la UPN"/>
    <d v="1899-12-30T00:00:00"/>
    <d v="1899-12-30T00:00:00"/>
    <n v="11"/>
    <s v="MES(ES)"/>
    <s v="Contratación directa."/>
    <n v="44733330"/>
    <n v="44733330"/>
    <s v="NO"/>
    <s v="NA"/>
    <s v="GRUPO DE CONTRATACION UNIVERSIDAD PEDAGOGICA NACIONAL"/>
    <s v="CO-DC"/>
    <s v="OFICINA DE COMUNICACIONES"/>
    <s v="601 5941844"/>
    <s v="contratacion@pedagogica.edu.co"/>
    <s v="NO"/>
    <s v="NO"/>
    <s v="No Aplica"/>
    <s v="Todas"/>
    <s v="Todos"/>
    <s v="No Aplica"/>
    <m/>
    <m/>
  </r>
  <r>
    <s v="004"/>
    <s v="GASTOS DE FUNCIONAMIENTO"/>
    <x v="0"/>
    <x v="3"/>
    <m/>
    <s v="Servicios Asistenciales"/>
    <s v="CPS"/>
    <s v="ASISTENCIAL"/>
    <n v="5"/>
    <n v="2100000"/>
    <n v="0.05"/>
    <n v="2205000"/>
    <n v="1"/>
    <s v="DIA"/>
    <m/>
    <m/>
    <n v="24255000"/>
    <m/>
    <m/>
    <n v="0"/>
    <n v="11"/>
    <n v="24255000"/>
    <n v="24255000"/>
    <s v="20.01"/>
    <s v="2.1.2.02.02.008"/>
    <s v="SI"/>
    <s v="NO"/>
    <s v="CON-004"/>
    <n v="80111600"/>
    <s v="Prestar servicios profesionales para la transcripción y redacción de actas y documentos del Consejo Superior y el Consejo Académico."/>
    <d v="1899-12-30T00:00:00"/>
    <d v="1899-12-30T00:00:00"/>
    <n v="11"/>
    <s v="MES(ES)"/>
    <s v="Contratación directa."/>
    <n v="24255000"/>
    <n v="24255000"/>
    <s v="NO"/>
    <s v="NA"/>
    <s v="GRUPO DE CONTRATACION UNIVERSIDAD PEDAGOGICA NACIONAL"/>
    <s v="CO-DC"/>
    <s v="SECRETARÍA GENERAL "/>
    <s v="601 5941844"/>
    <s v="contratacion@pedagogica.edu.co"/>
    <s v="NO"/>
    <s v="NO"/>
    <s v="No Aplica"/>
    <s v="Todas"/>
    <s v="Todos"/>
    <s v="No Aplica"/>
    <m/>
    <m/>
  </r>
  <r>
    <s v="005"/>
    <s v="GASTOS DE FUNCIONAMIENTO"/>
    <x v="0"/>
    <x v="4"/>
    <m/>
    <s v="Servicios Profesionales"/>
    <s v="CPS"/>
    <s v="PROFESIONAL ESPECIALIZADO"/>
    <n v="4"/>
    <n v="5700000"/>
    <n v="0.05"/>
    <n v="5985000"/>
    <n v="1"/>
    <s v="DIA"/>
    <m/>
    <m/>
    <n v="65835000"/>
    <m/>
    <m/>
    <n v="0"/>
    <n v="11"/>
    <n v="65835000"/>
    <n v="65835000"/>
    <s v="20.01"/>
    <s v="2.1.2.02.02.008"/>
    <s v="SI"/>
    <s v="NO"/>
    <s v="CON-005"/>
    <n v="80111600"/>
    <s v="Prestar servicios profesionales en la realización de auditorías de control interno, elaboración de informes de ley, seguimientos y acompañamientos a las dependencias y procesos de la Universidad Pedagógica Nacional, para el cumplimiento al Programa de Auditorías y Plan de Trabajo de la Oficina de Control Interno,vigencia 2025, aprobado por el Comité Institucional de Coordinación de Control Interno."/>
    <d v="1899-12-30T00:00:00"/>
    <d v="1899-12-30T00:00:00"/>
    <n v="11"/>
    <s v="MES(ES)"/>
    <s v="Contratación directa."/>
    <n v="65835000"/>
    <n v="65835000"/>
    <s v="NO"/>
    <s v="NA"/>
    <s v="GRUPO DE CONTRATACION UNIVERSIDAD PEDAGOGICA NACIONAL"/>
    <s v="CO-DC"/>
    <s v="OFICINA DE CONTROL INTERNO"/>
    <s v="601 5941844"/>
    <s v="contratacion@pedagogica.edu.co"/>
    <s v="NO"/>
    <s v="NO"/>
    <s v="No Aplica"/>
    <s v="Todas"/>
    <s v="Todos"/>
    <s v="No Aplica"/>
    <m/>
    <m/>
  </r>
  <r>
    <s v="006"/>
    <s v="GASTOS DE FUNCIONAMIENTO"/>
    <x v="0"/>
    <x v="4"/>
    <m/>
    <s v="Servicios Profesionales"/>
    <s v="CPS"/>
    <s v="PROFESIONAL ESPECIALIZADO"/>
    <n v="1"/>
    <n v="4700000"/>
    <n v="0.05"/>
    <n v="4935000"/>
    <n v="1"/>
    <s v="DIA"/>
    <m/>
    <m/>
    <n v="54285000"/>
    <m/>
    <m/>
    <n v="0"/>
    <n v="11"/>
    <n v="54285000"/>
    <n v="54285000"/>
    <s v="20.01"/>
    <s v="2.1.2.02.02.008"/>
    <s v="SI"/>
    <s v="NO"/>
    <s v="CON-006"/>
    <n v="80111600"/>
    <s v="Asesorar, Apoyar y Ejecutar Auditorias y/o seguimientos incluidos en el Programa de Auditorias y Plan de Trabajo_x000a_vigencia 2025 aprobado por el Comité Institucional de Coordinación de Control Interno, así como proyectar los informes internos requeridos para el cumplimiento misional de la Oficina de Control Interno y las demás actividades que se requieran para el cumplimiento al Plan de Acción"/>
    <d v="1899-12-30T00:00:00"/>
    <d v="1899-12-30T00:00:00"/>
    <n v="11"/>
    <s v="MES(ES)"/>
    <s v="Contratación directa."/>
    <n v="54285000"/>
    <n v="54285000"/>
    <s v="NO"/>
    <s v="NA"/>
    <s v="GRUPO DE CONTRATACION UNIVERSIDAD PEDAGOGICA NACIONAL"/>
    <s v="CO-DC"/>
    <s v="OFICINA DE CONTROL INTERNO"/>
    <s v="601 5941844"/>
    <s v="contratacion@pedagogica.edu.co"/>
    <s v="NO"/>
    <s v="NO"/>
    <s v="No Aplica"/>
    <s v="Todas"/>
    <s v="Todos"/>
    <s v="No Aplica"/>
    <m/>
    <m/>
  </r>
  <r>
    <s v="007"/>
    <s v="GASTOS DE FUNCIONAMIENTO"/>
    <x v="0"/>
    <x v="4"/>
    <m/>
    <s v="Servicios Profesionales"/>
    <s v="CPS"/>
    <s v="PROFESIONAL UNIVERSITARIO"/>
    <n v="6"/>
    <n v="4400000"/>
    <n v="0.05"/>
    <n v="4620000"/>
    <n v="1"/>
    <s v="DIA"/>
    <m/>
    <m/>
    <n v="50820000"/>
    <m/>
    <m/>
    <n v="0"/>
    <n v="11"/>
    <n v="50820000"/>
    <n v="50820000"/>
    <s v="20.01"/>
    <s v="2.1.2.02.02.008"/>
    <s v="SI"/>
    <s v="NO"/>
    <s v="CON-007"/>
    <n v="80111600"/>
    <s v="Asesorar, apoyar y ejecutar auditorias y/o seguimientos, proyectar los informes legales de carácter contable, financiero y presupuestal requeridos para el cumplimiento misional de la Oficina de Control Interno, vigencia 2025, aprobado por el Comité Institucional de Coordinación de Control Interno, y las demás actividades que demande esta Oficina para dar cumplimiento al Plan de Acción."/>
    <d v="1899-12-30T00:00:00"/>
    <d v="1899-12-30T00:00:00"/>
    <n v="11"/>
    <s v="MES(ES)"/>
    <s v="Contratación directa."/>
    <n v="50820000"/>
    <n v="50820000"/>
    <s v="NO"/>
    <s v="NA"/>
    <s v="GRUPO DE CONTRATACION UNIVERSIDAD PEDAGOGICA NACIONAL"/>
    <s v="CO-DC"/>
    <s v="OFICINA DE CONTROL INTERNO"/>
    <s v="601 5941844"/>
    <s v="contratacion@pedagogica.edu.co"/>
    <s v="NO"/>
    <s v="NO"/>
    <s v="No Aplica"/>
    <s v="Todas"/>
    <s v="Todos"/>
    <s v="No Aplica"/>
    <m/>
    <m/>
  </r>
  <r>
    <s v="009"/>
    <s v="GASTOS DE FUNCIONAMIENTO"/>
    <x v="0"/>
    <x v="5"/>
    <m/>
    <s v="Servicios de Asesoría Jurídica"/>
    <s v="Consultoría"/>
    <s v="ASESOR"/>
    <n v="6"/>
    <n v="10072674.375"/>
    <n v="0.05"/>
    <n v="10576308.09375"/>
    <n v="1"/>
    <s v="DIA"/>
    <m/>
    <m/>
    <n v="116339389.03125"/>
    <m/>
    <m/>
    <n v="0"/>
    <n v="11"/>
    <n v="116339389.03125"/>
    <n v="116339389.03125"/>
    <s v="20.01"/>
    <s v="2.1.2.02.02.008"/>
    <s v="SI"/>
    <s v="NO"/>
    <s v="CON-009"/>
    <n v="80111600"/>
    <s v="Prestar servicios especializados en  representación y defensa judicial, asesoría y emisión de conceptos en los procesos promovidos o en contra de la UPN."/>
    <d v="1899-12-30T00:00:00"/>
    <d v="1899-12-30T00:00:00"/>
    <n v="11"/>
    <s v="MES(ES)"/>
    <s v="Contratación directa."/>
    <n v="116339389.03125"/>
    <n v="116339389.03125"/>
    <s v="NO"/>
    <s v="NA"/>
    <s v="GRUPO DE CONTRATACION UNIVERSIDAD PEDAGOGICA NACIONAL"/>
    <s v="CO-DC"/>
    <s v="OFICINA JURÍDICA "/>
    <s v="601 5941844"/>
    <s v="contratacion@pedagogica.edu.co"/>
    <s v="NO"/>
    <s v="NO"/>
    <s v="No Aplica"/>
    <s v="Todas"/>
    <s v="Todos"/>
    <s v="No Aplica"/>
    <m/>
    <m/>
  </r>
  <r>
    <s v="010"/>
    <s v="GASTOS DE FUNCIONAMIENTO"/>
    <x v="0"/>
    <x v="5"/>
    <m/>
    <s v="Servicios Profesionales"/>
    <s v="CPS"/>
    <s v="PROFESIONAL ESPECIALIZADO"/>
    <n v="4"/>
    <n v="5700000"/>
    <n v="0.05"/>
    <n v="5985000"/>
    <n v="1"/>
    <s v="DIA"/>
    <m/>
    <m/>
    <n v="65835000"/>
    <m/>
    <m/>
    <n v="0"/>
    <n v="11"/>
    <n v="65835000"/>
    <n v="65835000"/>
    <s v="20.01"/>
    <s v="2.1.2.02.02.008"/>
    <s v="SI"/>
    <s v="NO"/>
    <s v="CON-010"/>
    <n v="80111600"/>
    <s v="Prestar servicios especializados de asesoría, acompañamiento y seguimiento de todas las actividades relacionadas con la gestión juridica que corresponden a la Oficina Jurídica de la UPN."/>
    <d v="1899-12-30T00:00:00"/>
    <d v="1899-12-30T00:00:00"/>
    <n v="11"/>
    <s v="MES(ES)"/>
    <s v="Contratación directa."/>
    <n v="65835000"/>
    <n v="65835000"/>
    <s v="NO"/>
    <s v="NA"/>
    <s v="GRUPO DE CONTRATACION UNIVERSIDAD PEDAGOGICA NACIONAL"/>
    <s v="CO-DC"/>
    <s v="OFICINA JURÍDICA "/>
    <s v="601 5941844"/>
    <s v="contratacion@pedagogica.edu.co"/>
    <s v="NO"/>
    <s v="NO"/>
    <s v="No Aplica"/>
    <s v="Todas"/>
    <s v="Todos"/>
    <s v="No Aplica"/>
    <m/>
    <m/>
  </r>
  <r>
    <s v="011"/>
    <s v="GASTOS DE FUNCIONAMIENTO"/>
    <x v="0"/>
    <x v="5"/>
    <m/>
    <s v="Servicios Profesionales"/>
    <s v="CPS"/>
    <s v="PROFESIONAL UNIVERSITARIO"/>
    <n v="3"/>
    <n v="3600000"/>
    <n v="0.05"/>
    <n v="3780000"/>
    <n v="1"/>
    <s v="DIA"/>
    <m/>
    <m/>
    <n v="41580000"/>
    <m/>
    <m/>
    <n v="0"/>
    <n v="11"/>
    <n v="41580000"/>
    <n v="41580000"/>
    <s v="20.01"/>
    <s v="2.1.2.02.02.008"/>
    <s v="SI"/>
    <s v="NO"/>
    <s v="CON-011"/>
    <n v="80111600"/>
    <s v="Prestar servicios profesionales a la oficina jurídica y/o a la Vicerrectoría Académica para asistencia, asesoría y apoyo jurídico en los asuntos a su cargo, así como el acompañamiento a las dependencias adscritas"/>
    <d v="1899-12-30T00:00:00"/>
    <d v="1899-12-30T00:00:00"/>
    <n v="11"/>
    <s v="MES(ES)"/>
    <s v="Contratación directa."/>
    <n v="41580000"/>
    <n v="41580000"/>
    <s v="NO"/>
    <s v="NA"/>
    <s v="GRUPO DE CONTRATACION UNIVERSIDAD PEDAGOGICA NACIONAL"/>
    <s v="CO-DC"/>
    <s v="OFICINA JURÍDICA "/>
    <s v="601 5941844"/>
    <s v="contratacion@pedagogica.edu.co"/>
    <s v="NO"/>
    <s v="NO"/>
    <s v="No Aplica"/>
    <s v="Todas"/>
    <s v="Todos"/>
    <s v="No Aplica"/>
    <m/>
    <m/>
  </r>
  <r>
    <s v="012"/>
    <s v="GASTOS DE FUNCIONAMIENTO"/>
    <x v="0"/>
    <x v="6"/>
    <m/>
    <s v="Servicios Profesionales"/>
    <s v="CPS"/>
    <s v="PROFESIONAL ESPECIALIZADO"/>
    <n v="6"/>
    <n v="6200000"/>
    <n v="0.05"/>
    <n v="6510000"/>
    <n v="1"/>
    <s v="MENSUAL"/>
    <m/>
    <m/>
    <n v="71610000"/>
    <m/>
    <m/>
    <n v="0"/>
    <n v="11"/>
    <n v="71610000"/>
    <n v="71610000"/>
    <s v="20.01"/>
    <s v="2.1.2.02.02.008"/>
    <s v="SI"/>
    <s v="NO"/>
    <s v="CON-012"/>
    <n v="80111600"/>
    <s v="Prestar servicios profesionales de apoyo a la Oficina de Desarrollo y Planeación en el desarrollo de actividades de asistencia técnica que conlleven a fortalecer el Sistema de Gestión Integral de la Universidad Pedagógica Nacional, conforme al plan de acción y de mejoramiento institucional del área._x000a_"/>
    <d v="1899-12-30T00:00:00"/>
    <d v="1899-12-30T00:00:00"/>
    <n v="11"/>
    <s v="MES(ES)"/>
    <s v="Contratación directa."/>
    <n v="71610000"/>
    <n v="71610000"/>
    <s v="NO"/>
    <s v="NA"/>
    <s v="GRUPO DE CONTRATACION UNIVERSIDAD PEDAGOGICA NACIONAL"/>
    <s v="CO-DC"/>
    <s v="OFICINA DE DESARROLLO Y PLANEACIÓN "/>
    <s v="601 5941844"/>
    <s v="contratacion@pedagogica.edu.co"/>
    <s v="NO"/>
    <s v="NO"/>
    <s v="No Aplica"/>
    <s v="Todas"/>
    <s v="Todos"/>
    <s v="No Aplica"/>
    <m/>
    <m/>
  </r>
  <r>
    <s v="013"/>
    <s v="GASTOS DE FUNCIONAMIENTO"/>
    <x v="0"/>
    <x v="6"/>
    <m/>
    <s v="Servicios Profesionales"/>
    <s v="CPS"/>
    <s v="PROFESIONAL ESPECIALIZADO"/>
    <n v="4"/>
    <n v="5700000"/>
    <n v="0.05"/>
    <n v="5985000"/>
    <n v="1"/>
    <s v="MENSUAL"/>
    <m/>
    <m/>
    <n v="65835000"/>
    <m/>
    <m/>
    <n v="0"/>
    <n v="11"/>
    <n v="65835000"/>
    <n v="65835000"/>
    <s v="20.01"/>
    <s v="2.1.2.02.02.008"/>
    <s v="SI"/>
    <s v="NO"/>
    <s v="CON-013"/>
    <n v="80111600"/>
    <s v="Prestar servicios profesionales de apoyo a la Oficina de Desarrollo y Planeación mediante la asistencia técnica en la formulación, seguimiento y cierre de proyectos de la Universidad Pedagógica Nacional que permitan fortalecer la gestión administrativa y la ejecución presupuestal de los recursos de inversión de la UPN."/>
    <d v="1899-12-30T00:00:00"/>
    <d v="1899-12-30T00:00:00"/>
    <n v="11"/>
    <s v="MES(ES)"/>
    <s v="Contratación directa."/>
    <n v="65835000"/>
    <n v="65835000"/>
    <s v="NO"/>
    <s v="NA"/>
    <s v="GRUPO DE CONTRATACION UNIVERSIDAD PEDAGOGICA NACIONAL"/>
    <s v="CO-DC"/>
    <s v="OFICINA DE DESARROLLO Y PLANEACIÓN "/>
    <s v="601 5941844"/>
    <s v="contratacion@pedagogica.edu.co"/>
    <s v="NO"/>
    <s v="NO"/>
    <s v="No Aplica"/>
    <s v="Todas"/>
    <s v="Todos"/>
    <s v="No Aplica"/>
    <m/>
    <m/>
  </r>
  <r>
    <s v="014"/>
    <s v="GASTOS DE FUNCIONAMIENTO"/>
    <x v="0"/>
    <x v="6"/>
    <m/>
    <s v="Servicios Profesionales"/>
    <s v="CPS"/>
    <s v="PROFESIONAL ESPECIALIZADO"/>
    <n v="4"/>
    <n v="5700000"/>
    <n v="0.05"/>
    <n v="5985000"/>
    <n v="1"/>
    <s v="MENSUAL"/>
    <m/>
    <m/>
    <n v="65835000"/>
    <m/>
    <m/>
    <n v="0"/>
    <n v="11"/>
    <n v="65835000"/>
    <n v="65835000"/>
    <s v="20.01"/>
    <s v="2.1.2.02.02.008"/>
    <s v="SI"/>
    <s v="NO"/>
    <s v="CON-014"/>
    <n v="80111600"/>
    <s v="Prestar servicios profesionales de apoyo y asistencia técnica a la Oficina de Desarrollo y Planeación en la construcción de informes, análisis estadísticos y actualización documental que le permita a la UPN mejorar sus procesos de planeación, seguimiento, control y evaluación para la optimización de recursos"/>
    <d v="1899-12-30T00:00:00"/>
    <d v="1899-12-30T00:00:00"/>
    <n v="11"/>
    <s v="MES(ES)"/>
    <s v="Contratación directa."/>
    <n v="65835000"/>
    <n v="65835000"/>
    <s v="NO"/>
    <s v="NA"/>
    <s v="GRUPO DE CONTRATACION UNIVERSIDAD PEDAGOGICA NACIONAL"/>
    <s v="CO-DC"/>
    <s v="OFICINA DE DESARROLLO Y PLANEACIÓN "/>
    <s v="601 5941844"/>
    <s v="contratacion@pedagogica.edu.co"/>
    <s v="NO"/>
    <s v="NO"/>
    <s v="No Aplica"/>
    <s v="Todas"/>
    <s v="Todos"/>
    <s v="No Aplica"/>
    <m/>
    <m/>
  </r>
  <r>
    <s v="015"/>
    <s v="GASTOS DE FUNCIONAMIENTO"/>
    <x v="0"/>
    <x v="6"/>
    <m/>
    <s v="Servicios Profesionales"/>
    <s v="CPS"/>
    <s v="PROFESIONAL ESPECIALIZADO"/>
    <n v="4"/>
    <n v="5700000"/>
    <n v="0.05"/>
    <n v="5985000"/>
    <n v="1"/>
    <s v="MENSUAL"/>
    <m/>
    <m/>
    <n v="65835000"/>
    <m/>
    <m/>
    <n v="0"/>
    <n v="11"/>
    <n v="65835000"/>
    <n v="65835000"/>
    <s v="20.01"/>
    <s v="2.1.2.02.02.008"/>
    <s v="SI"/>
    <s v="NO"/>
    <s v="CON-015"/>
    <n v="80111600"/>
    <s v="Prestar servicios profesionales de apoyo a la Oficina de Desarrollo y Planeación en el asesoramiento y acompañamiento en la mejora en documentación y herramientas para el sistema de Gestión Integral de la Universidad Pedagógica Nacional, así como en actividades de asistencia técnica que conlleven a fortalecer el monitoreo de los procesos conforme al Plan de Acción y de trabajo de la Oficina de Desarrollo y planeación."/>
    <d v="1899-12-30T00:00:00"/>
    <d v="1899-12-30T00:00:00"/>
    <n v="11"/>
    <s v="MES(ES)"/>
    <s v="Contratación directa."/>
    <n v="65835000"/>
    <n v="65835000"/>
    <s v="NO"/>
    <s v="NA"/>
    <s v="GRUPO DE CONTRATACION UNIVERSIDAD PEDAGOGICA NACIONAL"/>
    <s v="CO-DC"/>
    <s v="OFICINA DE DESARROLLO Y PLANEACIÓN "/>
    <s v="601 5941844"/>
    <s v="contratacion@pedagogica.edu.co"/>
    <s v="NO"/>
    <s v="NO"/>
    <s v="No Aplica"/>
    <s v="Todas"/>
    <s v="Todos"/>
    <s v="No Aplica"/>
    <m/>
    <m/>
  </r>
  <r>
    <s v="016"/>
    <s v="GASTOS DE FUNCIONAMIENTO"/>
    <x v="0"/>
    <x v="6"/>
    <m/>
    <m/>
    <s v="Consultoría"/>
    <s v="OTRO"/>
    <m/>
    <n v="3610912.2"/>
    <n v="0.05"/>
    <n v="3791457.8100000005"/>
    <n v="1"/>
    <s v="MENSUAL"/>
    <m/>
    <m/>
    <n v="41706035.910000004"/>
    <m/>
    <m/>
    <n v="0"/>
    <n v="11"/>
    <n v="41706035.910000004"/>
    <n v="41706035.910000004"/>
    <s v="20.01"/>
    <s v="2.1.2.02.02.008"/>
    <s v="SI"/>
    <s v="NO"/>
    <s v="CON-016"/>
    <s v="80101500_x000a_84111700                             80111600"/>
    <s v="Prestar los servicios de calificación y, en especial, otorgar la calificación de capacidad de pago en los términos del Decreto 610 de 2002 del Ministerio de Hacienda y Crédito Público o de la Ley 819 de 2003, según sea el caso, utilizando para el efecto la escala y procedimiento de calificación correspondientes."/>
    <d v="1899-12-30T00:00:00"/>
    <d v="1899-12-30T00:00:00"/>
    <n v="11"/>
    <s v="MES(ES)"/>
    <s v="Contratación directa."/>
    <n v="41706035.910000004"/>
    <n v="41706035.910000004"/>
    <s v="NO"/>
    <s v="NA"/>
    <s v="GRUPO DE CONTRATACION UNIVERSIDAD PEDAGOGICA NACIONAL"/>
    <s v="CO-DC"/>
    <s v="OFICINA DE DESARROLLO Y PLANEACIÓN "/>
    <s v="601 5941844"/>
    <s v="contratacion@pedagogica.edu.co"/>
    <s v="NO"/>
    <s v="NO"/>
    <s v="No Aplica"/>
    <s v="Todas"/>
    <s v="Todos"/>
    <s v="No Aplica"/>
    <m/>
    <m/>
  </r>
  <r>
    <s v="017"/>
    <s v="GASTOS DE FUNCIONAMIENTO"/>
    <x v="0"/>
    <x v="6"/>
    <m/>
    <m/>
    <s v="Consultoría"/>
    <s v="OTRO"/>
    <m/>
    <n v="1599894.0902783999"/>
    <n v="0.05"/>
    <n v="1679888.7947923199"/>
    <n v="1"/>
    <s v="MENSUAL"/>
    <m/>
    <m/>
    <n v="18478776.742715519"/>
    <m/>
    <m/>
    <n v="0"/>
    <n v="11"/>
    <n v="18478776.742715519"/>
    <n v="18478776.742715519"/>
    <s v="20.01"/>
    <s v="2.1.2.02.02.008"/>
    <s v="SI"/>
    <s v="NO"/>
    <s v="CON-017"/>
    <s v="84111600                               80111600"/>
    <s v="Prestar los servicios profesionales de auditoría de renovación a la norma ISO 9001: 2015 del certificado para el Sistema de Gestión de Calidad de la Universidad Pedagógica Nacional, con el fin de verificar el cumplimiento permanente de dicho sistema con los requisitos de la norma y darle cumplimiento al programa de auditoría de cada ciclo de certificación (3) años, según el Reglamento de la Certificación ICONTEC de Sistemas de Gestión (ES-R-SG-001). "/>
    <d v="1899-12-30T00:00:00"/>
    <d v="1899-12-30T00:00:00"/>
    <n v="11"/>
    <s v="MES(ES)"/>
    <s v="Contratación directa."/>
    <n v="18478776.742715519"/>
    <n v="18478776.742715519"/>
    <s v="NO"/>
    <s v="NA"/>
    <s v="GRUPO DE CONTRATACION UNIVERSIDAD PEDAGOGICA NACIONAL"/>
    <s v="CO-DC"/>
    <s v="OFICINA DE DESARROLLO Y PLANEACIÓN "/>
    <s v="601 5941844"/>
    <s v="contratacion@pedagogica.edu.co"/>
    <s v="NO"/>
    <s v="NO"/>
    <s v="No Aplica"/>
    <s v="Todas"/>
    <s v="Todos"/>
    <s v="No Aplica"/>
    <m/>
    <m/>
  </r>
  <r>
    <s v="018"/>
    <s v="GASTOS DE FUNCIONAMIENTO"/>
    <x v="0"/>
    <x v="7"/>
    <m/>
    <s v="Servicios Profesionales"/>
    <s v="CPS"/>
    <s v="PROFESIONAL UNIVERSITARIO"/>
    <n v="6"/>
    <n v="4400000"/>
    <n v="0.05"/>
    <n v="4620000"/>
    <n v="1"/>
    <s v="DIA"/>
    <m/>
    <m/>
    <n v="50820000"/>
    <m/>
    <m/>
    <n v="0"/>
    <n v="11"/>
    <n v="50820000"/>
    <n v="50820000"/>
    <s v="20.01"/>
    <s v="2.1.2.02.02.008"/>
    <s v="SI"/>
    <s v="NO"/>
    <s v="CON-018"/>
    <n v="80111600"/>
    <s v="Prestar servicios profesionales para apoyar la planeación, orientación, guía, acompañamiento, capacitación y seguimiento de los procesos institucionales y de programas en relación con solicitud y renovación de registro calificado, solicitud y renovación de acreditación de alta calidad, modificaciones, creación de nuevos programas, inactivación y cierre entre otros procesos de los programas de pregrado y posgrado de la Universidad Pedagógica Nacional. "/>
    <d v="1899-12-30T00:00:00"/>
    <d v="1899-12-30T00:00:00"/>
    <n v="11"/>
    <s v="MES(ES)"/>
    <s v="Contratación directa."/>
    <n v="50820000"/>
    <n v="50820000"/>
    <s v="NO"/>
    <s v="NA"/>
    <s v="GRUPO DE CONTRATACION UNIVERSIDAD PEDAGOGICA NACIONAL"/>
    <s v="CO-DC"/>
    <s v="ASEGURAMIENTO DE LA CALIDAD"/>
    <s v="601 5941844"/>
    <s v="contratacion@pedagogica.edu.co"/>
    <s v="NO"/>
    <s v="NO"/>
    <s v="No Aplica"/>
    <s v="Todas"/>
    <s v="Todos"/>
    <s v="No Aplica"/>
    <m/>
    <m/>
  </r>
  <r>
    <s v="019"/>
    <s v="GASTOS DE FUNCIONAMIENTO"/>
    <x v="2"/>
    <x v="8"/>
    <m/>
    <s v="Servicios Profesionales"/>
    <s v="CPS"/>
    <s v="PROFESIONAL UNIVERSITARIO"/>
    <n v="6"/>
    <n v="4400000"/>
    <n v="0.05"/>
    <n v="4620000"/>
    <n v="1"/>
    <s v="DIA"/>
    <m/>
    <m/>
    <n v="50820000"/>
    <m/>
    <m/>
    <n v="0"/>
    <n v="11"/>
    <n v="50820000"/>
    <n v="50820000"/>
    <s v="20.01"/>
    <s v="2.1.2.02.02.008"/>
    <s v="SI"/>
    <s v="NO"/>
    <s v="CON-019"/>
    <n v="80111600"/>
    <s v="Prestar servicios profesionales de apoyo a la Vicerrectoría Acaadémica, en coordinación con las Oficinas de Relaciones Interinstitucionales y de Desarrollo y Planeación, para sistematizar información relacionada con la gestiones para el posicionamiento de la UPN a nivel local, regional y nacional y de los convenios, alianzas y redes en los que participa la universidad."/>
    <s v="enero"/>
    <s v="enero"/>
    <n v="11"/>
    <s v="MES(ES)"/>
    <s v="Contratación directa."/>
    <n v="50820000"/>
    <n v="50820000"/>
    <s v="NO"/>
    <s v="NA"/>
    <s v="GRUPO DE CONTRATACION UNIVERSIDAD PEDAGOGICA NACIONAL"/>
    <s v="CO-DC"/>
    <s v="DESPACHO VAC"/>
    <s v="601 5941844"/>
    <s v="contratacion@pedagogica.edu.co"/>
    <s v="NO"/>
    <s v="NO"/>
    <s v="No Aplica"/>
    <s v="Todas"/>
    <s v="Todos"/>
    <s v="No Aplica"/>
    <m/>
    <m/>
  </r>
  <r>
    <s v="020"/>
    <s v="GASTOS DE FUNCIONAMIENTO"/>
    <x v="2"/>
    <x v="8"/>
    <m/>
    <s v="Servicios Profesionales"/>
    <s v="CPS"/>
    <s v="PROFESIONAL ESPECIALIZADO"/>
    <n v="4"/>
    <n v="5700000"/>
    <n v="0.05"/>
    <n v="5985000"/>
    <n v="1"/>
    <s v="DIA"/>
    <m/>
    <m/>
    <n v="65835000"/>
    <m/>
    <m/>
    <n v="0"/>
    <n v="11"/>
    <n v="65835000"/>
    <n v="65835000"/>
    <s v="20.01"/>
    <s v="2.1.2.02.02.008"/>
    <s v="SI"/>
    <s v="NO"/>
    <s v="CON-020"/>
    <n v="80111600"/>
    <s v="Prestar el servicio profesional para asesorar a la Vicerrectoría Académica en la elaboración de propuestas asociadas al PEI, en la línea de construcción de comunidades de saber pedagógico en articulación con otros saberes."/>
    <s v="enero"/>
    <s v="enero"/>
    <n v="11"/>
    <s v="MES(ES)"/>
    <s v="Contratación directa."/>
    <n v="65835000"/>
    <n v="65835000"/>
    <s v="NO"/>
    <s v="NA"/>
    <s v="GRUPO DE CONTRATACION UNIVERSIDAD PEDAGOGICA NACIONAL"/>
    <s v="CO-DC"/>
    <s v="DESPACHO VAC"/>
    <s v="601 5941844"/>
    <s v="contratacion@pedagogica.edu.co"/>
    <s v="NO"/>
    <s v="NO"/>
    <s v="No Aplica"/>
    <s v="Todas"/>
    <s v="Todos"/>
    <s v="No Aplica"/>
    <m/>
    <m/>
  </r>
  <r>
    <s v="021"/>
    <s v="GASTOS DE FUNCIONAMIENTO"/>
    <x v="2"/>
    <x v="8"/>
    <s v="EMISORA"/>
    <s v="Servicios Profesionales"/>
    <s v="CPS"/>
    <s v="PROFESIONAL UNIVERSITARIO"/>
    <n v="6"/>
    <n v="4400000"/>
    <n v="0.05"/>
    <n v="4620000"/>
    <n v="1"/>
    <s v="DIA"/>
    <m/>
    <m/>
    <n v="50820000"/>
    <m/>
    <m/>
    <n v="0"/>
    <n v="11"/>
    <n v="50820000"/>
    <n v="50820000"/>
    <s v="20.01"/>
    <s v="2.1.2.02.02.008"/>
    <s v="SI"/>
    <s v="NO"/>
    <s v="CON-021"/>
    <n v="80111600"/>
    <s v="Prestar servicios profesionales para realizar acciones y estrategias dirigidas a la comunicación y posicionamiento de los contenidos de la emisora y sus actividades afines. Junto a la realización de piezas gráficas y contenido de audio, imagen y video para medios digitales e impresos."/>
    <s v="enero"/>
    <s v="enero"/>
    <n v="11"/>
    <s v="MES(ES)"/>
    <s v="Contratación directa."/>
    <n v="50820000"/>
    <n v="50820000"/>
    <s v="NO"/>
    <s v="NA"/>
    <s v="GRUPO DE CONTRATACION UNIVERSIDAD PEDAGOGICA NACIONAL"/>
    <s v="CO-DC"/>
    <s v="DESPACHO VAC"/>
    <s v="601 5941844"/>
    <s v="contratacion@pedagogica.edu.co"/>
    <s v="NO"/>
    <s v="NO"/>
    <s v="No Aplica"/>
    <s v="Todas"/>
    <s v="Todos"/>
    <s v="No Aplica"/>
    <m/>
    <m/>
  </r>
  <r>
    <s v="022"/>
    <s v="GASTOS DE FUNCIONAMIENTO"/>
    <x v="2"/>
    <x v="8"/>
    <s v="EMISORA"/>
    <s v="Servicios Profesionales"/>
    <s v="CPS"/>
    <s v="PROFESIONAL UNIVERSITARIO"/>
    <n v="6"/>
    <n v="4400000"/>
    <n v="0.05"/>
    <n v="4620000"/>
    <n v="1"/>
    <s v="DIA"/>
    <m/>
    <m/>
    <n v="50820000"/>
    <m/>
    <m/>
    <n v="0"/>
    <n v="11"/>
    <n v="50820000"/>
    <n v="50820000"/>
    <s v="20.01"/>
    <s v="2.1.2.02.02.008"/>
    <s v="SI"/>
    <s v="NO"/>
    <s v="CON-022"/>
    <n v="80111600"/>
    <s v="Prestar servicios profesionales para desarrollar contenidos radiales y apoyar las distintas fases del proceso de producción radial junto con la locución y realización de entrevistas, cubrimientos, actividades y selección musical. "/>
    <s v="enero"/>
    <s v="enero"/>
    <n v="11"/>
    <s v="MES(ES)"/>
    <s v="Contratación directa."/>
    <n v="50820000"/>
    <n v="50820000"/>
    <s v="NO"/>
    <s v="NA"/>
    <s v="GRUPO DE CONTRATACION UNIVERSIDAD PEDAGOGICA NACIONAL"/>
    <s v="CO-DC"/>
    <s v="DESPACHO VAC"/>
    <s v="601 5941844"/>
    <s v="contratacion@pedagogica.edu.co"/>
    <s v="NO"/>
    <s v="NO"/>
    <s v="No Aplica"/>
    <s v="Todas"/>
    <s v="Todos"/>
    <s v="No Aplica"/>
    <m/>
    <m/>
  </r>
  <r>
    <s v="023"/>
    <s v="GASTOS DE FUNCIONAMIENTO"/>
    <x v="2"/>
    <x v="8"/>
    <s v="EMISORA"/>
    <s v="Servicios Profesionales"/>
    <s v="CPS"/>
    <s v="PROFESIONAL UNIVERSITARIO"/>
    <n v="6"/>
    <n v="4400000"/>
    <n v="0.05"/>
    <n v="4620000"/>
    <n v="1"/>
    <s v="DIA"/>
    <m/>
    <m/>
    <n v="50820000"/>
    <m/>
    <m/>
    <n v="0"/>
    <n v="11"/>
    <n v="50820000"/>
    <n v="50820000"/>
    <s v="20.01"/>
    <s v="2.1.2.02.02.008"/>
    <s v="SI"/>
    <s v="NO"/>
    <s v="CON-023"/>
    <n v="80111600"/>
    <s v="Prestar servicios profesionales para manejar diferentes herramientas de grabación, producción, transmisión y edición de audio para proyectos, contenidos audiovisuales de la emisora y actividades dentro y fuera de estudio, al igual que programar los contenidos."/>
    <s v="enero"/>
    <s v="enero"/>
    <n v="11"/>
    <s v="MES(ES)"/>
    <s v="Contratación directa."/>
    <n v="50820000"/>
    <n v="50820000"/>
    <s v="NO"/>
    <s v="NA"/>
    <s v="GRUPO DE CONTRATACION UNIVERSIDAD PEDAGOGICA NACIONAL"/>
    <s v="CO-DC"/>
    <s v="DESPACHO VAC"/>
    <s v="601 5941844"/>
    <s v="contratacion@pedagogica.edu.co"/>
    <s v="NO"/>
    <s v="NO"/>
    <s v="No Aplica"/>
    <s v="Todas"/>
    <s v="Todos"/>
    <s v="No Aplica"/>
    <m/>
    <m/>
  </r>
  <r>
    <s v="024"/>
    <s v="GASTOS DE FUNCIONAMIENTO"/>
    <x v="2"/>
    <x v="8"/>
    <m/>
    <s v="Evaluadores - Conferencistas"/>
    <s v="Consultoría"/>
    <s v="OTRO"/>
    <m/>
    <n v="3876420.45"/>
    <n v="0.05"/>
    <n v="4070241.4725000001"/>
    <n v="1"/>
    <s v="MENSUAL"/>
    <m/>
    <m/>
    <n v="44772656.197500005"/>
    <m/>
    <m/>
    <n v="0"/>
    <n v="11"/>
    <n v="44772656.197500005"/>
    <n v="44772656.197500005"/>
    <s v="20.01"/>
    <s v="2.1.2.02.02.009"/>
    <s v="SI"/>
    <s v="NO"/>
    <s v="CON-024"/>
    <n v="80111600"/>
    <s v="Garantizar el pago de honorarios para conferencistas y evaluadores requeridos por las diferentes Facultades a traves de los programas academicos y demás Grupos de Trabajo, en el marco de las  actividades previstas por la Vicerrectoria Académica"/>
    <s v="enero"/>
    <s v="enero"/>
    <n v="11"/>
    <s v="MES(ES)"/>
    <s v="Contratación directa."/>
    <n v="44772656.197500005"/>
    <n v="44772656.197500005"/>
    <s v="NO"/>
    <s v="NA"/>
    <s v="GRUPO DE CONTRATACION UNIVERSIDAD PEDAGOGICA NACIONAL"/>
    <s v="CO-DC"/>
    <s v="DESPACHO VAC"/>
    <s v="601 5941844"/>
    <s v="contratacion@pedagogica.edu.co"/>
    <s v="NO"/>
    <s v="NO"/>
    <s v="No Aplica"/>
    <s v="Todas"/>
    <s v="Todos"/>
    <s v="No Aplica"/>
    <m/>
    <m/>
  </r>
  <r>
    <s v="025"/>
    <s v="GASTOS DE FUNCIONAMIENTO"/>
    <x v="2"/>
    <x v="9"/>
    <m/>
    <s v="Servicios Profesionales"/>
    <s v="CPS"/>
    <s v="PROFESIONAL ESPECIALIZADO"/>
    <n v="1"/>
    <n v="4700000"/>
    <n v="0.05"/>
    <n v="4935000"/>
    <n v="1"/>
    <s v="DIA"/>
    <m/>
    <m/>
    <n v="54285000"/>
    <m/>
    <m/>
    <n v="0"/>
    <n v="11"/>
    <n v="54285000"/>
    <n v="54285000"/>
    <s v="20.01"/>
    <s v="2.1.2.02.02.008"/>
    <s v="SI"/>
    <s v="NO"/>
    <s v="CON-025"/>
    <n v="80111600"/>
    <s v="Liderar el proceso de implementación y puesta en marcha del nuevo sistema académico Class, para la Subdirección de Admisiones y Registro, considerando la transición y paralelo con los sistemas antiguos en los procesos y sus usuarios."/>
    <s v="enero"/>
    <s v="enero"/>
    <n v="11"/>
    <s v="MES(ES)"/>
    <s v="Contratación directa."/>
    <n v="54285000"/>
    <n v="54285000"/>
    <s v="NO"/>
    <s v="NA"/>
    <s v="GRUPO DE CONTRATACION UNIVERSIDAD PEDAGOGICA NACIONAL"/>
    <s v="CO-DC"/>
    <s v="SUBDIRECCIÓN DE ADMISIONES Y REGISTRO"/>
    <s v="601 5941844"/>
    <s v="contratacion@pedagogica.edu.co"/>
    <s v="NO"/>
    <s v="NO"/>
    <s v="No Aplica"/>
    <s v="Todas"/>
    <s v="Todos"/>
    <s v="No Aplica"/>
    <m/>
    <m/>
  </r>
  <r>
    <s v="026"/>
    <s v="GASTOS DE FUNCIONAMIENTO"/>
    <x v="2"/>
    <x v="9"/>
    <m/>
    <s v="Servicios Profesionales"/>
    <s v="CPS"/>
    <s v="PROFESIONAL ESPECIALIZADO"/>
    <n v="3"/>
    <n v="5350000"/>
    <n v="0.05"/>
    <n v="5617500"/>
    <n v="1"/>
    <s v="DIA"/>
    <m/>
    <m/>
    <n v="61792500"/>
    <m/>
    <m/>
    <n v="0"/>
    <n v="11"/>
    <n v="61792500"/>
    <n v="61792500"/>
    <s v="20.01"/>
    <s v="2.1.2.02.02.008"/>
    <s v="SI"/>
    <s v="NO"/>
    <s v="CON-026"/>
    <n v="80111600"/>
    <s v="Prestar los servicios para el apoyo profesional en el manejo, reporte y gestión de la información institucional, especialmente estudiantil, a los sistemas de información nacional como SNIES HECAA, entre otros; así como del Sistema académico SIRE de la UPN y las necesidades institucionales en relación con la permanencia en funcionamiento de las bases de datos que no se migrarán al nuevo sistema Class."/>
    <s v="enero"/>
    <s v="enero"/>
    <n v="11"/>
    <s v="MES(ES)"/>
    <s v="Contratación directa."/>
    <n v="61792500"/>
    <n v="61792500"/>
    <s v="NO"/>
    <s v="NA"/>
    <s v="GRUPO DE CONTRATACION UNIVERSIDAD PEDAGOGICA NACIONAL"/>
    <s v="CO-DC"/>
    <s v="SUBDIRECCIÓN DE ADMISIONES Y REGISTRO"/>
    <s v="601 5941844"/>
    <s v="contratacion@pedagogica.edu.co"/>
    <s v="NO"/>
    <s v="NO"/>
    <s v="No Aplica"/>
    <s v="Todas"/>
    <s v="Todos"/>
    <s v="No Aplica"/>
    <m/>
    <m/>
  </r>
  <r>
    <s v="027"/>
    <s v="GASTOS DE FUNCIONAMIENTO"/>
    <x v="2"/>
    <x v="10"/>
    <m/>
    <s v="Evaluadores - Conferencistas"/>
    <s v="Consultoría"/>
    <s v="OTRO"/>
    <m/>
    <n v="6768000"/>
    <n v="0.05"/>
    <n v="7106400"/>
    <n v="1"/>
    <s v="MENSUAL"/>
    <m/>
    <m/>
    <n v="78170400"/>
    <m/>
    <m/>
    <n v="0"/>
    <n v="11"/>
    <n v="78170400"/>
    <n v="78170400"/>
    <s v="20.01"/>
    <s v="2.1.2.02.02.009"/>
    <s v="NO"/>
    <s v="NO"/>
    <s v="CON-027"/>
    <n v="80111600"/>
    <s v="Amparar la invitación de pares evaluadores externos requeridos para valorar la productividad académica susceptible de puntos salariales y ascensos de categoría de los docentes de planta de la Universidad Pedagógica Nacional"/>
    <s v="enero"/>
    <s v="enero"/>
    <n v="11"/>
    <s v="MES(ES)"/>
    <s v="Contratación directa."/>
    <n v="78170400"/>
    <n v="78170400"/>
    <s v="NO"/>
    <s v="NA"/>
    <s v="GRUPO DE CONTRATACION UNIVERSIDAD PEDAGOGICA NACIONAL"/>
    <s v="CO-DC"/>
    <s v="COMITÉ DE ASIGNACION Y RECONOCIMIENTO DE  PUNTAJE - CIARP"/>
    <s v="601 5941844"/>
    <s v="contratacion@pedagogica.edu.co"/>
    <s v="NO"/>
    <s v="NO"/>
    <s v="No Aplica"/>
    <s v="Todas"/>
    <s v="Todos"/>
    <s v="No Aplica"/>
    <m/>
    <m/>
  </r>
  <r>
    <s v="028"/>
    <s v="GASTOS DE FUNCIONAMIENTO"/>
    <x v="2"/>
    <x v="11"/>
    <m/>
    <s v="Evaluadores - Conferencistas"/>
    <s v="Consultoría"/>
    <s v="OTRO"/>
    <m/>
    <n v="8074277.9356363639"/>
    <n v="0.05"/>
    <n v="8477991.8324181829"/>
    <n v="1"/>
    <s v="MENSUAL"/>
    <m/>
    <m/>
    <n v="93257910.156600013"/>
    <m/>
    <m/>
    <n v="0"/>
    <n v="11"/>
    <n v="93257910.156600013"/>
    <n v="93257910.156600013"/>
    <s v="20.01"/>
    <s v="2.1.2.02.02.009"/>
    <s v="SI"/>
    <s v="NO"/>
    <s v="CON-028"/>
    <n v="80111600"/>
    <s v=" Amparar las cartas de invitación de evaluadores de proyectos y tesis de doctorado y garantizar bonificaciones a expertos nacionales e internacionales, e invitados a seminarios doctorales del programa de Doctorado interinstitucional en Educación."/>
    <s v="enero"/>
    <s v="enero"/>
    <n v="11"/>
    <s v="MES(ES)"/>
    <s v="Contratación directa."/>
    <n v="93257910.156600013"/>
    <n v="93257910.156600013"/>
    <s v="NO"/>
    <s v="NA"/>
    <s v="GRUPO DE CONTRATACION UNIVERSIDAD PEDAGOGICA NACIONAL"/>
    <s v="CO-DC"/>
    <s v="DOCTORADO INTERINSTITUCIONAL EN EDUCACIÓN"/>
    <s v="601 5941844"/>
    <s v="contratacion@pedagogica.edu.co"/>
    <s v="NO"/>
    <s v="NO"/>
    <s v="No Aplica"/>
    <s v="Todas"/>
    <s v="Todos"/>
    <s v="No Aplica"/>
    <m/>
    <m/>
  </r>
  <r>
    <s v="029"/>
    <s v="GASTOS DE FUNCIONAMIENTO"/>
    <x v="2"/>
    <x v="12"/>
    <s v="CINNDET"/>
    <s v="Servicios Profesionales"/>
    <s v="CPS"/>
    <s v="PROFESIONAL UNIVERSITARIO"/>
    <n v="6"/>
    <n v="4400000"/>
    <n v="0.05"/>
    <n v="4620000"/>
    <n v="1"/>
    <s v="DIA"/>
    <m/>
    <m/>
    <n v="50820000"/>
    <m/>
    <m/>
    <n v="0"/>
    <n v="11"/>
    <n v="50820000"/>
    <n v="50820000"/>
    <s v="20.01"/>
    <s v="2.1.2.02.02.008"/>
    <s v="SI"/>
    <s v="NO"/>
    <s v="CON-029"/>
    <n v="80111600"/>
    <s v="Realizar procesos de producción y entregas finales de contenidos gráficos digitales e impresos; así como diagramación y desarrollo de identidad visual para ambientes mediados por las TIC, (para modalidades presencial, a distancia o virtual) atendiendo necesidades de las dependencias de la Universidad, los programas de pregrado, posgrado, proyectos de extensión y grupos o semilleros de investigación, relacionados con el ámbito de Tecnología – Educación – Innovación en coordinación con el Cinndet. "/>
    <s v="enero"/>
    <s v="enero"/>
    <n v="11"/>
    <s v="MES(ES)"/>
    <s v="Contratación directa."/>
    <n v="50820000"/>
    <n v="50820000"/>
    <s v="NO"/>
    <s v="NA"/>
    <s v="GRUPO DE CONTRATACION UNIVERSIDAD PEDAGOGICA NACIONAL"/>
    <s v="CO-DC"/>
    <s v="FACULTAD DE CIENCIA Y TECNOLOGÍA"/>
    <s v="601 5941844"/>
    <s v="contratacion@pedagogica.edu.co"/>
    <s v="NO"/>
    <s v="NO"/>
    <s v="No Aplica"/>
    <s v="Todas"/>
    <s v="Todos"/>
    <s v="No Aplica"/>
    <m/>
    <m/>
  </r>
  <r>
    <s v="030"/>
    <s v="GASTOS DE FUNCIONAMIENTO"/>
    <x v="2"/>
    <x v="12"/>
    <s v="CINNDET"/>
    <s v="Servicios Profesionales"/>
    <s v="CPS"/>
    <s v="PROFESIONAL UNIVERSITARIO"/>
    <n v="6"/>
    <n v="4400000"/>
    <n v="0.05"/>
    <n v="4620000"/>
    <n v="1"/>
    <s v="DIA"/>
    <m/>
    <m/>
    <n v="50820000"/>
    <m/>
    <m/>
    <n v="0"/>
    <n v="11"/>
    <n v="50820000"/>
    <n v="50820000"/>
    <s v="20.01"/>
    <s v="2.1.2.02.02.008"/>
    <s v="SI"/>
    <s v="NO"/>
    <s v="CON-030"/>
    <n v="80111600"/>
    <s v="Prestar los servicios profesionales para revisar y elaborar los contenidos de los productos y/o servicios del Cinndet, así como los contenidos provenientes de Programas Académicos, iniciativas de investigación o de extensión en diferentes modalidades; con el fin de hacer la respectiva curaduría y adaptación a lenguajes propios de las plataformas y redes virtuales"/>
    <s v="enero"/>
    <s v="enero"/>
    <n v="11"/>
    <s v="MES(ES)"/>
    <s v="Contratación directa."/>
    <n v="50820000"/>
    <n v="50820000"/>
    <s v="NO"/>
    <s v="NA"/>
    <s v="GRUPO DE CONTRATACION UNIVERSIDAD PEDAGOGICA NACIONAL"/>
    <s v="CO-DC"/>
    <s v="FACULTAD DE CIENCIA Y TECNOLOGÍA"/>
    <s v="601 5941844"/>
    <s v="contratacion@pedagogica.edu.co"/>
    <s v="NO"/>
    <s v="NO"/>
    <s v="No Aplica"/>
    <s v="Todas"/>
    <s v="Todos"/>
    <s v="No Aplica"/>
    <m/>
    <m/>
  </r>
  <r>
    <s v="031"/>
    <s v="GASTOS DE FUNCIONAMIENTO"/>
    <x v="2"/>
    <x v="12"/>
    <s v="CINNDET"/>
    <s v="Servicios Profesionales"/>
    <s v="CPS"/>
    <s v="PROFESIONAL UNIVERSITARIO"/>
    <n v="6"/>
    <n v="4400000"/>
    <n v="0.05"/>
    <n v="4620000"/>
    <n v="1"/>
    <s v="DIA"/>
    <m/>
    <m/>
    <n v="50820000"/>
    <m/>
    <m/>
    <n v="0"/>
    <n v="11"/>
    <n v="50820000"/>
    <n v="50820000"/>
    <s v="20.01"/>
    <s v="2.1.2.02.02.008"/>
    <s v="SI"/>
    <s v="NO"/>
    <s v="CON-031"/>
    <n v="80111600"/>
    <s v="Implementar desarrollos web para todo tipo de entornos mediados por TIC, así como desarrollar la arquitectura funcional y estética de aplicativos WEB (soluciones tecnológicas a medida) y prestar apoyo en la producción de los diferentes espacios de divulgación, eventos académicos y proyectos de extensión del Cinndet. "/>
    <s v="enero"/>
    <s v="enero"/>
    <n v="11"/>
    <s v="MES(ES)"/>
    <s v="Contratación directa."/>
    <n v="50820000"/>
    <n v="50820000"/>
    <s v="NO"/>
    <s v="NA"/>
    <s v="GRUPO DE CONTRATACION UNIVERSIDAD PEDAGOGICA NACIONAL"/>
    <s v="CO-DC"/>
    <s v="FACULTAD DE CIENCIA Y TECNOLOGÍA"/>
    <s v="601 5941844"/>
    <s v="contratacion@pedagogica.edu.co"/>
    <s v="NO"/>
    <s v="NO"/>
    <s v="No Aplica"/>
    <s v="Todas"/>
    <s v="Todos"/>
    <s v="No Aplica"/>
    <m/>
    <m/>
  </r>
  <r>
    <s v="032"/>
    <s v="GASTOS DE FUNCIONAMIENTO"/>
    <x v="2"/>
    <x v="12"/>
    <s v="CINNDET"/>
    <s v="Servicios Asistenciales"/>
    <s v="CPS"/>
    <s v="ASISTENCIAL"/>
    <n v="5"/>
    <n v="2100000"/>
    <n v="0.05"/>
    <n v="2205000"/>
    <n v="1"/>
    <s v="DIA"/>
    <m/>
    <m/>
    <n v="24255000"/>
    <m/>
    <m/>
    <n v="0"/>
    <n v="11"/>
    <n v="24255000"/>
    <n v="24255000"/>
    <s v="20.01"/>
    <s v="2.1.2.02.02.008"/>
    <s v="SI"/>
    <s v="NO"/>
    <s v="CON-032"/>
    <n v="80111600"/>
    <s v="Apoyar procesos asistenciales; procesos contractuales y realización de cotizaciones; Establecer comunicación permanente con las diferentes instancias de la Universidad. Realizar actividades propias del Cinndet. Asistir en la gestión y el seguimiento de actividades del equipo de profesionales, aspectos operativos, técnicos y documentales. Participar en la programación, organización, ejecución de las actividades administrativas, de servicio y de oferta del Cinndet. "/>
    <s v="enero"/>
    <s v="enero"/>
    <n v="11"/>
    <s v="MES(ES)"/>
    <s v="Contratación directa."/>
    <n v="24255000"/>
    <n v="24255000"/>
    <s v="NO"/>
    <s v="NA"/>
    <s v="GRUPO DE CONTRATACION UNIVERSIDAD PEDAGOGICA NACIONAL"/>
    <s v="CO-DC"/>
    <s v="FACULTAD DE CIENCIA Y TECNOLOGÍA"/>
    <s v="601 5941844"/>
    <s v="contratacion@pedagogica.edu.co"/>
    <s v="NO"/>
    <s v="NO"/>
    <s v="No Aplica"/>
    <s v="Todas"/>
    <s v="Todos"/>
    <s v="No Aplica"/>
    <m/>
    <m/>
  </r>
  <r>
    <s v="033"/>
    <s v="GASTOS DE FUNCIONAMIENTO"/>
    <x v="3"/>
    <x v="13"/>
    <m/>
    <s v="Servicios Profesionales"/>
    <s v="CPS"/>
    <s v="PROFESIONAL UNIVERSITARIO"/>
    <n v="3"/>
    <n v="3600000"/>
    <n v="0.05"/>
    <n v="3780000"/>
    <n v="1"/>
    <s v="DIA"/>
    <m/>
    <m/>
    <n v="37800000"/>
    <m/>
    <m/>
    <n v="0"/>
    <n v="10"/>
    <n v="37800000"/>
    <n v="37800000"/>
    <s v="20.01"/>
    <s v="2.1.2.02.02.008"/>
    <s v="SI"/>
    <s v="NO"/>
    <s v="CON-033"/>
    <n v="80111600"/>
    <s v="_x000a_Prestar servicios profesionales para el desarrollo de la edición y publicación de revistas y libros de la Universidad Pedagógica Nacional."/>
    <s v="enero"/>
    <s v="enero"/>
    <n v="10"/>
    <s v="MES(ES)"/>
    <s v="Contratación directa."/>
    <n v="37800000"/>
    <n v="37800000"/>
    <s v="NO"/>
    <s v="NA"/>
    <s v="GRUPO DE CONTRATACION UNIVERSIDAD PEDAGOGICA NACIONAL"/>
    <s v="CO-DC"/>
    <s v="GRUPO EDITORIAL"/>
    <s v="601 5941844"/>
    <s v="contratacion@pedagogica.edu.co"/>
    <s v="NO"/>
    <s v="NO"/>
    <s v="No Aplica"/>
    <s v="Todas"/>
    <s v="Todos"/>
    <s v="No Aplica"/>
    <m/>
    <m/>
  </r>
  <r>
    <s v="034"/>
    <s v="GASTOS DE FUNCIONAMIENTO"/>
    <x v="3"/>
    <x v="13"/>
    <m/>
    <s v="Servicios Profesionales"/>
    <s v="CPS"/>
    <s v="PROFESIONAL UNIVERSITARIO"/>
    <n v="3"/>
    <n v="3600000"/>
    <n v="0.05"/>
    <n v="3780000"/>
    <n v="1"/>
    <s v="DIA"/>
    <m/>
    <m/>
    <n v="37800000"/>
    <m/>
    <m/>
    <n v="0"/>
    <n v="10"/>
    <n v="37800000"/>
    <n v="37800000"/>
    <s v="20.01"/>
    <s v="2.1.2.02.02.008"/>
    <s v="SI"/>
    <s v="NO"/>
    <s v="CON-034"/>
    <n v="80111600"/>
    <s v="Prestar servicios profesionales  para el desarrollo de las actividades del Grupo Interno de Trabajo Editorial en la corrección de estilo de los libros, revistas y materiales educativos de la Universidad Pedagógica Nacional."/>
    <s v="enero"/>
    <s v="enero"/>
    <n v="10"/>
    <s v="MES(ES)"/>
    <s v="Contratación directa."/>
    <n v="37800000"/>
    <n v="37800000"/>
    <s v="NO"/>
    <s v="NA"/>
    <s v="GRUPO DE CONTRATACION UNIVERSIDAD PEDAGOGICA NACIONAL"/>
    <s v="CO-DC"/>
    <s v="GRUPO EDITORIAL"/>
    <s v="601 5941844"/>
    <s v="contratacion@pedagogica.edu.co"/>
    <s v="NO"/>
    <s v="NO"/>
    <s v="No Aplica"/>
    <s v="Todas"/>
    <s v="Todos"/>
    <s v="No Aplica"/>
    <m/>
    <m/>
  </r>
  <r>
    <s v="035"/>
    <s v="GASTOS DE FUNCIONAMIENTO"/>
    <x v="3"/>
    <x v="13"/>
    <m/>
    <s v="Servicios Profesionales"/>
    <s v="CPS"/>
    <s v="PROFESIONAL UNIVERSITARIO"/>
    <n v="1"/>
    <n v="3100000"/>
    <n v="0.05"/>
    <n v="3255000"/>
    <n v="1"/>
    <s v="DIA"/>
    <m/>
    <m/>
    <n v="32550000"/>
    <m/>
    <m/>
    <n v="0"/>
    <n v="10"/>
    <n v="32550000"/>
    <n v="32550000"/>
    <s v="20.01"/>
    <s v="2.1.2.02.02.008"/>
    <s v="SI"/>
    <s v="NO"/>
    <s v="CON-035"/>
    <n v="80111600"/>
    <s v="Prestar servicios profesionales para los procesos de comunicación interna y externa de la producción editorial de la Universidad y gestión de las redes sociales y académicas de la editorial."/>
    <s v="enero"/>
    <s v="enero"/>
    <n v="10"/>
    <s v="MES(ES)"/>
    <s v="Contratación directa."/>
    <n v="32550000"/>
    <n v="32550000"/>
    <s v="NO"/>
    <s v="NA"/>
    <s v="GRUPO DE CONTRATACION UNIVERSIDAD PEDAGOGICA NACIONAL"/>
    <s v="CO-DC"/>
    <s v="GRUPO EDITORIAL"/>
    <s v="601 5941844"/>
    <s v="contratacion@pedagogica.edu.co"/>
    <s v="NO"/>
    <s v="NO"/>
    <s v="No Aplica"/>
    <s v="Todas"/>
    <s v="Todos"/>
    <s v="No Aplica"/>
    <m/>
    <m/>
  </r>
  <r>
    <s v="036"/>
    <s v="GASTOS DE FUNCIONAMIENTO"/>
    <x v="3"/>
    <x v="13"/>
    <m/>
    <s v="Servicios Profesionales"/>
    <s v="CPS"/>
    <s v="PROFESIONAL UNIVERSITARIO"/>
    <n v="1"/>
    <n v="3100000"/>
    <n v="0.05"/>
    <n v="3255000"/>
    <n v="1"/>
    <s v="DIA"/>
    <m/>
    <m/>
    <n v="32550000"/>
    <m/>
    <m/>
    <n v="0"/>
    <n v="10"/>
    <n v="32550000"/>
    <n v="32550000"/>
    <s v="20.01"/>
    <s v="2.1.2.02.02.008"/>
    <s v="SI"/>
    <s v="NO"/>
    <s v="CON-036"/>
    <n v="80111600"/>
    <s v="Prestar servicios profesionales para el desarrollo de las actividades del Grupo Interno de Trabajo Editorial, en la edición y corrección de estilo de los libros y revistas de la Universidad Pedagógica Nacional"/>
    <s v="enero"/>
    <s v="enero"/>
    <n v="10"/>
    <s v="MES(ES)"/>
    <s v="Contratación directa."/>
    <n v="32550000"/>
    <n v="32550000"/>
    <s v="NO"/>
    <s v="NA"/>
    <s v="GRUPO DE CONTRATACION UNIVERSIDAD PEDAGOGICA NACIONAL"/>
    <s v="CO-DC"/>
    <s v="GRUPO EDITORIAL"/>
    <s v="601 5941844"/>
    <s v="contratacion@pedagogica.edu.co"/>
    <s v="NO"/>
    <s v="NO"/>
    <s v="No Aplica"/>
    <s v="Todas"/>
    <s v="Todos"/>
    <s v="No Aplica"/>
    <m/>
    <m/>
  </r>
  <r>
    <s v="037"/>
    <s v="GASTOS DE FUNCIONAMIENTO"/>
    <x v="3"/>
    <x v="13"/>
    <m/>
    <s v="Servicios Profesionales"/>
    <s v="CPS"/>
    <s v="PROFESIONAL UNIVERSITARIO"/>
    <n v="4"/>
    <n v="3900000"/>
    <n v="0.05"/>
    <n v="4095000"/>
    <n v="1"/>
    <s v="DIA"/>
    <m/>
    <m/>
    <n v="40950000"/>
    <m/>
    <m/>
    <n v="0"/>
    <n v="10"/>
    <n v="40950000"/>
    <n v="40950000"/>
    <s v="20.01"/>
    <s v="2.1.2.02.02.008"/>
    <s v="SI"/>
    <s v="NO"/>
    <s v="CON-037"/>
    <n v="80111600"/>
    <s v="Prestar los servicios profesionales para el desarrollo de las actividades del Grupo Interno de Trabajo Editorial en los procesos de diagramación, diseño y finalización de las revistas de la Universidad Pedagógica Nacional."/>
    <s v="enero"/>
    <s v="enero"/>
    <n v="10"/>
    <s v="MES(ES)"/>
    <s v="Contratación directa."/>
    <n v="40950000"/>
    <n v="40950000"/>
    <s v="NO"/>
    <s v="NA"/>
    <s v="GRUPO DE CONTRATACION UNIVERSIDAD PEDAGOGICA NACIONAL"/>
    <s v="CO-DC"/>
    <s v="GRUPO EDITORIAL"/>
    <s v="601 5941844"/>
    <s v="contratacion@pedagogica.edu.co"/>
    <s v="NO"/>
    <s v="NO"/>
    <s v="No Aplica"/>
    <s v="Todas"/>
    <s v="Todos"/>
    <s v="No Aplica"/>
    <m/>
    <m/>
  </r>
  <r>
    <s v="038"/>
    <s v="GASTOS DE FUNCIONAMIENTO"/>
    <x v="3"/>
    <x v="13"/>
    <m/>
    <s v="Servicios Profesionales"/>
    <s v="CPS"/>
    <s v="PROFESIONAL ESPECIALIZADO"/>
    <n v="1"/>
    <n v="4700000"/>
    <n v="0.05"/>
    <n v="4935000"/>
    <n v="1"/>
    <s v="DIA"/>
    <m/>
    <m/>
    <n v="49350000"/>
    <m/>
    <m/>
    <n v="0"/>
    <n v="10"/>
    <n v="49350000"/>
    <n v="49350000"/>
    <s v="20.01"/>
    <s v="2.1.2.02.02.008"/>
    <s v="SI"/>
    <s v="NO"/>
    <s v="CON-038"/>
    <n v="80111600"/>
    <s v="Prestar servicios profesionales para la circulación y distribución de la producción editorial de la Universidad Pedagógica Nacional."/>
    <s v="enero"/>
    <s v="enero"/>
    <n v="10"/>
    <s v="MES(ES)"/>
    <s v="Contratación directa."/>
    <n v="49350000"/>
    <n v="49350000"/>
    <s v="NO"/>
    <s v="NA"/>
    <s v="GRUPO DE CONTRATACION UNIVERSIDAD PEDAGOGICA NACIONAL"/>
    <s v="CO-DC"/>
    <s v="GRUPO EDITORIAL"/>
    <s v="601 5941844"/>
    <s v="contratacion@pedagogica.edu.co"/>
    <s v="NO"/>
    <s v="NO"/>
    <s v="No Aplica"/>
    <s v="Todas"/>
    <s v="Todos"/>
    <s v="No Aplica"/>
    <m/>
    <m/>
  </r>
  <r>
    <s v="039"/>
    <s v="GASTOS DE FUNCIONAMIENTO"/>
    <x v="1"/>
    <x v="14"/>
    <m/>
    <s v="Servicios Profesionales"/>
    <s v="CPS"/>
    <s v="PROFESIONAL ESPECIALIZADO"/>
    <n v="6"/>
    <n v="6200000"/>
    <n v="0.05"/>
    <n v="6510000"/>
    <n v="1"/>
    <s v="DIA"/>
    <m/>
    <m/>
    <n v="71610000"/>
    <m/>
    <m/>
    <n v="0"/>
    <n v="11"/>
    <n v="71610000"/>
    <n v="71610000"/>
    <s v="20.01"/>
    <s v="2.1.2.02.02.008"/>
    <s v="SI"/>
    <s v="NO"/>
    <s v="CON-039"/>
    <n v="80111600"/>
    <s v="Prestar los servicios profesionales especializados para el desarrollo y ejecución de los trámites y procedimientos administrativos y financieros relacionados con el despacho de la Vicerrectoría Administrativa y Financiera de la Universidad Pedagógica Nacional. "/>
    <d v="1899-12-30T00:00:00"/>
    <d v="1899-12-30T00:00:00"/>
    <n v="11"/>
    <s v="MES(ES)"/>
    <s v="Contratación directa."/>
    <n v="71610000"/>
    <n v="71610000"/>
    <s v="NO"/>
    <s v="NA"/>
    <s v="GRUPO DE CONTRATACION UNIVERSIDAD PEDAGOGICA NACIONAL"/>
    <s v="CO-DC"/>
    <s v="DESPACHO VAD"/>
    <s v="601 5941844"/>
    <s v="contratacion@pedagogica.edu.co"/>
    <s v="NO"/>
    <s v="NO"/>
    <s v="No Aplica"/>
    <s v="Todas"/>
    <s v="Todos"/>
    <s v="No Aplica"/>
    <m/>
    <m/>
  </r>
  <r>
    <s v="040"/>
    <s v="GASTOS DE FUNCIONAMIENTO"/>
    <x v="1"/>
    <x v="15"/>
    <m/>
    <s v="Servicios Profesionales"/>
    <s v="CPS"/>
    <s v="PROFESIONAL ESPECIALIZADO"/>
    <n v="6"/>
    <n v="6200000"/>
    <n v="0.05"/>
    <n v="6510000"/>
    <n v="1"/>
    <s v="DIA"/>
    <m/>
    <m/>
    <n v="71610000"/>
    <m/>
    <m/>
    <n v="0"/>
    <n v="11"/>
    <n v="71610000"/>
    <n v="71610000"/>
    <s v="20.01"/>
    <s v="2.1.2.02.02.008"/>
    <s v="SI"/>
    <s v="NO"/>
    <s v="CON-040"/>
    <n v="80111600"/>
    <s v="Prestar los servicios especializados de asesoría, acompañamiento y seguimiento de todas las actividades relacionadas con la resolución No. 533 de 2015 y sus modificaciones expedidas por la Contaduría General de la Nación y demás Normatividad Contable que se requiera, en la Universidad Pedagógica Nacional."/>
    <d v="1899-12-30T00:00:00"/>
    <d v="1899-12-30T00:00:00"/>
    <n v="11"/>
    <s v="MES(ES)"/>
    <s v="Contratación directa."/>
    <n v="71610000"/>
    <n v="71610000"/>
    <s v="NO"/>
    <s v="NA"/>
    <s v="GRUPO DE CONTRATACION UNIVERSIDAD PEDAGOGICA NACIONAL"/>
    <s v="CO-DC"/>
    <s v="SUBDIRECCIÓN FINANCIERA"/>
    <s v="601 5941844"/>
    <s v="contratacion@pedagogica.edu.co"/>
    <s v="NO"/>
    <s v="NO"/>
    <s v="No Aplica"/>
    <s v="Todas"/>
    <s v="Todos"/>
    <s v="No Aplica"/>
    <m/>
    <m/>
  </r>
  <r>
    <s v="041"/>
    <s v="GASTOS DE FUNCIONAMIENTO"/>
    <x v="1"/>
    <x v="14"/>
    <m/>
    <s v="Servicios Profesionales"/>
    <s v="CPS"/>
    <s v="PROFESIONAL UNIVERSITARIO"/>
    <n v="1"/>
    <n v="3100000"/>
    <n v="0.05"/>
    <n v="3255000"/>
    <n v="1"/>
    <s v="DIA"/>
    <m/>
    <m/>
    <n v="35805000"/>
    <m/>
    <m/>
    <n v="0"/>
    <n v="11"/>
    <n v="35805000"/>
    <n v="35805000"/>
    <s v="20.01"/>
    <s v="2.1.2.02.02.008"/>
    <s v="SI"/>
    <s v="NO"/>
    <s v="CON-041"/>
    <n v="80111600"/>
    <s v="Prestar los servicios profesionales para apoyar al Grupo Interno de Trabajo de Infraestructura Física en la implementación y seguimiento del Sistema de Gestión Ambiental de la Universidad Pedagógica Nacional."/>
    <d v="1899-12-30T00:00:00"/>
    <d v="1899-12-30T00:00:00"/>
    <n v="11"/>
    <s v="MES(ES)"/>
    <s v="Contratación directa."/>
    <n v="35805000"/>
    <n v="35805000"/>
    <s v="NO"/>
    <s v="NA"/>
    <s v="GRUPO DE CONTRATACION UNIVERSIDAD PEDAGOGICA NACIONAL"/>
    <s v="CO-DC"/>
    <s v="DESPACHO VAD"/>
    <s v="601 5941844"/>
    <s v="contratacion@pedagogica.edu.co"/>
    <s v="NO"/>
    <s v="NO"/>
    <s v="No Aplica"/>
    <s v="Todas"/>
    <s v="Todos"/>
    <s v="No Aplica"/>
    <m/>
    <m/>
  </r>
  <r>
    <s v="042"/>
    <s v="GASTOS DE FUNCIONAMIENTO"/>
    <x v="1"/>
    <x v="16"/>
    <m/>
    <s v="Servicios Asistenciales"/>
    <s v="CPS"/>
    <s v="ASISTENCIAL"/>
    <n v="5"/>
    <n v="2600000"/>
    <n v="0.05"/>
    <n v="2730000"/>
    <n v="1"/>
    <s v="DIA"/>
    <m/>
    <m/>
    <n v="30030000"/>
    <m/>
    <m/>
    <n v="0"/>
    <n v="11"/>
    <n v="30030000"/>
    <n v="30030000"/>
    <s v="20.01"/>
    <s v="2.1.2.02.02.008"/>
    <s v="SI"/>
    <s v="NO"/>
    <s v="CON-042"/>
    <n v="80111600"/>
    <s v="Prestalos los servicios para garantizar el buen funcionamiento de la piscina y las calderas de Calle 72  de la Universidad Pedagógica Nacional."/>
    <d v="1899-12-30T00:00:00"/>
    <d v="1899-12-30T00:00:00"/>
    <n v="11"/>
    <s v="MES(ES)"/>
    <s v="Contratación directa."/>
    <n v="30030000"/>
    <n v="30030000"/>
    <s v="NO"/>
    <s v="NA"/>
    <s v="GRUPO DE CONTRATACION UNIVERSIDAD PEDAGOGICA NACIONAL"/>
    <s v="CO-DC"/>
    <s v="SUBDIRECCIÓN DE SERVICIOS GENERALES"/>
    <s v="601 5941844"/>
    <s v="contratacion@pedagogica.edu.co"/>
    <s v="NO"/>
    <s v="NO"/>
    <s v="No Aplica"/>
    <s v="Todas"/>
    <s v="Todos"/>
    <s v="No Aplica"/>
    <m/>
    <m/>
  </r>
  <r>
    <s v="043"/>
    <s v="GASTOS DE FUNCIONAMIENTO"/>
    <x v="1"/>
    <x v="17"/>
    <m/>
    <s v="Servicios Profesionales"/>
    <s v="CPS"/>
    <s v="PROFESIONAL UNIVERSITARIO"/>
    <n v="6"/>
    <n v="4400000"/>
    <n v="0.05"/>
    <n v="4620000"/>
    <n v="1"/>
    <s v="DIA"/>
    <m/>
    <m/>
    <n v="50820000"/>
    <m/>
    <m/>
    <n v="0"/>
    <n v="11"/>
    <n v="50820000"/>
    <n v="50820000"/>
    <s v="20.01"/>
    <s v="2.1.2.02.02.008"/>
    <s v="SI"/>
    <s v="NO"/>
    <s v="CON-043"/>
    <n v="80111600"/>
    <s v="Prestar los servicios profesionales para realizar acompañamiento operativo de tipo jurídico - legal y contractual, dentro de los procesos y procedimientos que desarrolla el Grupo de Contratación de la Vicerrectoría Administrativa y Financiera."/>
    <d v="1899-12-30T00:00:00"/>
    <d v="1899-12-30T00:00:00"/>
    <n v="11"/>
    <s v="MES(ES)"/>
    <s v="Contratación directa."/>
    <n v="50820000"/>
    <n v="50820000"/>
    <s v="NO"/>
    <s v="NA"/>
    <s v="GRUPO DE CONTRATACION UNIVERSIDAD PEDAGOGICA NACIONAL"/>
    <s v="CO-DC"/>
    <s v="GRUPO DE CONTRATACIÓN "/>
    <s v="601 5941844"/>
    <s v="contratacion@pedagogica.edu.co"/>
    <s v="NO"/>
    <s v="NO"/>
    <s v="No Aplica"/>
    <s v="Todas"/>
    <s v="Todos"/>
    <s v="No Aplica"/>
    <m/>
    <m/>
  </r>
  <r>
    <s v="044"/>
    <s v="GASTOS DE FUNCIONAMIENTO"/>
    <x v="1"/>
    <x v="18"/>
    <m/>
    <s v="Servicios Profesionales"/>
    <s v="CPS"/>
    <s v="PROFESIONAL UNIVERSITARIO"/>
    <n v="6"/>
    <n v="4400000"/>
    <n v="0.05"/>
    <n v="4620000"/>
    <n v="1"/>
    <s v="DIA"/>
    <m/>
    <m/>
    <n v="50820000"/>
    <m/>
    <m/>
    <n v="0"/>
    <n v="11"/>
    <n v="50820000"/>
    <n v="50820000"/>
    <s v="20.01"/>
    <s v="2.1.2.02.02.008"/>
    <s v="SI"/>
    <s v="NO"/>
    <s v="CON-044"/>
    <n v="80111600"/>
    <s v="Prestar los servicios profesionales para llevar a cabo las actividades de Análisis, Diseño, Desarrollo, Soporte y/o Mantenimiento de Software nuevo o existente dentro del marco de los sistemas de información, haciendo uso de metodologías de desarrollo y lenguajes de programación acordes con las necesidades de la Universidad Pedagógica Nacional."/>
    <d v="1899-12-30T00:00:00"/>
    <d v="1899-12-30T00:00:00"/>
    <n v="11"/>
    <s v="MES(ES)"/>
    <s v="Contratación directa."/>
    <n v="50820000"/>
    <n v="50820000"/>
    <s v="NO"/>
    <s v="NA"/>
    <s v="GRUPO DE CONTRATACION UNIVERSIDAD PEDAGOGICA NACIONAL"/>
    <s v="CO-DC"/>
    <s v="SUBDIRECCIÓN DE GESTIÓN DE SISTEMAS DE INFORMACIÓN "/>
    <s v="601 5941844"/>
    <s v="contratacion@pedagogica.edu.co"/>
    <s v="NO"/>
    <s v="NO"/>
    <s v="No Aplica"/>
    <s v="Todas"/>
    <s v="Todos"/>
    <s v="No Aplica"/>
    <m/>
    <m/>
  </r>
  <r>
    <s v="045"/>
    <s v="GASTOS DE FUNCIONAMIENTO"/>
    <x v="1"/>
    <x v="18"/>
    <m/>
    <s v="Servicios Profesionales"/>
    <s v="CPS"/>
    <s v="PROFESIONAL UNIVERSITARIO"/>
    <n v="6"/>
    <n v="4400000"/>
    <n v="0.05"/>
    <n v="4620000"/>
    <n v="1"/>
    <s v="DIA"/>
    <m/>
    <m/>
    <n v="50820000"/>
    <m/>
    <m/>
    <n v="0"/>
    <n v="11"/>
    <n v="50820000"/>
    <n v="50820000"/>
    <s v="20.01"/>
    <s v="2.1.2.02.02.008"/>
    <s v="SI"/>
    <s v="NO"/>
    <s v="CON-045"/>
    <n v="80111600"/>
    <s v="Prestar los servicios profesionales para administrar los servidores de bases de datos, Mysql, Postgres de producción y desarrollo, soportar a los servidores virtuales y físicos del centro de cómputo que contienen la información del sistema integrado de información institucional, implementar protocolos de seguridad en los servidores de la Universidad, proporcionar e implementar herramientas basadas en software libre para administrar información de la Universidad Pedagógica Nacional."/>
    <d v="1899-12-30T00:00:00"/>
    <d v="1899-12-30T00:00:00"/>
    <n v="11"/>
    <s v="MES(ES)"/>
    <s v="Contratación directa."/>
    <n v="50820000"/>
    <n v="50820000"/>
    <s v="NO"/>
    <s v="NA"/>
    <s v="GRUPO DE CONTRATACION UNIVERSIDAD PEDAGOGICA NACIONAL"/>
    <s v="CO-DC"/>
    <s v="SUBDIRECCIÓN DE GESTIÓN DE SISTEMAS DE INFORMACIÓN "/>
    <s v="601 5941844"/>
    <s v="contratacion@pedagogica.edu.co"/>
    <s v="NO"/>
    <s v="NO"/>
    <s v="No Aplica"/>
    <s v="Todas"/>
    <s v="Todos"/>
    <s v="No Aplica"/>
    <m/>
    <m/>
  </r>
  <r>
    <s v="046"/>
    <s v="GASTOS DE FUNCIONAMIENTO"/>
    <x v="1"/>
    <x v="18"/>
    <m/>
    <s v="Servicios Profesionales"/>
    <s v="CPS"/>
    <s v="PROFESIONAL ESPECIALIZADO"/>
    <n v="1"/>
    <n v="4700000"/>
    <n v="0.05"/>
    <n v="4935000"/>
    <n v="1"/>
    <s v="DIA"/>
    <m/>
    <m/>
    <n v="54285000"/>
    <m/>
    <m/>
    <n v="0"/>
    <n v="11"/>
    <n v="54285000"/>
    <n v="54285000"/>
    <s v="20.01"/>
    <s v="2.1.2.02.02.008"/>
    <s v="SI"/>
    <s v="NO"/>
    <s v="CON-046"/>
    <n v="80111600"/>
    <s v="Prestar los servicios profesionales para Administrar, afinar, instalar y actualizar software de bases de datos que están conectados con los sistemas de información utilizados por la Universidad Pedagógica Nacional, en los diferentes entornos (producción, desarrollo y pruebas), conservando la integridad, disponibilidad y confiabilidad de los datos."/>
    <d v="1899-12-30T00:00:00"/>
    <d v="1899-12-30T00:00:00"/>
    <n v="11"/>
    <s v="MES(ES)"/>
    <s v="Contratación directa."/>
    <n v="54285000"/>
    <n v="54285000"/>
    <s v="NO"/>
    <s v="NA"/>
    <s v="GRUPO DE CONTRATACION UNIVERSIDAD PEDAGOGICA NACIONAL"/>
    <s v="CO-DC"/>
    <s v="SUBDIRECCIÓN DE GESTIÓN DE SISTEMAS DE INFORMACIÓN "/>
    <s v="601 5941844"/>
    <s v="contratacion@pedagogica.edu.co"/>
    <s v="NO"/>
    <s v="NO"/>
    <s v="No Aplica"/>
    <s v="Todas"/>
    <s v="Todos"/>
    <s v="No Aplica"/>
    <m/>
    <m/>
  </r>
  <r>
    <s v="047"/>
    <s v="GASTOS DE FUNCIONAMIENTO"/>
    <x v="1"/>
    <x v="18"/>
    <m/>
    <s v="Servicios Profesionales"/>
    <s v="CPS"/>
    <s v="PROFESIONAL UNIVERSITARIO"/>
    <n v="6"/>
    <n v="4400000"/>
    <n v="0.05"/>
    <n v="4620000"/>
    <n v="1"/>
    <s v="DIA"/>
    <m/>
    <m/>
    <n v="50820000"/>
    <m/>
    <m/>
    <n v="0"/>
    <n v="11"/>
    <n v="50820000"/>
    <n v="50820000"/>
    <s v="20.01"/>
    <s v="2.1.2.02.02.008"/>
    <s v="SI"/>
    <s v="NO"/>
    <s v="CON-047"/>
    <n v="80111600"/>
    <s v="prestar los servicios profesionales para administrar, soportar y garantizar la disponibilidad de la plataforma de servidores físicos y virtuales, incluyendo la infraestructura web de la Universidad Pedagógica Nacional."/>
    <d v="1899-12-30T00:00:00"/>
    <d v="1899-12-30T00:00:00"/>
    <n v="11"/>
    <s v="MES(ES)"/>
    <s v="Contratación directa."/>
    <n v="50820000"/>
    <n v="50820000"/>
    <s v="NO"/>
    <s v="NA"/>
    <s v="GRUPO DE CONTRATACION UNIVERSIDAD PEDAGOGICA NACIONAL"/>
    <s v="CO-DC"/>
    <s v="SUBDIRECCIÓN DE GESTIÓN DE SISTEMAS DE INFORMACIÓN "/>
    <s v="601 5941844"/>
    <s v="contratacion@pedagogica.edu.co"/>
    <s v="NO"/>
    <s v="NO"/>
    <s v="No Aplica"/>
    <s v="Todas"/>
    <s v="Todos"/>
    <s v="No Aplica"/>
    <m/>
    <m/>
  </r>
  <r>
    <s v="048"/>
    <s v="GASTOS DE FUNCIONAMIENTO"/>
    <x v="1"/>
    <x v="18"/>
    <m/>
    <s v="Servicios Técnicos"/>
    <s v="CPS"/>
    <s v="PROFESIONAL UNIVERSITARIO"/>
    <n v="6"/>
    <n v="4400000"/>
    <n v="0.05"/>
    <n v="4620000"/>
    <n v="1"/>
    <s v="DIA"/>
    <m/>
    <m/>
    <n v="50820000"/>
    <m/>
    <m/>
    <n v="0"/>
    <n v="11"/>
    <n v="50820000"/>
    <n v="50820000"/>
    <s v="20.01"/>
    <s v="2.1.2.02.02.008"/>
    <s v="SI"/>
    <s v="NO"/>
    <s v="CON-048"/>
    <n v="80111600"/>
    <s v="Prestar servicios técnicos para realizar las actividades de diseño,desarrollo, integración y mantenimiento de las diferentes aplicaciones existentes y nuevas requeridas por los usuarios de la Universidad Pedagógica Nacional utilizando metodologías ágiles de desarrollo deproyectos de software"/>
    <d v="1899-12-30T00:00:00"/>
    <d v="1899-12-30T00:00:00"/>
    <n v="11"/>
    <s v="MES(ES)"/>
    <s v="Contratación directa."/>
    <n v="50820000"/>
    <n v="50820000"/>
    <s v="NO"/>
    <s v="NA"/>
    <s v="GRUPO DE CONTRATACION UNIVERSIDAD PEDAGOGICA NACIONAL"/>
    <s v="CO-DC"/>
    <s v="SUBDIRECCIÓN DE GESTIÓN DE SISTEMAS DE INFORMACIÓN "/>
    <s v="601 5941844"/>
    <s v="contratacion@pedagogica.edu.co"/>
    <s v="NO"/>
    <s v="NO"/>
    <s v="No Aplica"/>
    <s v="Todas"/>
    <s v="Todos"/>
    <s v="No Aplica"/>
    <m/>
    <m/>
  </r>
  <r>
    <s v="049"/>
    <s v="GASTOS DE FUNCIONAMIENTO"/>
    <x v="1"/>
    <x v="18"/>
    <m/>
    <s v="Servicios Profesionales"/>
    <s v="CPS"/>
    <s v="PROFESIONAL ESPECIALIZADO"/>
    <n v="4"/>
    <n v="5700000"/>
    <n v="0.05"/>
    <n v="5985000"/>
    <n v="1"/>
    <s v="DIA"/>
    <m/>
    <m/>
    <n v="65835000"/>
    <m/>
    <m/>
    <n v="0"/>
    <n v="11"/>
    <n v="65835000"/>
    <n v="65835000"/>
    <s v="20.01"/>
    <s v="2.1.2.02.02.008"/>
    <s v="SI"/>
    <s v="NO"/>
    <s v="CON-049"/>
    <n v="80111600"/>
    <s v="Prestar los servicios profesionales para administrar el Centro de Cómputo de la Universidad Pedagógica Nacional, garantizando que todos sus componentes se mantengan en óptimas condiciones de funcionamiento y uso como respaldo permanente, sin interrupción de los servicios informáticos prestados a la comunidad universitaria que utilizan la infraestructura tecnológica en su conjunto."/>
    <d v="1899-12-30T00:00:00"/>
    <d v="1899-12-30T00:00:00"/>
    <n v="11"/>
    <s v="MES(ES)"/>
    <s v="Contratación directa."/>
    <n v="65835000"/>
    <n v="65835000"/>
    <s v="NO"/>
    <s v="NA"/>
    <s v="GRUPO DE CONTRATACION UNIVERSIDAD PEDAGOGICA NACIONAL"/>
    <s v="CO-DC"/>
    <s v="SUBDIRECCIÓN DE GESTIÓN DE SISTEMAS DE INFORMACIÓN "/>
    <s v="601 5941844"/>
    <s v="contratacion@pedagogica.edu.co"/>
    <s v="NO"/>
    <s v="NO"/>
    <s v="No Aplica"/>
    <s v="Todas"/>
    <s v="Todos"/>
    <s v="No Aplica"/>
    <m/>
    <m/>
  </r>
  <r>
    <s v="050"/>
    <s v="GASTOS DE FUNCIONAMIENTO"/>
    <x v="1"/>
    <x v="18"/>
    <m/>
    <s v="Servicios Profesionales"/>
    <s v="CPS"/>
    <s v="PROFESIONAL ESPECIALIZADO"/>
    <n v="1"/>
    <n v="4700000"/>
    <n v="0.05"/>
    <n v="4935000"/>
    <n v="1"/>
    <s v="DIA"/>
    <m/>
    <m/>
    <n v="54285000"/>
    <m/>
    <m/>
    <n v="0"/>
    <n v="11"/>
    <n v="54285000"/>
    <n v="54285000"/>
    <s v="20.01"/>
    <s v="2.1.2.02.02.008"/>
    <s v="SI"/>
    <s v="NO"/>
    <s v="CON-050"/>
    <n v="80111600"/>
    <s v="Prestar servicios especializados para las actividades de análisis, diseño, desarrollo, soporte y mantenimiento de software nuevo o existente dentro del marco de los sistemas de información, haciendo uso de metodologías de desarrollo y lenguajes de programación acordes con las necesidades de la Universidad Pedagógica Nacional"/>
    <d v="1899-12-30T00:00:00"/>
    <d v="1899-12-30T00:00:00"/>
    <n v="11"/>
    <s v="MES(ES)"/>
    <s v="Contratación directa."/>
    <n v="54285000"/>
    <n v="54285000"/>
    <s v="NO"/>
    <s v="NA"/>
    <s v="GRUPO DE CONTRATACION UNIVERSIDAD PEDAGOGICA NACIONAL"/>
    <s v="CO-DC"/>
    <s v="SUBDIRECCIÓN DE GESTIÓN DE SISTEMAS DE INFORMACIÓN "/>
    <s v="601 5941844"/>
    <s v="contratacion@pedagogica.edu.co"/>
    <s v="NO"/>
    <s v="NO"/>
    <s v="No Aplica"/>
    <s v="Todas"/>
    <s v="Todos"/>
    <s v="No Aplica"/>
    <m/>
    <m/>
  </r>
  <r>
    <s v="051"/>
    <s v="GASTOS DE FUNCIONAMIENTO"/>
    <x v="1"/>
    <x v="18"/>
    <m/>
    <s v="Servicios Profesionales"/>
    <s v="CPS"/>
    <s v="PROFESIONAL UNIVERSITARIO"/>
    <n v="6"/>
    <n v="4400000"/>
    <n v="0.05"/>
    <n v="4620000"/>
    <n v="1"/>
    <s v="DIA"/>
    <m/>
    <m/>
    <n v="50820000"/>
    <m/>
    <m/>
    <n v="0"/>
    <n v="11"/>
    <n v="50820000"/>
    <n v="50820000"/>
    <s v="20.01"/>
    <s v="2.1.2.02.02.008"/>
    <s v="SI"/>
    <s v="NO"/>
    <s v="CON-051"/>
    <n v="80111600"/>
    <s v="Prestar los servicios profesionales para orientar y llevar a_x000a_cabo la implementación de componentes de la Política de_x000a_Gobierno Digital que propendan a la trasformación digital en_x000a_la Universidad Pedagógica Nacional. "/>
    <s v="ferebro"/>
    <s v="ferebro"/>
    <n v="11"/>
    <s v="MES(ES)"/>
    <s v="Contratación directa."/>
    <n v="50820000"/>
    <n v="50820000"/>
    <s v="NO"/>
    <s v="NA"/>
    <s v="GRUPO DE CONTRATACION UNIVERSIDAD PEDAGOGICA NACIONAL"/>
    <s v="CO-DC"/>
    <s v="SUBDIRECCIÓN DE GESTIÓN DE SISTEMAS DE INFORMACIÓN "/>
    <s v="601 5941844"/>
    <s v="contratacion@pedagogica.edu.co"/>
    <s v="NO"/>
    <s v="NO"/>
    <s v="No Aplica"/>
    <s v="Todas"/>
    <s v="Todos"/>
    <s v="No Aplica"/>
    <m/>
    <m/>
  </r>
  <r>
    <s v="052"/>
    <s v="GASTOS DE FUNCIONAMIENTO"/>
    <x v="1"/>
    <x v="18"/>
    <m/>
    <s v="Servicios Profesionales"/>
    <s v="CPS"/>
    <s v="PROFESIONAL UNIVERSITARIO"/>
    <n v="3"/>
    <n v="3600000"/>
    <n v="0.05"/>
    <n v="3780000"/>
    <n v="1"/>
    <s v="DIA"/>
    <m/>
    <m/>
    <n v="41580000"/>
    <m/>
    <m/>
    <n v="0"/>
    <n v="11"/>
    <n v="41580000"/>
    <n v="41580000"/>
    <s v="20.01"/>
    <s v="2.1.2.02.02.008"/>
    <s v="SI"/>
    <s v="NO"/>
    <s v="CON-052"/>
    <n v="80111600"/>
    <s v="Prestar servicios profesionales para la administración y soporte de las bases de datos Mysql Server, principalmente para el nuevo software académico Class"/>
    <d v="1899-12-30T00:00:00"/>
    <d v="1899-12-30T00:00:00"/>
    <n v="11"/>
    <s v="MES(ES)"/>
    <s v="Contratación directa."/>
    <n v="41580000"/>
    <n v="41580000"/>
    <s v="NO"/>
    <s v="NA"/>
    <s v="GRUPO DE CONTRATACION UNIVERSIDAD PEDAGOGICA NACIONAL"/>
    <s v="CO-DC"/>
    <s v="SUBDIRECCIÓN DE GESTIÓN DE SISTEMAS DE INFORMACIÓN "/>
    <s v="601 5941844"/>
    <s v="contratacion@pedagogica.edu.co"/>
    <s v="NO"/>
    <s v="NO"/>
    <s v="No Aplica"/>
    <s v="Todas"/>
    <s v="Todos"/>
    <s v="No Aplica"/>
    <m/>
    <m/>
  </r>
  <r>
    <s v="053"/>
    <s v="GASTOS DE FUNCIONAMIENTO"/>
    <x v="1"/>
    <x v="18"/>
    <m/>
    <s v="Servicios Profesionales"/>
    <s v="CPS"/>
    <s v="PROFESIONAL UNIVERSITARIO"/>
    <n v="6"/>
    <n v="4400000"/>
    <n v="0.05"/>
    <n v="4620000"/>
    <n v="1"/>
    <s v="DIA"/>
    <m/>
    <m/>
    <n v="50820000"/>
    <m/>
    <m/>
    <n v="0"/>
    <n v="11"/>
    <n v="50820000"/>
    <n v="50820000"/>
    <s v="20.01"/>
    <s v="2.1.2.02.02.008"/>
    <s v="SI"/>
    <s v="NO"/>
    <s v="CON-053"/>
    <n v="80111600"/>
    <s v="Prestar los servicos profesionales para continuar con el desarrollo de la página web de la Universidad Pedagógica Nacional y apoyar  labores de programas académicos"/>
    <d v="1899-12-30T00:00:00"/>
    <d v="1899-12-30T00:00:00"/>
    <n v="11"/>
    <s v="MES(ES)"/>
    <s v="Contratación directa."/>
    <n v="50820000"/>
    <n v="50820000"/>
    <s v="NO"/>
    <s v="NA"/>
    <s v="GRUPO DE CONTRATACION UNIVERSIDAD PEDAGOGICA NACIONAL"/>
    <s v="CO-DC"/>
    <s v="SUBDIRECCIÓN DE GESTIÓN DE SISTEMAS DE INFORMACIÓN "/>
    <s v="601 5941844"/>
    <s v="contratacion@pedagogica.edu.co"/>
    <s v="NO"/>
    <s v="NO"/>
    <s v="No Aplica"/>
    <s v="Todas"/>
    <s v="Todos"/>
    <s v="No Aplica"/>
    <m/>
    <m/>
  </r>
  <r>
    <s v="054"/>
    <s v="GASTOS DE FUNCIONAMIENTO"/>
    <x v="1"/>
    <x v="19"/>
    <s v="GÉNERO"/>
    <s v="Servicios Profesionales"/>
    <s v="CPS"/>
    <s v="PROFESIONAL ESPECIALIZADO"/>
    <n v="3"/>
    <n v="5350000"/>
    <n v="0.05"/>
    <n v="5617500"/>
    <n v="1"/>
    <s v="DIA"/>
    <m/>
    <m/>
    <n v="61792500"/>
    <m/>
    <m/>
    <n v="0"/>
    <n v="11"/>
    <n v="61792500"/>
    <n v="61792500"/>
    <s v="20.01"/>
    <s v="2.1.2.02.02.008"/>
    <s v="SI"/>
    <s v="NO"/>
    <s v="CON-054"/>
    <n v="80111600"/>
    <s v="Prestar servicios profesionales para apoyar a la Subdirección de Bienestar Universitario en la asistencia jurídica en derechos humanos y violencia de género para atender a estudiantes y funcionarios de la UPN."/>
    <d v="1899-12-30T00:00:00"/>
    <d v="1899-12-30T00:00:00"/>
    <n v="11"/>
    <s v="MES(ES)"/>
    <s v="Contratación directa."/>
    <n v="61792500"/>
    <n v="61792500"/>
    <s v="NO"/>
    <s v="NA"/>
    <s v="GRUPO DE CONTRATACION UNIVERSIDAD PEDAGOGICA NACIONAL"/>
    <s v="CO-DC"/>
    <s v="SUBDIRECCIÓN DE BIENESTAR UNIVERSITARIO"/>
    <s v="601 5941844"/>
    <s v="contratacion@pedagogica.edu.co"/>
    <s v="NO"/>
    <s v="NO"/>
    <s v="No Aplica"/>
    <s v="Todas"/>
    <s v="Todos"/>
    <s v="No Aplica"/>
    <m/>
    <m/>
  </r>
  <r>
    <s v="055"/>
    <s v="GASTOS DE FUNCIONAMIENTO"/>
    <x v="1"/>
    <x v="19"/>
    <s v="RESTAURANTE"/>
    <s v="Servicios Profesionales"/>
    <s v="CPS"/>
    <s v="PROFESIONAL UNIVERSITARIO"/>
    <n v="1"/>
    <n v="3100000"/>
    <n v="0.05"/>
    <n v="3255000"/>
    <n v="1"/>
    <s v="DIA"/>
    <m/>
    <m/>
    <n v="35805000"/>
    <m/>
    <m/>
    <n v="0"/>
    <n v="11"/>
    <n v="35805000"/>
    <n v="35805000"/>
    <s v="20.01"/>
    <s v="2.1.2.02.02.009"/>
    <s v="SI"/>
    <s v="NO"/>
    <s v="CON-055"/>
    <n v="80111600"/>
    <s v="Prestar servicios profesionales para en la Subdirección de Bienestar para realizar el acompañamiento en lo referente a la alimentación, nutrición y dietética de la Escuela Maternal y Restaurante de la UPN."/>
    <d v="1899-12-30T00:00:00"/>
    <d v="1899-12-30T00:00:00"/>
    <n v="11"/>
    <s v="MES(ES)"/>
    <s v="Contratación directa."/>
    <n v="35805000"/>
    <n v="35805000"/>
    <s v="NO"/>
    <s v="NA"/>
    <s v="GRUPO DE CONTRATACION UNIVERSIDAD PEDAGOGICA NACIONAL"/>
    <s v="CO-DC"/>
    <s v="SUBDIRECCIÓN DE BIENESTAR UNIVERSITARIO"/>
    <s v="601 5941844"/>
    <s v="contratacion@pedagogica.edu.co"/>
    <s v="NO"/>
    <s v="NO"/>
    <s v="No Aplica"/>
    <s v="Todas"/>
    <s v="Todos"/>
    <s v="No Aplica"/>
    <m/>
    <m/>
  </r>
  <r>
    <s v="056"/>
    <s v="GASTOS DE FUNCIONAMIENTO"/>
    <x v="1"/>
    <x v="19"/>
    <s v="DEPORTE"/>
    <s v="Entrenador"/>
    <s v="Servicios profesionales"/>
    <s v="ASISTENCIAL"/>
    <n v="3"/>
    <n v="1850000"/>
    <n v="0.05"/>
    <n v="1942500"/>
    <n v="1"/>
    <s v="DIA"/>
    <m/>
    <m/>
    <n v="9712500"/>
    <m/>
    <m/>
    <m/>
    <n v="5"/>
    <n v="9712500"/>
    <n v="9712500"/>
    <s v="20.01"/>
    <s v="2.1.2.02.02.009"/>
    <s v="SI"/>
    <s v="NO"/>
    <s v="CON-056"/>
    <n v="80111600"/>
    <s v="Prestar servicios profesionales para a la Subdirección de Bienestar para orientar los entrenamientos de baloncesto para funcionarios de la UP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57"/>
    <s v="GASTOS DE FUNCIONAMIENTO"/>
    <x v="1"/>
    <x v="19"/>
    <s v="DEPORTE"/>
    <s v="Entrenador"/>
    <s v="Servicios profesionales"/>
    <s v="ASISTENCIAL"/>
    <n v="3"/>
    <n v="1850000"/>
    <n v="0.05"/>
    <n v="1942500"/>
    <n v="1"/>
    <s v="DIA"/>
    <m/>
    <m/>
    <n v="9712500"/>
    <m/>
    <m/>
    <m/>
    <n v="5"/>
    <n v="9712500"/>
    <n v="9712500"/>
    <s v="20.01"/>
    <s v="2.1.2.02.02.009"/>
    <s v="SI"/>
    <s v="NO"/>
    <s v="CON-057"/>
    <n v="80111600"/>
    <s v="Prestar servicios profesionales para planificar y realizar los entrenamientos de atletismo a los equipos representativos de la UPN, apoyar la organización del torneo SUE-DC y hacer acompañamiento constante a los deportistas en los diferentes eventos y torneos en los que participa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58"/>
    <s v="GASTOS DE FUNCIONAMIENTO"/>
    <x v="1"/>
    <x v="19"/>
    <s v="DEPORTE"/>
    <s v="Entrenador"/>
    <s v="Servicios profesionales"/>
    <s v="ASISTENCIAL"/>
    <n v="3"/>
    <n v="1850000"/>
    <n v="0.05"/>
    <n v="1942500"/>
    <n v="1"/>
    <s v="DIA"/>
    <m/>
    <m/>
    <n v="9712500"/>
    <m/>
    <m/>
    <m/>
    <n v="5"/>
    <n v="9712500"/>
    <n v="9712500"/>
    <s v="20.01"/>
    <s v="2.1.2.02.02.009"/>
    <s v="SI"/>
    <s v="NO"/>
    <s v="CON-058"/>
    <n v="80111600"/>
    <s v="Prestar servicios profesionales para planificar y realizar los entrenamientos correspondientes al equipo representativo de fútbol femenino de la Universidad pedagógica nacional, a través de la irradiación cognitiva, la gamificación y hacer acompañamiento constante a los deportistas. "/>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59"/>
    <s v="GASTOS DE FUNCIONAMIENTO"/>
    <x v="1"/>
    <x v="19"/>
    <s v="DEPORTE"/>
    <s v="Entrenador"/>
    <s v="Servicios profesionales"/>
    <s v="ASISTENCIAL"/>
    <n v="3"/>
    <n v="1850000"/>
    <n v="0.05"/>
    <n v="1942500"/>
    <n v="1"/>
    <s v="DIA"/>
    <m/>
    <m/>
    <n v="9712500"/>
    <m/>
    <m/>
    <m/>
    <n v="5"/>
    <n v="9712500"/>
    <n v="9712500"/>
    <s v="20.01"/>
    <s v="2.1.2.02.02.009"/>
    <s v="SI"/>
    <s v="NO"/>
    <s v="CON-059"/>
    <n v="80111600"/>
    <s v="Prestar servicios profesionales para planificar y realizar los entrenamientos correspondientes al equipo representativo de fútbol masculino de la Universidad pedagógica nacional, a través de la irradiación cognitiva, la gamificación y hacer acompañamiento constante a las deportistas-estudiantes."/>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60"/>
    <s v="GASTOS DE FUNCIONAMIENTO"/>
    <x v="1"/>
    <x v="19"/>
    <s v="DEPORTE"/>
    <s v="Entrenador"/>
    <s v="Servicios profesionales"/>
    <s v="ASISTENCIAL"/>
    <n v="3"/>
    <n v="1850000"/>
    <n v="0.05"/>
    <n v="1942500"/>
    <n v="1"/>
    <s v="DIA"/>
    <m/>
    <m/>
    <n v="9712500"/>
    <m/>
    <m/>
    <m/>
    <n v="5"/>
    <n v="9712500"/>
    <n v="9712500"/>
    <s v="20.01"/>
    <s v="2.1.2.02.02.009"/>
    <s v="SI"/>
    <s v="NO"/>
    <s v="CON-060"/>
    <n v="80111600"/>
    <s v="Prestar servicios profesionales para planificar y realizar los entrenamientos de futbol sala másculino a los equipos representativos de la UPN, apoyar la organización del torneo SUE-DC y hacer acompañamiento constante a los deportistas en los diferentes eventos y torneos en los que participa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61"/>
    <s v="GASTOS DE FUNCIONAMIENTO"/>
    <x v="1"/>
    <x v="19"/>
    <s v="DEPORTE"/>
    <s v="Entrenador"/>
    <s v="Servicios profesionales"/>
    <s v="ASISTENCIAL"/>
    <n v="3"/>
    <n v="1850000"/>
    <n v="0.05"/>
    <n v="1942500"/>
    <n v="1"/>
    <s v="DIA"/>
    <m/>
    <m/>
    <n v="9712500"/>
    <m/>
    <m/>
    <m/>
    <n v="5"/>
    <n v="9712500"/>
    <n v="9712500"/>
    <s v="20.01"/>
    <s v="2.1.2.02.02.009"/>
    <s v="SI"/>
    <s v="NO"/>
    <s v="CON-061"/>
    <n v="80111600"/>
    <s v="Prestar servicios profesionales para planificar y realizar los entrenamientos de futbol sala femenino a los equipos representativos de la UPN, apoyar la organización del torneo SUE-DC y hacer acompañamiento constante a los deportistas en los diferentes eventos y torneos en los que participa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62"/>
    <s v="GASTOS DE FUNCIONAMIENTO"/>
    <x v="1"/>
    <x v="19"/>
    <s v="DEPORTE"/>
    <s v="Entrenador"/>
    <s v="Servicios profesionales"/>
    <s v="ASISTENCIAL"/>
    <n v="3"/>
    <n v="1850000"/>
    <n v="0.05"/>
    <n v="1942500"/>
    <n v="1"/>
    <s v="DIA"/>
    <m/>
    <m/>
    <n v="9712500"/>
    <m/>
    <m/>
    <m/>
    <n v="5"/>
    <n v="9712500"/>
    <n v="9712500"/>
    <s v="20.01"/>
    <s v="2.1.2.02.02.009"/>
    <s v="SI"/>
    <s v="NO"/>
    <s v="CON-062"/>
    <n v="80111600"/>
    <s v="Prestar servicios profesionales para planificar y realizar los entrenamientos de natación a los equipos representativos de la UPN, apoyar la organización del torneo SUE-DC y hacer acompañamiento constante a los deportistas en los diferentes eventos y torneos en los que participa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63"/>
    <s v="GASTOS DE FUNCIONAMIENTO"/>
    <x v="1"/>
    <x v="19"/>
    <s v="DEPORTE"/>
    <s v="Entrenador"/>
    <s v="Servicios profesionales"/>
    <s v="ASISTENCIAL"/>
    <n v="3"/>
    <n v="1850000"/>
    <n v="0.05"/>
    <n v="1942500"/>
    <n v="1"/>
    <s v="DIA"/>
    <m/>
    <m/>
    <n v="9712500"/>
    <m/>
    <m/>
    <m/>
    <n v="5"/>
    <n v="9712500"/>
    <n v="9712500"/>
    <s v="20.01"/>
    <s v="2.1.2.02.02.009"/>
    <s v="SI"/>
    <s v="NO"/>
    <s v="CON-063"/>
    <n v="80111600"/>
    <s v="Prestar servicios profesionales para planificar y realizar los entrenamientos de tennis de mesa a los equipos representativos de la UPN, apoyar la organización del torneo SUE-DC y hacer acompañamiento constante a los deportistas en los diferentes eventos y torneos en los que participa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64"/>
    <s v="GASTOS DE FUNCIONAMIENTO"/>
    <x v="1"/>
    <x v="19"/>
    <s v="DEPORTE"/>
    <s v="Entrenador"/>
    <s v="Servicios profesionales"/>
    <s v="ASISTENCIAL"/>
    <n v="3"/>
    <n v="1850000"/>
    <n v="0.05"/>
    <n v="1942500"/>
    <n v="1"/>
    <s v="DIA"/>
    <m/>
    <m/>
    <n v="9712500"/>
    <m/>
    <m/>
    <m/>
    <n v="5"/>
    <n v="9712500"/>
    <n v="9712500"/>
    <s v="20.01"/>
    <s v="2.1.2.02.02.009"/>
    <s v="SI"/>
    <s v="NO"/>
    <s v="CON-064"/>
    <n v="80111600"/>
    <s v="Prestar servicios profesionales para planificar y realizar los entrenamientos de pesas a los equipos representativos de la UPN, apoyar la organización del torneo SUE-DC y hacer acompañamiento constante a los deportistas en los diferentes eventos y torneos en los que participa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65"/>
    <s v="GASTOS DE FUNCIONAMIENTO"/>
    <x v="1"/>
    <x v="19"/>
    <s v="DEPORTE"/>
    <s v="Entrenador"/>
    <s v="Servicios profesionales"/>
    <s v="PROFESIONAL UNIVERSITARIO"/>
    <n v="3"/>
    <n v="3600000"/>
    <n v="0.05"/>
    <n v="3780000"/>
    <n v="1"/>
    <s v="DIA"/>
    <m/>
    <m/>
    <n v="18900000"/>
    <m/>
    <m/>
    <m/>
    <n v="5"/>
    <n v="18900000"/>
    <n v="18900000"/>
    <s v="20.01"/>
    <s v="2.1.2.02.02.009"/>
    <s v="SI"/>
    <s v="NO"/>
    <s v="CON-065"/>
    <n v="80111600"/>
    <s v="Prestar servicios profesionales para planificar y realizar los entrenamientos de voleibol femenino, voleibol masculino a los equipos representativos de la UPN,  además de apoyar la organización del torneo SUE-DC y hacer acompañamiento constante a los deportistas en los diferentes eventos y torneos en los que participan."/>
    <s v="ferebro"/>
    <s v="ferebro"/>
    <n v="5"/>
    <s v="MES(ES)"/>
    <s v="Contratación directa."/>
    <n v="18900000"/>
    <n v="18900000"/>
    <s v="NO"/>
    <s v="NA"/>
    <s v="GRUPO DE CONTRATACION UNIVERSIDAD PEDAGOGICA NACIONAL"/>
    <s v="CO-DC"/>
    <s v="SUBDIRECCIÓN DE BIENESTAR UNIVERSITARIO"/>
    <s v="601 5941844"/>
    <s v="contratacion@pedagogica.edu.co"/>
    <s v="NO"/>
    <s v="NO"/>
    <s v="No Aplica"/>
    <s v="Todas"/>
    <s v="Todos"/>
    <s v="No Aplica"/>
    <m/>
    <m/>
  </r>
  <r>
    <s v="066"/>
    <s v="GASTOS DE FUNCIONAMIENTO"/>
    <x v="1"/>
    <x v="19"/>
    <s v="ARTE Y CULTURA"/>
    <s v="Tallerista"/>
    <s v="Servicios profesionales"/>
    <s v="ASISTENCIAL"/>
    <n v="3"/>
    <n v="1850000"/>
    <n v="0.05"/>
    <n v="1942500"/>
    <n v="1"/>
    <s v="DIA"/>
    <m/>
    <m/>
    <n v="9712500"/>
    <m/>
    <m/>
    <m/>
    <n v="5"/>
    <n v="9712500"/>
    <n v="9712500"/>
    <s v="20.01"/>
    <s v="2.1.2.02.02.009"/>
    <s v="SI"/>
    <s v="NO"/>
    <s v="CON-066"/>
    <n v="80111600"/>
    <s v="Prestar servicios profesionales en la Subdirección de Bienestar para orientar el taller de teatro para estudiantes y funcionarios  y los de profundización para el grupo representativo institucional de la UP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67"/>
    <s v="GASTOS DE FUNCIONAMIENTO"/>
    <x v="1"/>
    <x v="19"/>
    <s v="MÚSICA Y DANZA"/>
    <s v="Tallerista"/>
    <s v="Servicios profesionales"/>
    <s v="ASISTENCIAL"/>
    <n v="3"/>
    <n v="1850000"/>
    <n v="0.05"/>
    <n v="1942500"/>
    <n v="1"/>
    <s v="DIA"/>
    <m/>
    <m/>
    <n v="9712500"/>
    <m/>
    <m/>
    <m/>
    <n v="5"/>
    <n v="9712500"/>
    <n v="9712500"/>
    <s v="20.01"/>
    <s v="2.1.2.02.02.009"/>
    <s v="SI"/>
    <s v="NO"/>
    <s v="CON-067"/>
    <n v="80111600"/>
    <s v="Prestar servicios profesionales en la Subdirección de Bienestar para orientar el taller de músicas del pacifico para estudiantes y funcionarios."/>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68"/>
    <s v="GASTOS DE FUNCIONAMIENTO"/>
    <x v="1"/>
    <x v="19"/>
    <s v="MÚSICA Y DANZA"/>
    <s v="Tallerista"/>
    <s v="Servicios profesionales"/>
    <s v="ASISTENCIAL"/>
    <n v="3"/>
    <n v="1850000"/>
    <n v="0.05"/>
    <n v="1942500"/>
    <n v="1"/>
    <s v="DIA"/>
    <m/>
    <m/>
    <n v="9712500"/>
    <m/>
    <m/>
    <m/>
    <n v="5"/>
    <n v="9712500"/>
    <n v="9712500"/>
    <s v="20.01"/>
    <s v="2.1.2.02.02.009"/>
    <s v="SI"/>
    <s v="NO"/>
    <s v="CON-068"/>
    <n v="80111600"/>
    <s v="Prestar servicios profesionales en la Subdirección de Bienestar para orientar los talleres de danza folclórica Colombiana para estudiantes, funcionarios y los de profundización para el grupo representativo institucional de la UP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69"/>
    <s v="GASTOS DE FUNCIONAMIENTO"/>
    <x v="1"/>
    <x v="19"/>
    <s v="MÚSICA Y DANZA"/>
    <s v="Tallerista"/>
    <s v="Servicios profesionales"/>
    <s v="ASISTENCIAL"/>
    <n v="3"/>
    <n v="1850000"/>
    <n v="0.05"/>
    <n v="1942500"/>
    <n v="1"/>
    <s v="DIA"/>
    <m/>
    <m/>
    <n v="9712500"/>
    <m/>
    <m/>
    <m/>
    <n v="5"/>
    <n v="9712500"/>
    <n v="9712500"/>
    <s v="20.01"/>
    <s v="2.1.2.02.02.009"/>
    <s v="SI"/>
    <s v="NO"/>
    <s v="CON-069"/>
    <n v="80111600"/>
    <s v="Prestar servicios profesionales en la Subdirección de Bienestar para orientar el taller de danza urbana pop dance para estudiantes y funcionarios de la UP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70"/>
    <s v="GASTOS DE FUNCIONAMIENTO"/>
    <x v="1"/>
    <x v="19"/>
    <s v="MÚSICA Y DANZA"/>
    <s v="Tallerista"/>
    <s v="Servicios profesionales"/>
    <s v="ASISTENCIAL"/>
    <n v="3"/>
    <n v="1850000"/>
    <n v="0.05"/>
    <n v="1942500"/>
    <n v="1"/>
    <s v="DIA"/>
    <m/>
    <m/>
    <n v="9712500"/>
    <m/>
    <m/>
    <m/>
    <n v="5"/>
    <n v="9712500"/>
    <n v="9712500"/>
    <s v="20.01"/>
    <s v="2.1.2.02.02.009"/>
    <s v="SI"/>
    <s v="NO"/>
    <s v="CON-070"/>
    <n v="80111600"/>
    <s v="Prestar  servicios  profesionales  en  la  Subdirección  de  Bienestar  para  orientar  los  talleres  de Hip  Hop  y  Dance  Hall,  para  estudiantes,  funcionarios  y  los  de profundización  para  el  grupo representativo institucional de la UP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71"/>
    <s v="GASTOS DE FUNCIONAMIENTO"/>
    <x v="1"/>
    <x v="19"/>
    <s v="MÚSICA Y DANZA"/>
    <s v="Tallerista"/>
    <s v="Servicios profesionales"/>
    <s v="ASISTENCIAL"/>
    <n v="3"/>
    <n v="1850000"/>
    <n v="0.05"/>
    <n v="1942500"/>
    <n v="1"/>
    <s v="DIA"/>
    <m/>
    <m/>
    <n v="9712500"/>
    <m/>
    <m/>
    <m/>
    <n v="5"/>
    <n v="9712500"/>
    <n v="9712500"/>
    <s v="20.01"/>
    <s v="2.1.2.02.02.009"/>
    <s v="SI"/>
    <s v="NO"/>
    <s v="CON-071"/>
    <n v="80111600"/>
    <s v="Prestar servicios profesionales en la Subdirección de Bienestar para orientar los talleres de flamenco para estudiantes, funcionarios y los de profundización para el grupo representativo institucional de la UP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72"/>
    <s v="GASTOS DE FUNCIONAMIENTO"/>
    <x v="1"/>
    <x v="19"/>
    <s v="MÚSICA Y DANZA"/>
    <s v="Tallerista"/>
    <s v="Servicios profesionales"/>
    <s v="ASISTENCIAL"/>
    <n v="3"/>
    <n v="1850000"/>
    <n v="0.05"/>
    <n v="1942500"/>
    <n v="1"/>
    <s v="DIA"/>
    <m/>
    <m/>
    <n v="9712500"/>
    <m/>
    <m/>
    <m/>
    <n v="5"/>
    <n v="9712500"/>
    <n v="9712500"/>
    <s v="20.01"/>
    <s v="2.1.2.02.02.009"/>
    <s v="SI"/>
    <s v="NO"/>
    <s v="CON-072"/>
    <n v="80111600"/>
    <s v="Prestar los servicios para orientar los talleres de salsa y bachata, dirigidos a losestudiantes, funcionarios y los de profundización para el Grupo Representativo Institucional de la UP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73"/>
    <s v="GASTOS DE FUNCIONAMIENTO"/>
    <x v="2"/>
    <x v="20"/>
    <s v="FACULTAD"/>
    <s v="Servicios Técnicos"/>
    <s v="CPS"/>
    <s v="TÉCNICO"/>
    <n v="1"/>
    <n v="2300000"/>
    <n v="0.05"/>
    <n v="2415000"/>
    <n v="1"/>
    <s v="DIA"/>
    <m/>
    <m/>
    <n v="26565000"/>
    <m/>
    <m/>
    <n v="0"/>
    <n v="11"/>
    <n v="26565000"/>
    <n v="26565000"/>
    <s v="20.01"/>
    <s v="2.1.2.02.02.009"/>
    <s v="SI"/>
    <s v="NO"/>
    <s v="CON-073"/>
    <n v="80111600"/>
    <s v="Prestar sus servicios personales para garantizar la atención en el servicio del gimnasio en Valmaria para los estudiantes y funcionarios de la institución durante las prácticas y entrenamientos"/>
    <s v="enero"/>
    <s v="enero"/>
    <n v="11"/>
    <s v="MES(ES)"/>
    <s v="Contratación directa."/>
    <n v="26565000"/>
    <n v="26565000"/>
    <s v="NO"/>
    <s v="NA"/>
    <s v="GRUPO DE CONTRATACION UNIVERSIDAD PEDAGOGICA NACIONAL"/>
    <s v="CO-DC"/>
    <s v="FACULTAD DE EDUCACIÓN FÍSICA "/>
    <s v="601 5941844"/>
    <s v="contratacion@pedagogica.edu.co"/>
    <s v="NO"/>
    <s v="NO"/>
    <s v="No Aplica"/>
    <s v="Todas"/>
    <s v="Todos"/>
    <s v="No Aplica"/>
    <m/>
    <m/>
  </r>
  <r>
    <s v="074"/>
    <s v="GASTOS DE FUNCIONAMIENTO"/>
    <x v="2"/>
    <x v="20"/>
    <s v="FACULTAD"/>
    <s v="Servicios Técnicos"/>
    <s v="CPS"/>
    <s v="TÉCNICO"/>
    <n v="1"/>
    <n v="2300000"/>
    <n v="0.05"/>
    <n v="2415000"/>
    <n v="1"/>
    <s v="DIA"/>
    <m/>
    <m/>
    <n v="26565000"/>
    <m/>
    <m/>
    <n v="0"/>
    <n v="11"/>
    <n v="26565000"/>
    <n v="26565000"/>
    <s v="20.01"/>
    <s v="2.1.2.02.02.009"/>
    <s v="SI"/>
    <s v="NO"/>
    <s v="CON-074"/>
    <n v="80111600"/>
    <s v="Prestar sus servicios como salvavidas para garantizar la seguridad para los usuarios de la piscina, durante la jornada de la tarde"/>
    <s v="enero"/>
    <s v="enero"/>
    <n v="11"/>
    <s v="MES(ES)"/>
    <s v="Contratación directa."/>
    <n v="26565000"/>
    <n v="26565000"/>
    <s v="NO"/>
    <s v="NA"/>
    <s v="GRUPO DE CONTRATACION UNIVERSIDAD PEDAGOGICA NACIONAL"/>
    <s v="CO-DC"/>
    <s v="FACULTAD DE EDUCACIÓN FÍSICA "/>
    <s v="601 5941844"/>
    <s v="contratacion@pedagogica.edu.co"/>
    <s v="NO"/>
    <s v="NO"/>
    <s v="No Aplica"/>
    <s v="Todas"/>
    <s v="Todos"/>
    <s v="No Aplica"/>
    <m/>
    <m/>
  </r>
  <r>
    <s v="075"/>
    <s v="GASTOS DE FUNCIONAMIENTO"/>
    <x v="2"/>
    <x v="20"/>
    <s v="FACULTAD"/>
    <s v="Servicios Técnicos"/>
    <s v="CPS"/>
    <s v="TÉCNICO"/>
    <n v="1"/>
    <n v="2300000"/>
    <n v="0.05"/>
    <n v="2415000"/>
    <n v="1"/>
    <s v="DIA"/>
    <m/>
    <m/>
    <n v="26565000"/>
    <m/>
    <m/>
    <n v="0"/>
    <n v="11"/>
    <n v="26565000"/>
    <n v="26565000"/>
    <s v="20.01"/>
    <s v="2.1.2.02.02.009"/>
    <s v="SI"/>
    <s v="NO"/>
    <s v="CON-075"/>
    <n v="80111600"/>
    <s v="Prestar sus servicios como salvavidas para garantizar la seguridad para los usuarios de la piscina, durante la jornada de la mañana"/>
    <s v="enero"/>
    <s v="enero"/>
    <n v="11"/>
    <s v="MES(ES)"/>
    <s v="Contratación directa."/>
    <n v="26565000"/>
    <n v="26565000"/>
    <s v="NO"/>
    <s v="NA"/>
    <s v="GRUPO DE CONTRATACION UNIVERSIDAD PEDAGOGICA NACIONAL"/>
    <s v="CO-DC"/>
    <s v="FACULTAD DE EDUCACIÓN FÍSICA "/>
    <s v="601 5941844"/>
    <s v="contratacion@pedagogica.edu.co"/>
    <s v="NO"/>
    <s v="NO"/>
    <s v="No Aplica"/>
    <s v="Todas"/>
    <s v="Todos"/>
    <s v="No Aplica"/>
    <m/>
    <m/>
  </r>
  <r>
    <s v="076"/>
    <s v="GASTOS DE FUNCIONAMIENTO"/>
    <x v="2"/>
    <x v="20"/>
    <s v="FACULTAD"/>
    <s v="Servicios Técnicos"/>
    <s v="CPS"/>
    <s v="TÉCNICO"/>
    <n v="1"/>
    <n v="2300000"/>
    <n v="0.05"/>
    <n v="2415000"/>
    <n v="1"/>
    <s v="DIA"/>
    <m/>
    <m/>
    <n v="26565000"/>
    <m/>
    <m/>
    <n v="0"/>
    <n v="11"/>
    <n v="26565000"/>
    <n v="26565000"/>
    <s v="20.01"/>
    <s v="2.1.2.02.02.009"/>
    <s v="SI"/>
    <s v="NO"/>
    <s v="CON-076"/>
    <n v="80111600"/>
    <s v="Prestar sus servicios personales para garantizar la atención en el servicio del gimnasio de la calle 72, con apoyo de las Tics y/o presencialmente cuando se requiera, en la jornada de la mañana para los estudiantes y funcionarios."/>
    <s v="enero"/>
    <s v="enero"/>
    <n v="11"/>
    <s v="MES(ES)"/>
    <s v="Contratación directa."/>
    <n v="26565000"/>
    <n v="26565000"/>
    <s v="NO"/>
    <s v="NA"/>
    <s v="GRUPO DE CONTRATACION UNIVERSIDAD PEDAGOGICA NACIONAL"/>
    <s v="CO-DC"/>
    <s v="FACULTAD DE EDUCACIÓN FÍSICA "/>
    <s v="601 5941844"/>
    <s v="contratacion@pedagogica.edu.co"/>
    <s v="NO"/>
    <s v="NO"/>
    <s v="No Aplica"/>
    <s v="Todas"/>
    <s v="Todos"/>
    <s v="No Aplica"/>
    <m/>
    <m/>
  </r>
  <r>
    <s v="077"/>
    <s v="GASTOS DE FUNCIONAMIENTO"/>
    <x v="2"/>
    <x v="20"/>
    <s v="FACULTAD"/>
    <s v="Servicios Técnicos"/>
    <s v="CPS"/>
    <s v="TÉCNICO"/>
    <n v="1"/>
    <n v="2300000"/>
    <n v="0.05"/>
    <n v="2415000"/>
    <n v="1"/>
    <s v="DIA"/>
    <m/>
    <m/>
    <n v="26565000"/>
    <m/>
    <m/>
    <n v="0"/>
    <n v="11"/>
    <n v="26565000"/>
    <n v="26565000"/>
    <s v="20.01"/>
    <s v="2.1.2.02.02.009"/>
    <s v="SI"/>
    <s v="NO"/>
    <s v="CON-077"/>
    <n v="80111600"/>
    <s v="Prestar sus servicios personales para garantizar la atención en el servicio del gimnasio de la calle 72, con apoyo de las Tics y/o presencialmente cuando se requiera, en la jornada de la tarde para los estudiantes y funcionarios."/>
    <s v="enero"/>
    <s v="enero"/>
    <n v="11"/>
    <s v="MES(ES)"/>
    <s v="Contratación directa."/>
    <n v="26565000"/>
    <n v="26565000"/>
    <s v="NO"/>
    <s v="NA"/>
    <s v="GRUPO DE CONTRATACION UNIVERSIDAD PEDAGOGICA NACIONAL"/>
    <s v="CO-DC"/>
    <s v="FACULTAD DE EDUCACIÓN FÍSICA "/>
    <s v="601 5941844"/>
    <s v="contratacion@pedagogica.edu.co"/>
    <s v="NO"/>
    <s v="NO"/>
    <s v="No Aplica"/>
    <s v="Todas"/>
    <s v="Todos"/>
    <s v="No Aplica"/>
    <m/>
    <m/>
  </r>
  <r>
    <s v="078"/>
    <s v="GASTOS DE FUNCIONAMIENTO"/>
    <x v="2"/>
    <x v="21"/>
    <s v="DEPARTAMENTO DE PSICOPEDAGOGÍA"/>
    <s v="Intérpretes - Traductores - Mediadores"/>
    <s v="Consultoría"/>
    <s v="OTRO"/>
    <m/>
    <n v="2931825"/>
    <n v="0.05"/>
    <n v="3078416.25"/>
    <n v="12"/>
    <s v="DIA"/>
    <m/>
    <m/>
    <n v="33862578.75"/>
    <m/>
    <m/>
    <n v="0"/>
    <n v="11"/>
    <n v="33862578.75"/>
    <n v="33862578.75"/>
    <s v="20.01"/>
    <s v="2.1.2.02.02.009"/>
    <s v="SI"/>
    <s v="NO"/>
    <s v="CON-078"/>
    <n v="80111600"/>
    <s v="En el proceso de formación de los estudiantes con limitación auditiva aguda se requiere de intérpretes de lengua de señas para espacios académicos en los que participan."/>
    <s v="enero"/>
    <s v="enero"/>
    <n v="11"/>
    <s v="MES(ES)"/>
    <s v="Contratación directa."/>
    <n v="368237220"/>
    <n v="368237220"/>
    <s v="NO"/>
    <s v="NA"/>
    <s v="GRUPO DE CONTRATACION UNIVERSIDAD PEDAGOGICA NACIONAL"/>
    <s v="CO-DC"/>
    <s v="FACULTAD DE EDUCACIÓN"/>
    <s v="601 5941844"/>
    <s v="contratacion@pedagogica.edu.co"/>
    <s v="NO"/>
    <s v="NO"/>
    <s v="No Aplica"/>
    <s v="Todas"/>
    <s v="Todos"/>
    <s v="No Aplica"/>
    <m/>
    <m/>
  </r>
  <r>
    <s v="079"/>
    <s v="GASTOS DE FUNCIONAMIENTO"/>
    <x v="2"/>
    <x v="21"/>
    <s v="DEPARTAMENTO DE PSICOPEDAGOGÍA"/>
    <s v="Servicios Profesionales"/>
    <s v="CPS"/>
    <s v="PROFESIONAL UNIVERSITARIO"/>
    <n v="4"/>
    <n v="3900000"/>
    <n v="0.05"/>
    <n v="4095000"/>
    <n v="1"/>
    <s v="DIA"/>
    <m/>
    <m/>
    <n v="45045000"/>
    <m/>
    <m/>
    <n v="0"/>
    <n v="11"/>
    <n v="45045000"/>
    <n v="45045000"/>
    <s v="20.01"/>
    <s v="2.1.2.02.02.009"/>
    <s v="SI"/>
    <s v="NO"/>
    <s v="CON-079"/>
    <n v="80111600"/>
    <s v="Realizar la revisión y edición académica de los ambientes de aprendizaje que se encuentran en proceso de producción, edición, ejecución y virtualización de la Licenciatura en Educación Básica Primaria, en coordinación con los docentes proponentes de los cursos y los parámetros de la Licenciatura."/>
    <s v="enero"/>
    <s v="enero"/>
    <n v="11"/>
    <s v="MES(ES)"/>
    <s v="Contratación directa."/>
    <n v="45045000"/>
    <n v="45045000"/>
    <s v="NO"/>
    <s v="NA"/>
    <s v="GRUPO DE CONTRATACION UNIVERSIDAD PEDAGOGICA NACIONAL"/>
    <s v="CO-DC"/>
    <s v="FACULTAD DE EDUCACIÓN"/>
    <s v="601 5941844"/>
    <s v="contratacion@pedagogica.edu.co"/>
    <s v="NO"/>
    <s v="NO"/>
    <s v="No Aplica"/>
    <s v="Todas"/>
    <s v="Todos"/>
    <s v="No Aplica"/>
    <m/>
    <m/>
  </r>
  <r>
    <s v="080"/>
    <s v="GASTOS DE FUNCIONAMIENTO"/>
    <x v="2"/>
    <x v="12"/>
    <s v="DEPARTAMENTO DE QUÍMICA"/>
    <s v="Servicios Profesionales"/>
    <s v="CPS"/>
    <s v="PROFESIONAL UNIVERSITARIO"/>
    <n v="1"/>
    <n v="3100000"/>
    <n v="0.05"/>
    <n v="3255000"/>
    <n v="1"/>
    <s v="DIA"/>
    <m/>
    <m/>
    <n v="35805000"/>
    <m/>
    <m/>
    <n v="0"/>
    <n v="11"/>
    <n v="35805000"/>
    <n v="35805000"/>
    <s v="20.01"/>
    <s v="2.1.2.02.02.009"/>
    <s v="SI"/>
    <s v="NO"/>
    <s v="CON-080"/>
    <n v="80111600"/>
    <s v="Prestar los servicios profesionales para atender el desarrollo de prácticas de laboratorio solicitadas por instituciones educativas externas y/o análisis químicos según solicitudes internas y externas, y realizar mediciones instrumentales requeridas a nivel de docencia e investigación del Departamento de Química, incluyendo la evaluación y mantenimiento de equipos de medición."/>
    <s v="enero"/>
    <s v="enero"/>
    <n v="11"/>
    <s v="MES(ES)"/>
    <s v="Contratación directa."/>
    <n v="35805000"/>
    <n v="35805000"/>
    <s v="NO"/>
    <s v="NA"/>
    <s v="GRUPO DE CONTRATACION UNIVERSIDAD PEDAGOGICA NACIONAL"/>
    <s v="CO-DC"/>
    <s v="FACULTAD DE CIENCIA Y TECNOLOGÍA"/>
    <s v="601 5941844"/>
    <s v="contratacion@pedagogica.edu.co"/>
    <s v="NO"/>
    <s v="NO"/>
    <s v="No Aplica"/>
    <s v="Todas"/>
    <s v="Todos"/>
    <s v="No Aplica"/>
    <m/>
    <m/>
  </r>
  <r>
    <s v="081"/>
    <s v="GASTOS DE FUNCIONAMIENTO"/>
    <x v="4"/>
    <x v="22"/>
    <m/>
    <s v="Servicios Profesionales"/>
    <s v="CPS"/>
    <s v="PROFESIONAL UNIVERSITARIO"/>
    <n v="1"/>
    <n v="3100000"/>
    <n v="0.05"/>
    <n v="3255000"/>
    <n v="1"/>
    <s v="DIA"/>
    <m/>
    <m/>
    <n v="35805000"/>
    <m/>
    <m/>
    <n v="9300000"/>
    <n v="11"/>
    <n v="45105000"/>
    <n v="45105000"/>
    <s v="20.01"/>
    <s v="2.1.2.02.02.008"/>
    <s v="SI"/>
    <s v="NO"/>
    <s v="CON-081"/>
    <n v="80111600"/>
    <s v="Prestar servicios de acompañamiento jurídico y administrativo, para documentar y sustentar los asuntos y temas  sometidos a consideración de la Dirección del instituto Pedagógico Nacional"/>
    <s v="enero"/>
    <s v="enero"/>
    <n v="11"/>
    <s v="MES(ES)"/>
    <s v="Contratación directa."/>
    <n v="45105000"/>
    <n v="45105000"/>
    <s v="NO"/>
    <s v="NA"/>
    <s v="GRUPO DE CONTRATACION UNIVERSIDAD PEDAGOGICA NACIONAL"/>
    <s v="CO-DC"/>
    <s v="INSTITUTO PEDAGÓGICO NACIONAL"/>
    <s v="601 5941844"/>
    <s v="contratacion@pedagogica.edu.co"/>
    <s v="NO"/>
    <s v="NO"/>
    <s v="No Aplica"/>
    <s v="Todas"/>
    <s v="Todos"/>
    <s v="No Aplica"/>
    <m/>
    <m/>
  </r>
  <r>
    <s v="082"/>
    <s v="GASTOS DE FUNCIONAMIENTO"/>
    <x v="4"/>
    <x v="22"/>
    <m/>
    <s v="Servicios Técnicos"/>
    <s v="CPS"/>
    <s v="TÉCNICO"/>
    <n v="1"/>
    <n v="2300000"/>
    <n v="0.05"/>
    <n v="2415000"/>
    <n v="1"/>
    <s v="DIA"/>
    <m/>
    <m/>
    <n v="26565000"/>
    <m/>
    <m/>
    <n v="0"/>
    <n v="11"/>
    <n v="26565000"/>
    <n v="26565000"/>
    <s v="20.01"/>
    <s v="2.1.2.02.02.009"/>
    <s v="SI"/>
    <s v="NO"/>
    <s v="CON-082"/>
    <n v="80111600"/>
    <s v="Prestar los servicios de Auxiliar de Enfermería al Instituto pedagógico Nacional. Apoyar la asistencia a estudiantes y realizar el acompañamiento a los casos asignados."/>
    <s v="enero"/>
    <s v="enero"/>
    <n v="11"/>
    <s v="MES(ES)"/>
    <s v="Contratación directa."/>
    <n v="26565000"/>
    <n v="26565000"/>
    <s v="NO"/>
    <s v="NA"/>
    <s v="GRUPO DE CONTRATACION UNIVERSIDAD PEDAGOGICA NACIONAL"/>
    <s v="CO-DC"/>
    <s v="INSTITUTO PEDAGÓGICO NACIONAL"/>
    <s v="601 5941844"/>
    <s v="contratacion@pedagogica.edu.co"/>
    <s v="NO"/>
    <s v="NO"/>
    <s v="No Aplica"/>
    <s v="Todas"/>
    <s v="Todos"/>
    <s v="No Aplica"/>
    <m/>
    <m/>
  </r>
  <r>
    <s v="083"/>
    <s v="GASTOS DE FUNCIONAMIENTO"/>
    <x v="4"/>
    <x v="22"/>
    <m/>
    <s v="Servicios Asistenciales"/>
    <s v="CPS"/>
    <s v="ASISTENCIAL"/>
    <n v="2"/>
    <n v="1750000"/>
    <n v="0.05"/>
    <n v="1837500"/>
    <n v="1"/>
    <s v="DIA"/>
    <m/>
    <m/>
    <n v="20212500"/>
    <m/>
    <m/>
    <n v="0"/>
    <n v="11"/>
    <n v="20212500"/>
    <n v="20212500"/>
    <s v="20.01"/>
    <s v="2.1.2.02.02.008"/>
    <s v="SI"/>
    <s v="NO"/>
    <s v="CON-083"/>
    <n v="80111600"/>
    <s v="Apoyo asistencial en el servicio de fotocopiado para el desarrollo de actividades administrativas y operativas derivadas de las actividades académicas del Instituto Pedagógico Nacional"/>
    <s v="enero"/>
    <s v="enero"/>
    <n v="11"/>
    <s v="MES(ES)"/>
    <s v="Contratación directa."/>
    <n v="20212500"/>
    <n v="20212500"/>
    <s v="NO"/>
    <s v="NA"/>
    <s v="GRUPO DE CONTRATACION UNIVERSIDAD PEDAGOGICA NACIONAL"/>
    <s v="CO-DC"/>
    <s v="INSTITUTO PEDAGÓGICO NACIONAL"/>
    <s v="601 5941844"/>
    <s v="contratacion@pedagogica.edu.co"/>
    <s v="NO"/>
    <s v="NO"/>
    <s v="No Aplica"/>
    <s v="Todas"/>
    <s v="Todos"/>
    <s v="No Aplica"/>
    <m/>
    <m/>
  </r>
  <r>
    <s v="084"/>
    <s v="GASTOS DE FUNCIONAMIENTO"/>
    <x v="4"/>
    <x v="22"/>
    <m/>
    <s v="Servicios Técnicos"/>
    <s v="CPS"/>
    <s v="TÉCNICO"/>
    <n v="1"/>
    <n v="2300000"/>
    <n v="0.05"/>
    <n v="2415000"/>
    <n v="1"/>
    <s v="DIA"/>
    <m/>
    <m/>
    <n v="26565000"/>
    <m/>
    <m/>
    <n v="0"/>
    <n v="11"/>
    <n v="26565000"/>
    <n v="26565000"/>
    <s v="20.01"/>
    <s v="2.1.2.02.02.008"/>
    <s v="SI"/>
    <s v="NO"/>
    <s v="CON-084"/>
    <n v="80111600"/>
    <s v="Prestar los servicios para llevar a cabo la organización del archivo del Instituto Pedagógico Nacional, de acuerdo a la normatividad vigente y apoyar actividades institucionales"/>
    <s v="enero"/>
    <s v="enero"/>
    <n v="11"/>
    <s v="MES(ES)"/>
    <s v="Contratación directa."/>
    <n v="26565000"/>
    <n v="26565000"/>
    <s v="NO"/>
    <s v="NA"/>
    <s v="GRUPO DE CONTRATACION UNIVERSIDAD PEDAGOGICA NACIONAL"/>
    <s v="CO-DC"/>
    <s v="INSTITUTO PEDAGÓGICO NACIONAL"/>
    <s v="601 5941844"/>
    <s v="contratacion@pedagogica.edu.co"/>
    <s v="NO"/>
    <s v="NO"/>
    <s v="No Aplica"/>
    <s v="Todas"/>
    <s v="Todos"/>
    <s v="No Aplica"/>
    <m/>
    <m/>
  </r>
  <r>
    <s v="085"/>
    <s v="GASTOS DE FUNCIONAMIENTO "/>
    <x v="1"/>
    <x v="23"/>
    <m/>
    <s v="Servicios Técnicos"/>
    <s v="CPS"/>
    <s v="TÉCNICO"/>
    <n v="3"/>
    <n v="2600000"/>
    <n v="0.05"/>
    <n v="2730000"/>
    <n v="1"/>
    <s v="DIA"/>
    <m/>
    <m/>
    <n v="30030000"/>
    <m/>
    <m/>
    <n v="0"/>
    <n v="11"/>
    <n v="30030000"/>
    <n v="30030000"/>
    <s v="20.01"/>
    <s v="2.1.2.02.02.008"/>
    <s v="SI"/>
    <s v="NO"/>
    <s v="CON-085"/>
    <n v="80111600"/>
    <s v="Apoyar y realizar las actividades de la gestión documental en la Universidad Pedagogica Nacional "/>
    <s v="ferebro"/>
    <s v="ferebro"/>
    <n v="11"/>
    <s v="MES(ES)"/>
    <s v="Contratación directa."/>
    <n v="30030000"/>
    <n v="30030000"/>
    <s v="NO"/>
    <s v="NA"/>
    <s v="GRUPO DE CONTRATACION UNIVERSIDAD PEDAGOGICA NACIONAL"/>
    <s v="CO-DC"/>
    <s v="GRUPO INTERNO DE TRABAJO DE GESTIÓN DOCUMENTAL"/>
    <s v="601 5941844"/>
    <s v="contratacion@pedagogica.edu.co"/>
    <s v="NO"/>
    <s v="NO"/>
    <s v="No Aplica"/>
    <s v="Todas"/>
    <s v="Todos"/>
    <s v="No Aplica"/>
    <m/>
    <m/>
  </r>
  <r>
    <m/>
    <s v="GASTOS DE COMERCIALIZACIÓN Y PRODUCCIÓN"/>
    <x v="3"/>
    <x v="24"/>
    <m/>
    <s v="Servicios Asistenciales"/>
    <s v="CPS"/>
    <s v="ASISTENCIAL"/>
    <n v="1"/>
    <n v="1680000"/>
    <n v="0.05"/>
    <n v="1764000"/>
    <n v="1"/>
    <s v="DIA"/>
    <d v="2025-02-05T00:00:00"/>
    <d v="2025-12-13T00:00:00"/>
    <n v="19404000"/>
    <m/>
    <m/>
    <n v="0"/>
    <n v="11"/>
    <n v="19404000"/>
    <n v="19404000"/>
    <s v="20.01"/>
    <s v="2.1.5.02.08"/>
    <s v="SI"/>
    <s v="NO"/>
    <s v="CON-"/>
    <n v="80111600"/>
    <s v="Prestar servicios en el Centro de Lenguas realizando actividades propias de gestión documental, atención a usuarios, apoyo al manejo del inventario general del Centro de Lenguas, así como a las demás actividades administrativas que le sean asignadas."/>
    <d v="2025-02-05T00:00:00"/>
    <d v="2025-02-05T00:00:00"/>
    <n v="11"/>
    <s v="MES(ES)"/>
    <s v="Contratación directa."/>
    <n v="19404000"/>
    <n v="19404000"/>
    <s v="NO"/>
    <s v="NA"/>
    <s v="GRUPO DE CONTRATACION UNIVERSIDAD PEDAGOGICA NACIONAL"/>
    <s v="CO-DC"/>
    <s v="CENTRO DE LENGUAS "/>
    <s v="601 5941844"/>
    <s v="contratacion@pedagogica.edu.co"/>
    <s v="NO"/>
    <s v="NO"/>
    <s v="No Aplica"/>
    <s v="Todas"/>
    <s v="Todos"/>
    <s v="No Aplica"/>
    <m/>
    <m/>
  </r>
  <r>
    <m/>
    <s v="GASTOS DE COMERCIALIZACIÓN Y PRODUCCIÓN"/>
    <x v="3"/>
    <x v="24"/>
    <m/>
    <s v="Servicios Técnicos"/>
    <s v="CPS"/>
    <s v="OTRO"/>
    <m/>
    <n v="753070.5"/>
    <n v="0.05"/>
    <n v="790724.02500000002"/>
    <n v="1"/>
    <s v="DIA"/>
    <d v="2025-02-17T00:00:00"/>
    <d v="2025-06-30T00:00:00"/>
    <n v="3162896.1"/>
    <m/>
    <m/>
    <n v="0"/>
    <n v="4"/>
    <n v="3765355"/>
    <m/>
    <s v="20.01"/>
    <s v="2.1.5.02.09"/>
    <s v="SI"/>
    <s v="NO"/>
    <s v="CON-"/>
    <n v="80111600"/>
    <s v="Prestar servicios de atención primaria en enfermería y primeros auxilios a los estudiantes y tutores de las clases de idiomas del Centro de Lenguas que se desarrollen en las instalaciones del Instituto Pedagógico Nacional -IPN, así como el apoyo de actividades de carácter operativo necesarias para el correcto funcionamiento de los cursos durante el primer semestre de la vigencia 2025."/>
    <d v="2025-02-17T00:00:00"/>
    <d v="2025-02-17T00:00:00"/>
    <n v="4"/>
    <s v="MES(ES)"/>
    <s v="Contratación directa."/>
    <n v="3765355"/>
    <n v="3765355"/>
    <s v="NO"/>
    <s v="NA"/>
    <s v="GRUPO DE CONTRATACION UNIVERSIDAD PEDAGOGICA NACIONAL"/>
    <s v="CO-DC"/>
    <s v="CENTRO DE LENGUAS "/>
    <s v="601 5941844"/>
    <s v="contratacion@pedagogica.edu.co"/>
    <s v="NO"/>
    <s v="SI"/>
    <s v="No Aplica"/>
    <s v="Todas"/>
    <s v="Todos"/>
    <s v="No Aplica"/>
    <m/>
    <m/>
  </r>
  <r>
    <s v="086"/>
    <s v="GASTOS DE FUNCIONAMIENTO"/>
    <x v="1"/>
    <x v="14"/>
    <m/>
    <s v="Servicios Profesionales"/>
    <s v="CPS"/>
    <s v="PROFESIONAL ESPECIALIZADO"/>
    <n v="6"/>
    <n v="6200000"/>
    <n v="0.05"/>
    <n v="6510000"/>
    <n v="1"/>
    <s v="DIA"/>
    <m/>
    <m/>
    <n v="71610000"/>
    <m/>
    <m/>
    <n v="0"/>
    <n v="11"/>
    <n v="71610000"/>
    <n v="71610000"/>
    <s v="20.01"/>
    <s v="2.1.2.02.02.008"/>
    <s v="SI"/>
    <s v="NO"/>
    <s v="CON-086"/>
    <n v="80111600"/>
    <s v="Prestar los servicios profesionales especializados para realizar acompañamiento estratégico y operativo de tipo jurídico - legal y contractual en los temas relacionados con el despacho de la Vicerrectoría Administrativa y Financiera, así como los de las Subdirecciones adscritas a dicha dependencia de la Universidad Pedagógica Nacional."/>
    <d v="1899-12-30T00:00:00"/>
    <d v="1899-12-30T00:00:00"/>
    <n v="11"/>
    <s v="MES(ES)"/>
    <s v="Contratación directa."/>
    <n v="71610000"/>
    <n v="71610000"/>
    <s v="NO"/>
    <s v="NA"/>
    <s v="GRUPO DE CONTRATACION UNIVERSIDAD PEDAGOGICA NACIONAL"/>
    <s v="CO-DC"/>
    <s v="DESPACHO VAD"/>
    <s v="601 5941844"/>
    <s v="contratacion@pedagogica.edu.co"/>
    <s v="NO"/>
    <s v="NO"/>
    <s v="No Aplica"/>
    <s v="Todas"/>
    <s v="Todos"/>
    <s v="No Aplica"/>
    <m/>
    <m/>
  </r>
  <r>
    <s v="087"/>
    <s v="GASTOS DE FUNCIONAMIENTO"/>
    <x v="1"/>
    <x v="19"/>
    <s v="DEPORTE"/>
    <s v="Entrenador"/>
    <s v="Servicios profesionales"/>
    <s v="ASISTENCIAL"/>
    <n v="3"/>
    <n v="1850000"/>
    <n v="0.05"/>
    <n v="1942500"/>
    <n v="1"/>
    <s v="DIA"/>
    <m/>
    <m/>
    <n v="9712500"/>
    <m/>
    <m/>
    <m/>
    <n v="5"/>
    <n v="9712500"/>
    <n v="9712500"/>
    <s v="20.01"/>
    <s v="2.1.2.02.02.009"/>
    <s v="SI"/>
    <s v="NO"/>
    <s v="CON-087"/>
    <n v="80111600"/>
    <s v="Prestar los servicios para planificar, realizar y acompañar los entrenamientos de Tennis de campo a los equipos representativos de la UPN y apoyar la organización del torneo SUE-DC."/>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88"/>
    <s v="GASTOS DE FUNCIONAMIENTO"/>
    <x v="1"/>
    <x v="19"/>
    <s v="MÚSICA Y DANZA"/>
    <s v="Tallerista"/>
    <s v="Servicios profesionales"/>
    <s v="ASISTENCIAL"/>
    <n v="3"/>
    <n v="1850000"/>
    <n v="0.05"/>
    <n v="1942500"/>
    <n v="1"/>
    <s v="DIA"/>
    <m/>
    <m/>
    <n v="9712500"/>
    <m/>
    <m/>
    <m/>
    <n v="5"/>
    <n v="9712500"/>
    <n v="9712500"/>
    <s v="20.01"/>
    <s v="2.1.2.02.02.009"/>
    <s v="SI"/>
    <s v="NO"/>
    <s v="CON-088"/>
    <n v="80111600"/>
    <s v="Prestar los servicios para orientar los talleres de percusión folclórica y tamboras, dirigidos a los estudiantes, funcionarios y los de profundización para el Grupo Representativo Institucional de la UP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89"/>
    <s v="GASTOS DE FUNCIONAMIENTO"/>
    <x v="0"/>
    <x v="2"/>
    <m/>
    <s v="Servicios Profesionales"/>
    <s v="CPS"/>
    <s v="PROFESIONAL UNIVERSITARIO"/>
    <n v="4"/>
    <n v="3900000"/>
    <n v="0.05"/>
    <n v="4095000"/>
    <n v="1"/>
    <s v="DIA"/>
    <m/>
    <m/>
    <n v="45045000"/>
    <m/>
    <m/>
    <n v="0"/>
    <n v="11"/>
    <n v="45045000"/>
    <n v="45045000"/>
    <s v="20.01"/>
    <s v="2.1.2.02.02.008"/>
    <s v="SI"/>
    <s v="NO"/>
    <s v="CON-089"/>
    <n v="80111600"/>
    <s v="Prestar servicios profesionales como Comunicador Social -Periodista para el acompañamiento en la ejecución de las estrategias de comunicación que se construyan y que permitan facilitar el cumplimiento de los objetivos misionales y la Política de Comunicaciones de la Universidad Pedagógica Nacional."/>
    <d v="1899-12-30T00:00:00"/>
    <d v="1899-12-30T00:00:00"/>
    <n v="11"/>
    <s v="MES(ES)"/>
    <s v="Contratación directa."/>
    <n v="45045000"/>
    <n v="45045000"/>
    <s v="NO"/>
    <s v="NA"/>
    <s v="GRUPO DE CONTRATACION UNIVERSIDAD PEDAGOGICA NACIONAL"/>
    <s v="CO-DC"/>
    <s v="OFICINA DE COMUNICACIONES"/>
    <s v="601 5941844"/>
    <s v="contratacion@pedagogica.edu.co"/>
    <s v="NO"/>
    <s v="NO"/>
    <s v="No Aplica"/>
    <s v="Todas"/>
    <s v="Todos"/>
    <s v="No Aplica"/>
    <m/>
    <m/>
  </r>
  <r>
    <s v="090"/>
    <s v="GASTOS DE FUNCIONAMIENTO"/>
    <x v="3"/>
    <x v="25"/>
    <m/>
    <s v="Servicios Profesionales"/>
    <s v="CPS "/>
    <s v="PROFESIONAL UNIVERSITARIO"/>
    <n v="4"/>
    <n v="3900000"/>
    <n v="0.05"/>
    <n v="4095000"/>
    <n v="1"/>
    <s v="DIA"/>
    <m/>
    <m/>
    <n v="40950000"/>
    <m/>
    <m/>
    <n v="0"/>
    <n v="10"/>
    <n v="40950000"/>
    <n v="40950000"/>
    <s v="20.01"/>
    <s v="2.1.2.02.02.008"/>
    <s v="SI"/>
    <s v="NO"/>
    <s v="CON-090"/>
    <n v="80111600"/>
    <s v="Prestar servicios profesionales para apoyar la consolidación, organización y análisis de la  información que aportará a los procesos de producción y generación de conocimiento del_x000a_Observatorio Colombiano de Políticas Educativas y Profesión Docente OCPE – UPN."/>
    <s v="enero"/>
    <s v="enero"/>
    <n v="10"/>
    <s v="MES(ES)"/>
    <s v="Contratación directa."/>
    <n v="40950000"/>
    <n v="40950000"/>
    <s v="NO"/>
    <s v="NA"/>
    <s v="GRUPO DE CONTRATACION UNIVERSIDAD PEDAGOGICA NACIONAL"/>
    <s v="CO-DC"/>
    <s v="SUBDIRECCION DE GESTION DE PROYECTOS "/>
    <s v="601 5941844"/>
    <s v="contratacion@pedagogica.edu.co"/>
    <s v="NO"/>
    <s v="NO"/>
    <s v="No Aplica"/>
    <s v="Todas"/>
    <s v="Todos"/>
    <s v="No Aplica"/>
    <m/>
    <m/>
  </r>
  <r>
    <s v="091"/>
    <s v="GASTOS DE FUNCIONAMIENTO"/>
    <x v="1"/>
    <x v="19"/>
    <s v="DEPORTE"/>
    <s v="Entrenador"/>
    <s v="Servicios profesionales"/>
    <s v="ASISTENCIAL"/>
    <n v="3"/>
    <n v="1850000"/>
    <n v="0.05"/>
    <n v="1942500"/>
    <n v="1"/>
    <s v="DIA"/>
    <m/>
    <m/>
    <n v="9712500"/>
    <m/>
    <m/>
    <m/>
    <n v="5"/>
    <n v="9712500"/>
    <n v="9712500"/>
    <s v="20.01"/>
    <s v="2.1.2.02.02.009"/>
    <s v="SI"/>
    <s v="NO"/>
    <s v="CON-091"/>
    <n v="80111600"/>
    <s v="Prestar servicios profesionales para la planificación y realización de los entrenamientos de Karate a los equipos representativos de la UPN, apoyar la organización del torneo SUE-DC y hacer acompañamiento constante a los deportistas en los diferentes eventos y torneos en los que participa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1">
  <r>
    <s v="001"/>
    <s v="GASTOS DE FUNCIONAMIENTO"/>
    <s v="RECTORÍA"/>
    <x v="0"/>
    <s v="CONSEJO SUPERIOR"/>
    <s v="Logística Consejo Superior"/>
    <s v="Logística"/>
    <x v="0"/>
    <m/>
    <s v="-"/>
    <m/>
    <n v="4891250"/>
    <n v="1"/>
    <s v="MENSUAL"/>
    <d v="2025-01-01T00:00:00"/>
    <d v="2025-12-31T00:00:00"/>
    <n v="83151250"/>
    <m/>
    <m/>
    <n v="0"/>
    <n v="12"/>
    <n v="83151250"/>
    <n v="83151250"/>
    <s v="20.01"/>
    <s v="2.1.2.02.02.008"/>
    <s v="NO"/>
    <s v="NO"/>
    <s v="CON-001"/>
    <n v="80161500"/>
    <s v="Amparar el pago de honorarios a los miembros del Consejo Superior de la UPN para la Vigencia 2025"/>
    <s v="ok"/>
    <d v="2025-01-01T00:00:00"/>
    <d v="2025-01-01T00:00:00"/>
    <n v="12"/>
    <s v="MES(ES)"/>
    <s v="Contratación directa."/>
    <n v="83151250"/>
    <n v="83151250"/>
    <s v="NO"/>
    <s v="NA"/>
    <s v="GRUPO DE CONTRATACION UNIVERSIDAD PEDAGOGICA NACIONAL"/>
    <s v="CO-DC"/>
    <s v="RECTORÍA"/>
    <s v="601 5941844"/>
    <s v="contratacion@pedagogica.edu.co"/>
    <s v="NO"/>
    <s v="NO"/>
    <s v="No Aplica"/>
    <s v="Todas"/>
    <s v="Todos"/>
    <s v="No Aplica"/>
    <m/>
    <m/>
  </r>
  <r>
    <s v="002"/>
    <s v="GASTOS DE FUNCIONAMIENTO"/>
    <s v="RECTORÍA"/>
    <x v="1"/>
    <m/>
    <s v="Servicios Profesionales"/>
    <s v="CPS"/>
    <x v="1"/>
    <n v="6"/>
    <n v="4400000"/>
    <n v="0.05"/>
    <n v="4620000"/>
    <n v="1"/>
    <s v="DIA"/>
    <d v="2025-02-03T00:00:00"/>
    <d v="2025-12-12T00:00:00"/>
    <n v="46200000"/>
    <m/>
    <m/>
    <n v="0"/>
    <n v="10"/>
    <n v="46200000"/>
    <n v="46200000"/>
    <s v="20.01"/>
    <s v="2.1.2.02.02.008"/>
    <s v="SI"/>
    <s v="NO"/>
    <s v="CON-002"/>
    <n v="80111600"/>
    <s v="Prestar servicios profesionales para el diseño y gestión de las piezas comunicativas en el marco de la estrategia de regionalización encaminada a la ampliación de cobertura dispuesta en la Universidad Pedagógica Nacional_x000a_y las demás que se requieran desde el Grupo de Comunicaciones."/>
    <s v="ok"/>
    <d v="2025-02-03T00:00:00"/>
    <d v="2025-02-03T00:00:00"/>
    <n v="10"/>
    <s v="MES(ES)"/>
    <s v="Contratación directa."/>
    <n v="46200000"/>
    <n v="46200000"/>
    <s v="NO"/>
    <s v="NA"/>
    <s v="GRUPO DE CONTRATACION UNIVERSIDAD PEDAGOGICA NACIONAL"/>
    <s v="CO-DC"/>
    <s v="OFICINA DE COMUNICACIONES"/>
    <s v="601 5941844"/>
    <s v="contratacion@pedagogica.edu.co"/>
    <s v="NO"/>
    <s v="NO"/>
    <s v="No Aplica"/>
    <s v="Todas"/>
    <s v="Todos"/>
    <s v="No Aplica"/>
    <m/>
    <m/>
  </r>
  <r>
    <s v="003"/>
    <s v="GASTOS DE FUNCIONAMIENTO"/>
    <s v="RECTORÍA"/>
    <x v="2"/>
    <m/>
    <s v="Servicios de Asesoría Jurídica"/>
    <s v="Consultoría"/>
    <x v="1"/>
    <n v="6"/>
    <n v="4400000"/>
    <n v="0.05"/>
    <n v="4620000"/>
    <n v="1"/>
    <s v="DIA"/>
    <d v="2025-02-03T00:00:00"/>
    <d v="2025-12-12T00:00:00"/>
    <m/>
    <m/>
    <m/>
    <n v="0"/>
    <n v="10"/>
    <m/>
    <n v="0"/>
    <s v="20.01"/>
    <s v="2.1.2.02.02.008"/>
    <s v="SI"/>
    <s v="NO"/>
    <s v="CON-003"/>
    <n v="80111600"/>
    <s v="Prestar servicios profesionales a la oficina jurídica y/o a la Vicerrectoría Académica para asistencia, asesoría y apoyo jurídico en los asuntos a su cargo, así como el acompañamiento a las dependencias adscritas"/>
    <s v="eliminar "/>
    <d v="2025-02-03T00:00:00"/>
    <d v="2025-02-03T00:00:00"/>
    <n v="10"/>
    <s v="MES(ES)"/>
    <s v="Contratación directa."/>
    <n v="0"/>
    <n v="0"/>
    <s v="NO"/>
    <s v="NA"/>
    <s v="GRUPO DE CONTRATACION UNIVERSIDAD PEDAGOGICA NACIONAL"/>
    <s v="CO-DC"/>
    <s v="OFICINA JURÍDICA "/>
    <s v="601 5941844"/>
    <s v="contratacion@pedagogica.edu.co"/>
    <s v="NO"/>
    <s v="NO"/>
    <s v="No Aplica"/>
    <s v="Todas"/>
    <s v="Todos"/>
    <s v="No Aplica"/>
    <m/>
    <m/>
  </r>
  <r>
    <s v="004"/>
    <s v="GASTOS DE FUNCIONAMIENTO"/>
    <s v="RECTORÍA"/>
    <x v="2"/>
    <m/>
    <s v="Servicios Profesionales"/>
    <s v="CPS"/>
    <x v="2"/>
    <n v="4"/>
    <n v="5700000"/>
    <n v="0.05"/>
    <n v="5985000"/>
    <n v="1"/>
    <s v="DIA"/>
    <d v="2025-02-03T00:00:00"/>
    <d v="2025-12-12T00:00:00"/>
    <n v="59850000"/>
    <m/>
    <m/>
    <n v="0"/>
    <n v="10"/>
    <n v="59850000"/>
    <n v="59850000"/>
    <s v="20.01"/>
    <s v="2.1.2.02.02.008"/>
    <s v="SI"/>
    <s v="NO"/>
    <s v="CON-004"/>
    <n v="80111600"/>
    <s v="Prestar servicios especializados de asesoría, acompañamiento y seguimiento en todas las actividades relacionadas con la gestión jurídica que corresponden a la Oficina Jurídica de la UPN."/>
    <s v="ok"/>
    <d v="2025-02-03T00:00:00"/>
    <d v="2025-02-03T00:00:00"/>
    <n v="10"/>
    <s v="MES(ES)"/>
    <s v="Contratación directa."/>
    <n v="59850000"/>
    <n v="59850000"/>
    <s v="NO"/>
    <s v="NA"/>
    <s v="GRUPO DE CONTRATACION UNIVERSIDAD PEDAGOGICA NACIONAL"/>
    <s v="CO-DC"/>
    <s v="OFICINA JURÍDICA "/>
    <s v="601 5941844"/>
    <s v="contratacion@pedagogica.edu.co"/>
    <s v="NO"/>
    <s v="NO"/>
    <s v="No Aplica"/>
    <s v="Todas"/>
    <s v="Todos"/>
    <s v="No Aplica"/>
    <m/>
    <m/>
  </r>
  <r>
    <s v="005"/>
    <s v="GASTOS DE FUNCIONAMIENTO"/>
    <s v="RECTORÍA"/>
    <x v="2"/>
    <m/>
    <s v="Servicios Profesionales"/>
    <s v="CPS"/>
    <x v="1"/>
    <n v="3"/>
    <n v="3600000"/>
    <n v="0.05"/>
    <n v="3780000"/>
    <n v="1"/>
    <s v="DIA"/>
    <d v="2025-02-03T00:00:00"/>
    <d v="2025-12-12T00:00:00"/>
    <n v="37800000"/>
    <m/>
    <m/>
    <n v="0"/>
    <n v="10"/>
    <n v="37800000"/>
    <n v="37800000"/>
    <s v="20.01"/>
    <s v="2.1.2.02.02.008"/>
    <s v="SI"/>
    <s v="NO"/>
    <s v="CON-005"/>
    <n v="80111600"/>
    <s v="Prestar servicios profesionales a la oficina jurídica y/o a la Vicerrectoría Académica para asistencia, asesoría y apoyo jurídico en los asuntos a su cargo, así como el acompañamiento a las dependencias adscritas."/>
    <s v="ok"/>
    <d v="2025-02-03T00:00:00"/>
    <d v="2025-02-03T00:00:00"/>
    <n v="10"/>
    <s v="MES(ES)"/>
    <s v="Contratación directa."/>
    <n v="37800000"/>
    <n v="37800000"/>
    <s v="NO"/>
    <s v="NA"/>
    <s v="GRUPO DE CONTRATACION UNIVERSIDAD PEDAGOGICA NACIONAL"/>
    <s v="CO-DC"/>
    <s v="OFICINA JURÍDICA "/>
    <s v="601 5941844"/>
    <s v="contratacion@pedagogica.edu.co"/>
    <s v="NO"/>
    <s v="NO"/>
    <s v="No Aplica"/>
    <s v="Todas"/>
    <s v="Todos"/>
    <s v="No Aplica"/>
    <m/>
    <m/>
  </r>
  <r>
    <s v="006"/>
    <s v="GASTOS DE FUNCIONAMIENTO"/>
    <s v="RECTORÍA"/>
    <x v="2"/>
    <m/>
    <s v="Servicios Profesionales"/>
    <s v="CPS"/>
    <x v="3"/>
    <m/>
    <n v="10072674"/>
    <n v="0.05"/>
    <n v="10576307.700000001"/>
    <n v="1"/>
    <s v="DIA"/>
    <d v="2025-02-03T00:00:00"/>
    <d v="2025-12-12T00:00:00"/>
    <n v="105763077.00000001"/>
    <m/>
    <m/>
    <n v="0"/>
    <n v="10"/>
    <n v="105763077.00000001"/>
    <n v="105763077.00000001"/>
    <s v="20.01"/>
    <s v="2.1.2.02.02.008"/>
    <s v="SI"/>
    <s v="NO"/>
    <s v="CON-006"/>
    <n v="80111600"/>
    <s v="Prestar servicios especializados en representación y defensa judicial, asesoría y emisión de conceptos en los procesos promovidos o en contra de la UPN."/>
    <s v="ok"/>
    <d v="2025-02-03T00:00:00"/>
    <d v="2025-02-03T00:00:00"/>
    <n v="10"/>
    <s v="MES(ES)"/>
    <s v="Contratación directa."/>
    <n v="105763077.00000001"/>
    <n v="105763077.00000001"/>
    <s v="NO"/>
    <s v="NA"/>
    <s v="GRUPO DE CONTRATACION UNIVERSIDAD PEDAGOGICA NACIONAL"/>
    <s v="CO-DC"/>
    <s v="OFICINA JURÍDICA "/>
    <s v="601 5941844"/>
    <s v="contratacion@pedagogica.edu.co"/>
    <s v="NO"/>
    <s v="NO"/>
    <s v="No Aplica"/>
    <s v="Todas"/>
    <s v="Todos"/>
    <s v="No Aplica"/>
    <m/>
    <m/>
  </r>
  <r>
    <s v="007"/>
    <s v="GASTOS DE FUNCIONAMIENTO"/>
    <s v="RECTORÍA"/>
    <x v="3"/>
    <m/>
    <s v="Servicios Profesionales"/>
    <s v="CPS"/>
    <x v="2"/>
    <n v="4"/>
    <n v="5700000"/>
    <n v="0.05"/>
    <n v="5985000"/>
    <n v="1"/>
    <s v="DIA"/>
    <d v="2025-02-03T00:00:00"/>
    <d v="2025-12-12T00:00:00"/>
    <n v="59850000"/>
    <m/>
    <m/>
    <n v="0"/>
    <n v="10"/>
    <n v="59850000"/>
    <n v="59850000"/>
    <s v="20.01"/>
    <s v="2.1.2.02.02.008"/>
    <s v="SI"/>
    <s v="NO"/>
    <s v="CON-007"/>
    <n v="80111600"/>
    <s v="Asesorar, Apoyar y ejecutar auditorias y/o seguimientos, proyectar los informes legales de carácter  contable, financiero y requeridos para el cumplimiento misional de la Oficina de Control Interno y las  demás actividades que demande esta Oficina para dar cumplimiento al Plan de Acción"/>
    <s v="ok"/>
    <d v="2025-02-03T00:00:00"/>
    <d v="2025-02-03T00:00:00"/>
    <n v="10"/>
    <s v="MES(ES)"/>
    <s v="Contratación directa."/>
    <n v="59850000"/>
    <n v="59850000"/>
    <s v="NO"/>
    <s v="NA"/>
    <s v="GRUPO DE CONTRATACION UNIVERSIDAD PEDAGOGICA NACIONAL"/>
    <s v="CO-DC"/>
    <s v="OFICINA DE CONTROL INTERNO"/>
    <s v="601 5941844"/>
    <s v="contratacion@pedagogica.edu.co"/>
    <s v="NO"/>
    <s v="NO"/>
    <s v="No Aplica"/>
    <s v="Todas"/>
    <s v="Todos"/>
    <s v="No Aplica"/>
    <m/>
    <m/>
  </r>
  <r>
    <s v="008"/>
    <s v="GASTOS DE FUNCIONAMIENTO"/>
    <s v="RECTORÍA"/>
    <x v="3"/>
    <m/>
    <s v="Servicios Profesionales"/>
    <s v="CPS"/>
    <x v="2"/>
    <n v="4"/>
    <n v="4700000"/>
    <n v="0.05"/>
    <n v="4935000"/>
    <n v="1"/>
    <s v="DIA"/>
    <d v="2025-02-03T00:00:00"/>
    <d v="2025-12-12T00:00:00"/>
    <n v="49350000"/>
    <m/>
    <m/>
    <n v="0"/>
    <n v="10"/>
    <n v="49350000"/>
    <n v="49350000"/>
    <s v="20.01"/>
    <s v="2.1.2.02.02.008"/>
    <s v="SI"/>
    <s v="NO"/>
    <s v="CON-008"/>
    <n v="80111600"/>
    <s v="Ejecutar, Apoyar y Asesorar las auditorias y seguimientos aprobados en el Programa de auditorías y plan de trabajo para la vigencia 2025, relacionadas con la Gestión Docente Universitaria, así como las demás actividades enmarcadas en la Gestión Documental de la UPN."/>
    <s v="ok"/>
    <d v="2025-02-03T00:00:00"/>
    <d v="2025-02-03T00:00:00"/>
    <n v="10"/>
    <s v="MES(ES)"/>
    <s v="Contratación directa."/>
    <n v="49350000"/>
    <n v="49350000"/>
    <s v="NO"/>
    <s v="NA"/>
    <s v="GRUPO DE CONTRATACION UNIVERSIDAD PEDAGOGICA NACIONAL"/>
    <s v="CO-DC"/>
    <s v="OFICINA DE CONTROL INTERNO"/>
    <s v="601 5941844"/>
    <s v="contratacion@pedagogica.edu.co"/>
    <s v="NO"/>
    <s v="NO"/>
    <s v="No Aplica"/>
    <s v="Todas"/>
    <s v="Todos"/>
    <s v="No Aplica"/>
    <m/>
    <m/>
  </r>
  <r>
    <s v="010"/>
    <s v="GASTOS DE FUNCIONAMIENTO"/>
    <s v="RECTORÍA"/>
    <x v="3"/>
    <m/>
    <s v="Servicios Profesionales"/>
    <s v="CPS"/>
    <x v="1"/>
    <n v="6"/>
    <n v="4400000"/>
    <n v="0.05"/>
    <n v="4620000"/>
    <n v="1"/>
    <s v="DIA"/>
    <d v="2025-02-03T00:00:00"/>
    <d v="2025-12-12T00:00:00"/>
    <n v="46200000"/>
    <m/>
    <m/>
    <n v="0"/>
    <n v="10"/>
    <n v="46200000"/>
    <n v="46200000"/>
    <s v="20.01"/>
    <s v="2.1.2.02.02.008"/>
    <s v="SI"/>
    <s v="NO"/>
    <s v="CON-010"/>
    <n v="80111600"/>
    <s v="Asesorar, Apoyar, Ejecutar, Auditorias y/o seguimientos incluidos en el Programa de Auditorias y Plan de  Trabajo vigencia 2025, así como proyectar los informes internos y de carácter legal, requeridos para el  cumplimiento misional de la Oficina de Control Interno y las demás actividades que demande esta Oficina para  dar cumplimiento al plan de acción."/>
    <s v="ok"/>
    <d v="2025-02-03T00:00:00"/>
    <d v="2025-02-03T00:00:00"/>
    <n v="10"/>
    <s v="MES(ES)"/>
    <s v="Contratación directa."/>
    <n v="46200000"/>
    <n v="46200000"/>
    <s v="NO"/>
    <s v="NA"/>
    <s v="GRUPO DE CONTRATACION UNIVERSIDAD PEDAGOGICA NACIONAL"/>
    <s v="CO-DC"/>
    <s v="OFICINA DE CONTROL INTERNO"/>
    <s v="601 5941844"/>
    <s v="contratacion@pedagogica.edu.co"/>
    <s v="NO"/>
    <s v="NO"/>
    <s v="No Aplica"/>
    <s v="Todas"/>
    <s v="Todos"/>
    <s v="No Aplica"/>
    <m/>
    <m/>
  </r>
  <r>
    <s v="011"/>
    <s v="GASTOS DE FUNCIONAMIENTO"/>
    <s v="RECTORÍA"/>
    <x v="4"/>
    <m/>
    <s v="Servicios Asistenciales"/>
    <s v="CPS"/>
    <x v="4"/>
    <n v="5"/>
    <n v="2100000"/>
    <n v="0.05"/>
    <n v="2205000"/>
    <n v="1"/>
    <s v="DIA"/>
    <d v="2025-02-03T00:00:00"/>
    <d v="2025-12-12T00:00:00"/>
    <n v="22050000"/>
    <m/>
    <m/>
    <n v="0"/>
    <n v="10"/>
    <n v="22050000"/>
    <n v="22050000"/>
    <s v="20.01"/>
    <s v="2.1.2.02.02.008"/>
    <s v="SI"/>
    <s v="NO"/>
    <s v="CON-011"/>
    <n v="80111600"/>
    <s v="Prestar servicios personales para la transcripción y redacción de actas y documentos del Consejo Superior y el Consejo Académico."/>
    <m/>
    <d v="2025-02-03T00:00:00"/>
    <d v="2025-02-03T00:00:00"/>
    <n v="10"/>
    <s v="MES(ES)"/>
    <s v="Contratación directa."/>
    <n v="22050000"/>
    <n v="22050000"/>
    <s v="NO"/>
    <s v="NA"/>
    <s v="GRUPO DE CONTRATACION UNIVERSIDAD PEDAGOGICA NACIONAL"/>
    <s v="CO-DC"/>
    <s v="SECRETARÍA GENERAL "/>
    <s v="601 5941844"/>
    <s v="contratacion@pedagogica.edu.co"/>
    <s v="NO"/>
    <s v="NO"/>
    <s v="No Aplica"/>
    <s v="Todas"/>
    <s v="Todos"/>
    <s v="No Aplica"/>
    <m/>
    <m/>
  </r>
  <r>
    <s v="012"/>
    <s v="GASTOS DE FUNCIONAMIENTO"/>
    <s v="RECTORÍA"/>
    <x v="5"/>
    <m/>
    <s v="Servicios Profesionales"/>
    <s v="CPS"/>
    <x v="2"/>
    <n v="4"/>
    <n v="5700000"/>
    <n v="0.05"/>
    <n v="5985000"/>
    <n v="1"/>
    <s v="MENSUAL"/>
    <d v="2025-02-03T00:00:00"/>
    <d v="2025-12-12T00:00:00"/>
    <n v="59850000"/>
    <m/>
    <m/>
    <n v="0"/>
    <n v="10"/>
    <n v="59850000"/>
    <n v="59850000"/>
    <s v="20.01"/>
    <s v="2.1.2.02.02.008"/>
    <s v="SI"/>
    <s v="NO"/>
    <s v="CON-012"/>
    <n v="80111600"/>
    <s v="Prestar los servicios profesionales de apoyo para adelantar acciones en el desarrollo y sostenibilidad del Modelo integrado de planeación y gestión MIPG en ejecución a los procesos administrativos, así como el levantamiento de documentación, en los ejes centrales del Sistema de Gestión Integral de la Universidad Pedagógica Nacional"/>
    <s v="ok"/>
    <d v="2025-02-03T00:00:00"/>
    <d v="2025-02-03T00:00:00"/>
    <n v="10"/>
    <s v="MES(ES)"/>
    <s v="Contratación directa."/>
    <n v="59850000"/>
    <n v="59850000"/>
    <s v="NO"/>
    <s v="NA"/>
    <s v="GRUPO DE CONTRATACION UNIVERSIDAD PEDAGOGICA NACIONAL"/>
    <s v="CO-DC"/>
    <s v="OFICINA DE DESARROLLO Y PLANEACIÓN "/>
    <s v="601 5941844"/>
    <s v="contratacion@pedagogica.edu.co"/>
    <s v="NO"/>
    <s v="NO"/>
    <s v="No Aplica"/>
    <s v="Todas"/>
    <s v="Todos"/>
    <s v="No Aplica"/>
    <m/>
    <m/>
  </r>
  <r>
    <s v="013"/>
    <s v="GASTOS DE FUNCIONAMIENTO"/>
    <s v="RECTORÍA"/>
    <x v="5"/>
    <m/>
    <s v="Servicios Profesionales"/>
    <s v="CPS"/>
    <x v="2"/>
    <n v="4"/>
    <n v="5700000"/>
    <n v="0.05"/>
    <n v="5985000"/>
    <n v="1"/>
    <s v="MENSUAL"/>
    <d v="2025-02-03T00:00:00"/>
    <d v="2025-12-12T00:00:00"/>
    <n v="59850000"/>
    <m/>
    <m/>
    <n v="0"/>
    <n v="10"/>
    <n v="59850000"/>
    <n v="59850000"/>
    <s v="20.01"/>
    <s v="2.1.2.02.02.008"/>
    <s v="SI"/>
    <s v="NO"/>
    <s v="CON-013"/>
    <n v="80111600"/>
    <s v="Prestar los servicios profesionales para apoyar y promoveer el diseño  e implementación del modelo integrado de planeación y gestión MIPG en concordancia con el Sistema de Gestión Integral de la Universidad Pedagógica Nacional"/>
    <s v="ok"/>
    <d v="2025-02-03T00:00:00"/>
    <d v="2025-02-03T00:00:00"/>
    <n v="10"/>
    <s v="MES(ES)"/>
    <s v="Contratación directa."/>
    <n v="59850000"/>
    <n v="59850000"/>
    <s v="NO"/>
    <s v="NA"/>
    <s v="GRUPO DE CONTRATACION UNIVERSIDAD PEDAGOGICA NACIONAL"/>
    <s v="CO-DC"/>
    <s v="OFICINA DE DESARROLLO Y PLANEACIÓN "/>
    <s v="601 5941844"/>
    <s v="contratacion@pedagogica.edu.co"/>
    <s v="NO"/>
    <s v="NO"/>
    <s v="No Aplica"/>
    <s v="Todas"/>
    <s v="Todos"/>
    <s v="No Aplica"/>
    <m/>
    <m/>
  </r>
  <r>
    <s v="014"/>
    <s v="GASTOS DE FUNCIONAMIENTO"/>
    <s v="RECTORÍA"/>
    <x v="5"/>
    <m/>
    <s v="Servicios Profesionales"/>
    <s v="CPS"/>
    <x v="2"/>
    <n v="4"/>
    <n v="5700000"/>
    <n v="0.05"/>
    <n v="5985000"/>
    <n v="1"/>
    <s v="MENSUAL"/>
    <d v="2025-02-03T00:00:00"/>
    <d v="2025-12-12T00:00:00"/>
    <n v="59850000"/>
    <m/>
    <m/>
    <n v="0"/>
    <n v="10"/>
    <n v="59850000"/>
    <n v="59850000"/>
    <s v="20.01"/>
    <s v="2.1.2.02.02.008"/>
    <s v="SI"/>
    <s v="NO"/>
    <s v="CON-014"/>
    <n v="80111600"/>
    <s v="Prestar servicios profesionales de apoyo a la Oficina de Desarrollo y Planeación en el desarrollo de actividades de asistencia técnica que conlleven a fortalecer el Sistema de Gestión Integral de la Universidad Pedagógica Nacional, conforme al plan de acción y de mejoramiento institucional del área."/>
    <s v="ok"/>
    <d v="2025-02-03T00:00:00"/>
    <d v="2025-02-03T00:00:00"/>
    <n v="10"/>
    <s v="MES(ES)"/>
    <s v="Contratación directa."/>
    <n v="59850000"/>
    <n v="59850000"/>
    <s v="NO"/>
    <s v="NA"/>
    <s v="GRUPO DE CONTRATACION UNIVERSIDAD PEDAGOGICA NACIONAL"/>
    <s v="CO-DC"/>
    <s v="OFICINA DE DESARROLLO Y PLANEACIÓN "/>
    <s v="601 5941844"/>
    <s v="contratacion@pedagogica.edu.co"/>
    <s v="NO"/>
    <s v="NO"/>
    <s v="No Aplica"/>
    <s v="Todas"/>
    <s v="Todos"/>
    <s v="No Aplica"/>
    <m/>
    <m/>
  </r>
  <r>
    <s v="015"/>
    <s v="GASTOS DE FUNCIONAMIENTO"/>
    <s v="RECTORÍA"/>
    <x v="5"/>
    <m/>
    <s v="Servicios Profesionales"/>
    <s v="CPS"/>
    <x v="2"/>
    <n v="4"/>
    <n v="5700000"/>
    <n v="0.05"/>
    <n v="5985000"/>
    <n v="1"/>
    <s v="MENSUAL"/>
    <d v="2025-02-03T00:00:00"/>
    <d v="2025-12-12T00:00:00"/>
    <n v="59850000"/>
    <m/>
    <m/>
    <n v="0"/>
    <n v="10"/>
    <n v="59850000"/>
    <n v="59850000"/>
    <s v="20.01"/>
    <s v="2.1.2.02.02.008"/>
    <s v="SI"/>
    <s v="NO"/>
    <s v="CON-015"/>
    <n v="80111600"/>
    <s v="Prestar servicios profesionales de apoyo y asistencia técnica a la Oficina de Desarrollo y Planeación en la construcción de informes estratégicos y financieros, y análisis estadísticos que le permita a la UPN mejorar sus procesos de planeación estratégica, financiera y de gestión de calidad, seguimiento, control y evaluación para la optimización de recursos."/>
    <s v="ok"/>
    <d v="2025-02-03T00:00:00"/>
    <d v="2025-02-03T00:00:00"/>
    <n v="10"/>
    <s v="MES(ES)"/>
    <s v="Contratación directa."/>
    <n v="59850000"/>
    <n v="59850000"/>
    <s v="NO"/>
    <s v="NA"/>
    <s v="GRUPO DE CONTRATACION UNIVERSIDAD PEDAGOGICA NACIONAL"/>
    <s v="CO-DC"/>
    <s v="OFICINA DE DESARROLLO Y PLANEACIÓN "/>
    <s v="601 5941844"/>
    <s v="contratacion@pedagogica.edu.co"/>
    <s v="NO"/>
    <s v="NO"/>
    <s v="No Aplica"/>
    <s v="Todas"/>
    <s v="Todos"/>
    <s v="No Aplica"/>
    <m/>
    <m/>
  </r>
  <r>
    <s v="016"/>
    <s v="GASTOS DE FUNCIONAMIENTO"/>
    <s v="RECTORÍA"/>
    <x v="5"/>
    <m/>
    <m/>
    <s v="Consultoría"/>
    <x v="0"/>
    <m/>
    <n v="3610912.2"/>
    <n v="0.05"/>
    <n v="3791457.8100000005"/>
    <n v="1"/>
    <s v="MENSUAL"/>
    <d v="2025-02-03T00:00:00"/>
    <d v="2025-12-12T00:00:00"/>
    <n v="37914578.100000009"/>
    <m/>
    <m/>
    <n v="0"/>
    <n v="10"/>
    <n v="3791457.8100000005"/>
    <n v="3791457.8100000005"/>
    <s v="20.01"/>
    <s v="2.1.2.02.02.008"/>
    <s v="SI"/>
    <s v="NO"/>
    <s v="CON-016"/>
    <s v="80101500_x000a_84111700                             80111600"/>
    <s v="Prestar los servicios de calificación y, en especial, otorgar la calificación de capacidad de pago en los términos del Decreto 610 de 2002 del Ministerio de Hacienda y Crédito Público o de la Ley 819 de 2003, según sea el caso, utilizando para el efecto la escala y procedimiento de calificación correspondientes."/>
    <s v="ok"/>
    <d v="2025-02-03T00:00:00"/>
    <d v="2025-02-03T00:00:00"/>
    <n v="10"/>
    <s v="MES(ES)"/>
    <s v="Contratación directa."/>
    <n v="3791457.8100000005"/>
    <n v="3791457.8100000005"/>
    <s v="NO"/>
    <s v="NA"/>
    <s v="GRUPO DE CONTRATACION UNIVERSIDAD PEDAGOGICA NACIONAL"/>
    <s v="CO-DC"/>
    <s v="OFICINA DE DESARROLLO Y PLANEACIÓN "/>
    <s v="601 5941844"/>
    <s v="contratacion@pedagogica.edu.co"/>
    <s v="NO"/>
    <s v="NO"/>
    <s v="No Aplica"/>
    <s v="Todas"/>
    <s v="Todos"/>
    <s v="No Aplica"/>
    <m/>
    <m/>
  </r>
  <r>
    <s v="017"/>
    <s v="GASTOS DE FUNCIONAMIENTO"/>
    <s v="RECTORÍA"/>
    <x v="5"/>
    <m/>
    <m/>
    <s v="Consultoría"/>
    <x v="0"/>
    <m/>
    <n v="1599894.0902783999"/>
    <n v="0.05"/>
    <n v="1679888.7947923199"/>
    <n v="1"/>
    <s v="MENSUAL"/>
    <d v="2025-02-03T00:00:00"/>
    <d v="2025-12-12T00:00:00"/>
    <n v="16798887.947923198"/>
    <m/>
    <m/>
    <n v="0"/>
    <n v="10"/>
    <n v="1679888.7947923199"/>
    <n v="1679888.7947923199"/>
    <s v="20.01"/>
    <s v="2.1.2.02.02.008"/>
    <s v="SI"/>
    <s v="NO"/>
    <s v="CON-017"/>
    <s v="84111600                               80111600"/>
    <s v="Prestar los servicios profesionales de auditoría de renovación a la norma ISO 9001: 2015 del certificado para el Sistema de Gestión de Calidad de la Universidad Pedagógica Nacional, con el fin de verificar el cumplimiento permanente de dicho sistema con los requisitos de la norma y darle cumplimiento al programa de auditoría de cada ciclo de certificación (3) años, según el Reglamento de la Certificación ICONTEC de Sistemas de Gestión (ES-R-SG-001). "/>
    <s v="ok"/>
    <d v="2025-02-03T00:00:00"/>
    <d v="2025-02-03T00:00:00"/>
    <n v="10"/>
    <s v="MES(ES)"/>
    <s v="Contratación directa."/>
    <n v="1679888.7947923199"/>
    <n v="1679888.7947923199"/>
    <s v="NO"/>
    <s v="NA"/>
    <s v="GRUPO DE CONTRATACION UNIVERSIDAD PEDAGOGICA NACIONAL"/>
    <s v="CO-DC"/>
    <s v="OFICINA DE DESARROLLO Y PLANEACIÓN "/>
    <s v="601 5941844"/>
    <s v="contratacion@pedagogica.edu.co"/>
    <s v="NO"/>
    <s v="NO"/>
    <s v="No Aplica"/>
    <s v="Todas"/>
    <s v="Todos"/>
    <s v="No Aplica"/>
    <m/>
    <m/>
  </r>
  <r>
    <s v="018"/>
    <s v="GASTOS DE FUNCIONAMIENTO"/>
    <s v="RECTORÍA"/>
    <x v="6"/>
    <m/>
    <s v="Servicios Profesionales"/>
    <s v="CPS"/>
    <x v="1"/>
    <n v="6"/>
    <n v="4400000"/>
    <n v="0.05"/>
    <n v="4620000"/>
    <n v="1"/>
    <s v="DIA"/>
    <d v="2025-02-03T00:00:00"/>
    <d v="2025-12-12T00:00:00"/>
    <n v="44733330"/>
    <m/>
    <m/>
    <n v="0"/>
    <n v="10"/>
    <n v="44733330"/>
    <n v="44733330"/>
    <s v="20.01"/>
    <s v="2.1.2.02.02.008"/>
    <s v="SI"/>
    <s v="NO"/>
    <s v="CON-018"/>
    <n v="80111600"/>
    <s v="Prestar servicios profesionales para apoyar la planeación, orientación, guía, acompañamiento, capacitación y seguimiento de los procesos institucionales y de programas en relación con solicitud y renovación de registro calificado, solicitud y renovación de acreditación de alta calidad, modificaciones, creación de nuevos programas, inactivación y cierre entre otros procesos de los programas de pregrado y posgrado de la Universidad Pedagógica Nacional. "/>
    <s v="ok no super"/>
    <d v="2025-02-03T00:00:00"/>
    <d v="2025-02-03T00:00:00"/>
    <n v="10"/>
    <s v="MES(ES)"/>
    <s v="Contratación directa."/>
    <n v="44733330"/>
    <n v="44733330"/>
    <s v="NO"/>
    <s v="NA"/>
    <s v="GRUPO DE CONTRATACION UNIVERSIDAD PEDAGOGICA NACIONAL"/>
    <s v="CO-DC"/>
    <s v="ASEGURAMIENTO DE LA CALIDAD"/>
    <s v="601 5941844"/>
    <s v="contratacion@pedagogica.edu.co"/>
    <s v="NO"/>
    <s v="NO"/>
    <s v="No Aplica"/>
    <s v="Todas"/>
    <s v="Todos"/>
    <s v="No Aplica"/>
    <m/>
    <m/>
  </r>
  <r>
    <s v="019"/>
    <s v="GASTOS DE FUNCIONAMIENTO"/>
    <s v="VICERRECTORÍA ACADÉMICA "/>
    <x v="7"/>
    <s v="Plan Integral de Cobertura 2024"/>
    <s v="Servicios Profesionales"/>
    <s v="CPS"/>
    <x v="1"/>
    <n v="3"/>
    <n v="4200000"/>
    <n v="0.05"/>
    <n v="4410000"/>
    <n v="1"/>
    <s v="DIA"/>
    <d v="2025-02-03T00:00:00"/>
    <d v="2025-12-12T00:00:00"/>
    <n v="44100000"/>
    <m/>
    <m/>
    <n v="0"/>
    <n v="10"/>
    <n v="44100000"/>
    <n v="44100000"/>
    <m/>
    <s v="2.1.2.02.02.008"/>
    <s v="SI"/>
    <s v="NO"/>
    <s v="PIC-019"/>
    <n v="80111600"/>
    <s v="Prestar servicios profesionales para la recepción, direccionamiento y articulación entre los diferentes actores que hacen parte del sistema institucional de gestión de permanencia, para una eficaz atención a la comunidad educativa en el marco de la estrategia de regionalización encaminada a la ampliación de cobertura dispuesta en la Universidad Pedagógica Nacional."/>
    <s v="ok"/>
    <s v="enero"/>
    <s v="enero"/>
    <n v="10"/>
    <s v="MES(ES)"/>
    <s v="Contratación directa."/>
    <n v="44100000"/>
    <n v="44100000"/>
    <s v="NO"/>
    <s v="NA"/>
    <s v="GRUPO DE CONTRATACION UNIVERSIDAD PEDAGOGICA NACIONAL"/>
    <s v="CO-DC"/>
    <s v="DESPACHO VAC"/>
    <s v="601 5941844"/>
    <s v="contratacion@pedagogica.edu.co"/>
    <s v="NO"/>
    <s v="NO"/>
    <s v="No Aplica"/>
    <s v="Todas"/>
    <s v="Todos"/>
    <s v="No Aplica"/>
    <m/>
    <m/>
  </r>
  <r>
    <s v="020"/>
    <s v="GASTOS DE FUNCIONAMIENTO"/>
    <s v="VICERRECTORÍA ACADÉMICA "/>
    <x v="7"/>
    <s v="Plan Integral de Cobertura 2024"/>
    <s v="Servicios Profesionales"/>
    <s v="CPS"/>
    <x v="2"/>
    <n v="3"/>
    <n v="6200000"/>
    <n v="0.05"/>
    <n v="6510000"/>
    <n v="1"/>
    <s v="DIA"/>
    <d v="2025-02-03T00:00:00"/>
    <d v="2025-12-12T00:00:00"/>
    <n v="65100000"/>
    <m/>
    <m/>
    <n v="0"/>
    <n v="10"/>
    <n v="65100000"/>
    <m/>
    <m/>
    <s v="2.1.2.02.02.008"/>
    <s v="SI"/>
    <s v="NO"/>
    <s v="PIC-020"/>
    <n v="80111600"/>
    <s v="Prestar servicios profesionales especializados para coordinar académica y administrativamente la estrategía de regionalización que permitirá la ampliación de cobertura dispuesta en la Universidad Pedagógica Nacional, acompañando la implementación de los programas académicos en las regiones. "/>
    <s v="ok"/>
    <s v="enero"/>
    <s v="enero"/>
    <n v="5"/>
    <s v="MES(ES)"/>
    <s v="Contratación directa."/>
    <n v="65100000"/>
    <n v="65100000"/>
    <s v="NO"/>
    <s v="NA"/>
    <s v="GRUPO DE CONTRATACION UNIVERSIDAD PEDAGOGICA NACIONAL"/>
    <s v="CO-DC"/>
    <s v="DESPACHO VAC"/>
    <s v="601 5941844"/>
    <s v="contratacion@pedagogica.edu.co"/>
    <s v="NO"/>
    <s v="NO"/>
    <s v="No Aplica"/>
    <s v="Todas"/>
    <s v="Todos"/>
    <s v="No Aplica"/>
    <m/>
    <m/>
  </r>
  <r>
    <s v="021"/>
    <s v="GASTOS DE FUNCIONAMIENTO"/>
    <s v="VICERRECTORÍA ACADÉMICA "/>
    <x v="7"/>
    <s v="Plan Integral de Cobertura 2024"/>
    <s v="Servicios Profesionales"/>
    <s v="CPS"/>
    <x v="5"/>
    <n v="3"/>
    <n v="2900000"/>
    <n v="0.05"/>
    <n v="3045000"/>
    <n v="1"/>
    <s v="DIA"/>
    <d v="2025-02-03T00:00:00"/>
    <d v="2025-12-12T00:00:00"/>
    <n v="30450000"/>
    <m/>
    <m/>
    <n v="0"/>
    <n v="10"/>
    <n v="30450000"/>
    <m/>
    <m/>
    <s v="2.1.2.02.02.008"/>
    <s v="SI"/>
    <s v="NO"/>
    <s v="PIC-021"/>
    <n v="80111600"/>
    <s v="Prestar servicios técincos para apoyar los procesos de gestión administrativa en pro de la estrategía de regionalización encaminada a la ampliación de cobertura dispuesta en la Universidad Pedagógica Nacional. (Provincia 1)"/>
    <s v="ok"/>
    <m/>
    <m/>
    <m/>
    <m/>
    <m/>
    <n v="30450000"/>
    <n v="30450000"/>
    <m/>
    <m/>
    <m/>
    <m/>
    <m/>
    <m/>
    <m/>
    <m/>
    <m/>
    <m/>
    <m/>
    <m/>
    <m/>
    <m/>
    <m/>
  </r>
  <r>
    <s v="022"/>
    <s v="GASTOS DE FUNCIONAMIENTO"/>
    <s v="VICERRECTORÍA ACADÉMICA "/>
    <x v="7"/>
    <s v="Plan Integral de Cobertura 2024"/>
    <s v="Servicios Profesionales"/>
    <s v="CPS"/>
    <x v="5"/>
    <n v="3"/>
    <n v="2900000"/>
    <n v="0.05"/>
    <n v="3045000"/>
    <n v="1"/>
    <s v="DIA"/>
    <d v="2025-02-03T00:00:00"/>
    <d v="2025-12-12T00:00:00"/>
    <n v="30450000"/>
    <m/>
    <m/>
    <n v="0"/>
    <n v="10"/>
    <n v="30450000"/>
    <m/>
    <m/>
    <s v="2.1.2.02.02.008"/>
    <s v="SI"/>
    <s v="NO"/>
    <s v="PIC-022"/>
    <n v="80111600"/>
    <s v="Prestar servicios técincos para apoyar los procesos de gestión administrativa en pro de la estrategía de regionalización encaminada a la ampliación de cobertura dispuesta en la Universidad Pedagógica Nacional. (Provincia 2)"/>
    <s v="ok"/>
    <m/>
    <m/>
    <m/>
    <m/>
    <m/>
    <n v="30450000"/>
    <n v="30450000"/>
    <m/>
    <m/>
    <m/>
    <m/>
    <m/>
    <m/>
    <m/>
    <m/>
    <m/>
    <m/>
    <m/>
    <m/>
    <m/>
    <m/>
    <m/>
  </r>
  <r>
    <s v="023"/>
    <s v="GASTOS DE FUNCIONAMIENTO"/>
    <s v="VICERRECTORÍA ACADÉMICA "/>
    <x v="7"/>
    <s v="Plan Integral de Cobertura 2024"/>
    <s v="Servicios Profesionales"/>
    <s v="CPS"/>
    <x v="1"/>
    <n v="3"/>
    <n v="4400000"/>
    <n v="0.05"/>
    <n v="4620000"/>
    <n v="1"/>
    <s v="DIA"/>
    <d v="2025-02-03T00:00:00"/>
    <d v="2025-12-12T00:00:00"/>
    <n v="46200000"/>
    <m/>
    <m/>
    <n v="0"/>
    <n v="10"/>
    <n v="46200000"/>
    <m/>
    <m/>
    <s v="2.1.2.02.02.008"/>
    <s v="SI"/>
    <s v="NO"/>
    <s v="PIC-023"/>
    <n v="80111600"/>
    <s v="Prestar servicios profesionales para el diseño y gestión de las piezas comunicativas en el marco de la estrategia de regionalización encaminada a la ampliación de cobertura dispuesta en la Universidad Pedagógica Nacional y las demás que se requieran desde el Grupo de Comunicaciones."/>
    <s v="ok"/>
    <m/>
    <m/>
    <m/>
    <m/>
    <m/>
    <n v="46200000"/>
    <n v="46200000"/>
    <m/>
    <m/>
    <m/>
    <m/>
    <m/>
    <m/>
    <m/>
    <m/>
    <m/>
    <m/>
    <m/>
    <m/>
    <m/>
    <m/>
    <m/>
  </r>
  <r>
    <s v="024"/>
    <s v="GASTOS DE FUNCIONAMIENTO"/>
    <s v="VICERRECTORÍA ACADÉMICA "/>
    <x v="7"/>
    <s v="Plan Integral de Cobertura 2024"/>
    <s v="Servicios Profesionales"/>
    <s v="CPS"/>
    <x v="1"/>
    <n v="3"/>
    <n v="4200000"/>
    <n v="0.05"/>
    <n v="4410000"/>
    <n v="1"/>
    <s v="DIA"/>
    <d v="2025-02-03T00:00:00"/>
    <d v="2025-12-12T00:00:00"/>
    <n v="44100000"/>
    <m/>
    <m/>
    <n v="0"/>
    <n v="10"/>
    <n v="44100000"/>
    <n v="44100000"/>
    <m/>
    <s v="2.1.2.02.02.008"/>
    <s v="SI"/>
    <s v="NO"/>
    <s v="PIC-024"/>
    <n v="80111600"/>
    <s v="Prestar servicios profesionales para apoyar los procesos de gestión administrativa en el sistema académico y financiero de la Universidad en pro de la estrategía de regionalización encaminada a la ampliación de cobertura dispuesta en la Universidad Pedagógica Nacional."/>
    <s v="ok"/>
    <s v="enero"/>
    <s v="enero"/>
    <n v="10"/>
    <s v="MES(ES)"/>
    <s v="Contratación directa."/>
    <n v="44100000"/>
    <n v="44100000"/>
    <s v="NO"/>
    <s v="NA"/>
    <s v="GRUPO DE CONTRATACION UNIVERSIDAD PEDAGOGICA NACIONAL"/>
    <s v="CO-DC"/>
    <s v="DESPACHO VAC"/>
    <s v="601 5941844"/>
    <s v="contratacion@pedagogica.edu.co"/>
    <s v="NO"/>
    <s v="NO"/>
    <s v="No Aplica"/>
    <s v="Todas"/>
    <s v="Todos"/>
    <s v="No Aplica"/>
    <m/>
    <m/>
  </r>
  <r>
    <s v="025"/>
    <s v="GASTOS DE FUNCIONAMIENTO"/>
    <s v="VICERRECTORÍA ACADÉMICA "/>
    <x v="7"/>
    <s v="Plan Integral de Cobertura 2024"/>
    <s v="Servicios Profesionales"/>
    <s v="CPS"/>
    <x v="1"/>
    <n v="3"/>
    <n v="4200000"/>
    <n v="0.05"/>
    <n v="4410000"/>
    <n v="1"/>
    <s v="DIA"/>
    <d v="2025-02-03T00:00:00"/>
    <d v="2025-12-12T00:00:00"/>
    <n v="44100000"/>
    <m/>
    <m/>
    <n v="0"/>
    <n v="10"/>
    <n v="44100000"/>
    <n v="44100000"/>
    <m/>
    <s v="2.1.2.02.02.008"/>
    <s v="SI"/>
    <s v="NO"/>
    <s v="PIC-025"/>
    <n v="80111600"/>
    <s v="Prestar servicios profesionales para la sistematización, articulación, organización y seguimiento de la información relacionada con los servicios de apoyo académico del Sistema Institucional de Gestión de la Permanencia, en el marco de la estrategia de regionalización encaminada a la ampliación de cobertura, permanencia y graduación oportuna, dispuesta por la Universidad Pedagógica Nacional."/>
    <s v="ok"/>
    <s v="enero"/>
    <s v="enero"/>
    <n v="10"/>
    <s v="MES(ES)"/>
    <s v="Contratación directa."/>
    <n v="44100000"/>
    <n v="44100000"/>
    <s v="NO"/>
    <s v="NA"/>
    <s v="GRUPO DE CONTRATACION UNIVERSIDAD PEDAGOGICA NACIONAL"/>
    <s v="CO-DC"/>
    <s v="DESPACHO VAC"/>
    <s v="601 5941844"/>
    <s v="contratacion@pedagogica.edu.co"/>
    <s v="NO"/>
    <s v="NO"/>
    <s v="No Aplica"/>
    <s v="Todas"/>
    <s v="Todos"/>
    <s v="No Aplica"/>
    <m/>
    <m/>
  </r>
  <r>
    <s v="026"/>
    <s v="GASTOS DE FUNCIONAMIENTO"/>
    <s v="VICERRECTORÍA ACADÉMICA "/>
    <x v="7"/>
    <s v="Plan Integral de Cobertura 2024"/>
    <s v="Servicios Profesionales"/>
    <s v="CPS"/>
    <x v="1"/>
    <n v="6"/>
    <n v="4200000"/>
    <n v="0.05"/>
    <n v="4410000"/>
    <n v="1"/>
    <s v="DIA"/>
    <d v="2025-02-03T00:00:00"/>
    <d v="2025-12-12T00:00:00"/>
    <n v="44100000"/>
    <m/>
    <m/>
    <n v="0"/>
    <n v="10"/>
    <n v="44100000"/>
    <n v="44100000"/>
    <m/>
    <s v="2.1.2.02.02.008"/>
    <s v="SI"/>
    <s v="NO"/>
    <s v="PIC-026"/>
    <n v="80111600"/>
    <s v="Prestar el servicio profesional para el acompañamiento psicosocial y de salud mental desde la perspectiva de la filosofía y las ciencias sociales en el marco de la estrategia de regionalización encaminada a la ampliación de cobertura dispuesta en la Universidad Pedagógica Nacional y las demás que se requieran desde la Vicerrectoría Académica."/>
    <s v="ok"/>
    <s v="enero"/>
    <s v="enero"/>
    <n v="10"/>
    <s v="MES(ES)"/>
    <s v="Contratación directa."/>
    <n v="44100000"/>
    <n v="44100000"/>
    <s v="NO"/>
    <s v="NA"/>
    <s v="GRUPO DE CONTRATACION UNIVERSIDAD PEDAGOGICA NACIONAL"/>
    <s v="CO-DC"/>
    <s v="DESPACHO VAC"/>
    <s v="601 5941844"/>
    <s v="contratacion@pedagogica.edu.co"/>
    <s v="NO"/>
    <s v="NO"/>
    <s v="No Aplica"/>
    <s v="Todas"/>
    <s v="Todos"/>
    <s v="No Aplica"/>
    <m/>
    <m/>
  </r>
  <r>
    <s v="027"/>
    <s v="GASTOS DE FUNCIONAMIENTO"/>
    <s v="VICERRECTORÍA ACADÉMICA "/>
    <x v="7"/>
    <s v="Plan Integral de Cobertura 2024"/>
    <s v="Servicios Profesionales"/>
    <s v="CPS"/>
    <x v="2"/>
    <n v="6"/>
    <n v="6200000"/>
    <n v="0.05"/>
    <n v="6510000"/>
    <n v="1"/>
    <s v="DIA"/>
    <d v="2025-02-03T00:00:00"/>
    <d v="2025-12-12T00:00:00"/>
    <n v="65100000"/>
    <m/>
    <m/>
    <n v="0"/>
    <n v="10"/>
    <n v="65100000"/>
    <n v="65100000"/>
    <m/>
    <s v="2.1.2.02.02.008"/>
    <s v="SI"/>
    <s v="NO"/>
    <s v="PIC-027"/>
    <n v="80111600"/>
    <s v="Prestar el servicio profesional especializado para fortalecer la presencia regional de la Universidad Pedagógica  Nacional a través de la gestión, enlace y operatividad de los convenios suscritos y/o a suscribir entre la Universidad Pedagógica Nacional con aliados de interés, en asuntos propios de la misionalidad de la  Vicerrectoría Académica"/>
    <s v="ok"/>
    <s v="enero"/>
    <s v="enero"/>
    <n v="10"/>
    <s v="MES(ES)"/>
    <s v="Contratación directa."/>
    <n v="65100000"/>
    <n v="65100000"/>
    <s v="NO"/>
    <s v="NA"/>
    <s v="GRUPO DE CONTRATACION UNIVERSIDAD PEDAGOGICA NACIONAL"/>
    <s v="CO-DC"/>
    <s v="DESPACHO VAC"/>
    <s v="601 5941844"/>
    <s v="contratacion@pedagogica.edu.co"/>
    <s v="NO"/>
    <s v="NO"/>
    <s v="No Aplica"/>
    <s v="Todas"/>
    <s v="Todos"/>
    <s v="No Aplica"/>
    <m/>
    <m/>
  </r>
  <r>
    <s v="028"/>
    <s v="GASTOS DE FUNCIONAMIENTO"/>
    <s v="VICERRECTORÍA ACADÉMICA "/>
    <x v="7"/>
    <s v="Plan Integral de Cobertura 2024"/>
    <s v="Servicios Profesionales"/>
    <s v="CPS"/>
    <x v="5"/>
    <n v="1"/>
    <n v="2900000"/>
    <n v="0.05"/>
    <n v="3045000"/>
    <n v="1"/>
    <s v="DIA"/>
    <d v="2025-02-03T00:00:00"/>
    <d v="2025-12-12T00:00:00"/>
    <n v="30450000"/>
    <m/>
    <m/>
    <n v="0"/>
    <n v="10"/>
    <n v="30450000"/>
    <m/>
    <m/>
    <s v="2.1.2.02.02.008"/>
    <s v="SI"/>
    <s v="NO"/>
    <s v="PIC-028"/>
    <n v="80111600"/>
    <s v="Prestar servicios técnicos para apoyar los procesos de gestión administrativa en pro de la estrategia de regionalización encaminada a la ampliación de cobertura dispuesta en la Universidad Pedagógica Nacional."/>
    <m/>
    <m/>
    <m/>
    <m/>
    <m/>
    <m/>
    <n v="30450000"/>
    <n v="30450000"/>
    <m/>
    <m/>
    <m/>
    <m/>
    <m/>
    <m/>
    <m/>
    <m/>
    <m/>
    <m/>
    <m/>
    <m/>
    <m/>
    <m/>
    <m/>
  </r>
  <r>
    <s v="029"/>
    <s v="GASTOS DE FUNCIONAMIENTO"/>
    <s v="VICERRECTORÍA ACADÉMICA "/>
    <x v="7"/>
    <m/>
    <s v="Servicios Profesionales"/>
    <s v="CPS"/>
    <x v="2"/>
    <n v="6"/>
    <n v="6200000"/>
    <n v="0.05"/>
    <n v="6510000"/>
    <n v="1"/>
    <s v="DIA"/>
    <d v="2025-02-03T00:00:00"/>
    <d v="2025-11-28T00:00:00"/>
    <n v="65100000"/>
    <m/>
    <m/>
    <n v="0"/>
    <n v="10"/>
    <n v="65100000"/>
    <n v="65100000"/>
    <s v="20.01"/>
    <s v="2.1.2.02.02.008"/>
    <s v="SI"/>
    <s v="NO"/>
    <s v="CON-029"/>
    <n v="80111600"/>
    <s v="Prestar servicios profesionales especializados a la Vicerrectoría Académica para asesoría y  acompañamiento jurídico en los asuntos a su cargo, así como brindar el apoyo requerido a las _x000a_dependencias adscritas a la Vicerrectoría"/>
    <s v="en juridica "/>
    <s v="enero"/>
    <s v="enero"/>
    <n v="10"/>
    <s v="MES(ES)"/>
    <s v="Contratación directa."/>
    <m/>
    <m/>
    <s v="NO"/>
    <s v="NA"/>
    <s v="GRUPO DE CONTRATACION UNIVERSIDAD PEDAGOGICA NACIONAL"/>
    <s v="CO-DC"/>
    <s v="DESPACHO VAC"/>
    <s v="601 5941844"/>
    <s v="contratacion@pedagogica.edu.co"/>
    <s v="NO"/>
    <s v="NO"/>
    <s v="No Aplica"/>
    <s v="Todas"/>
    <s v="Todos"/>
    <s v="No Aplica"/>
    <m/>
    <m/>
  </r>
  <r>
    <s v="030"/>
    <s v="GASTOS DE FUNCIONAMIENTO"/>
    <s v="VICERRECTORÍA ACADÉMICA "/>
    <x v="7"/>
    <s v="EMISORA"/>
    <s v="Servicios Profesionales"/>
    <s v="CPS"/>
    <x v="1"/>
    <n v="6"/>
    <n v="4400000"/>
    <n v="0.05"/>
    <n v="4620000"/>
    <n v="1"/>
    <s v="DIA"/>
    <d v="2025-02-03T00:00:00"/>
    <d v="2025-12-12T00:00:00"/>
    <n v="46200000"/>
    <m/>
    <m/>
    <n v="0"/>
    <n v="10"/>
    <n v="46200000"/>
    <n v="46200000"/>
    <s v="20.01"/>
    <s v="2.1.2.02.02.008"/>
    <s v="SI"/>
    <s v="NO"/>
    <s v="CON-030"/>
    <n v="80111600"/>
    <s v="Manejar programas de edición para el diseño y realización de producciones radiofónicas, así como apoyar la  producción, generación, revisión de guiones y contenidos radiofónicos tanto para la parrilla de programación  como para las solicitudes de los programas académicos y las actividades institucionales"/>
    <s v="ok"/>
    <s v="enero"/>
    <s v="enero"/>
    <n v="10"/>
    <s v="MES(ES)"/>
    <s v="Contratación directa."/>
    <n v="46200000"/>
    <n v="46200000"/>
    <s v="NO"/>
    <s v="NA"/>
    <s v="GRUPO DE CONTRATACION UNIVERSIDAD PEDAGOGICA NACIONAL"/>
    <s v="CO-DC"/>
    <s v="DESPACHO VAC"/>
    <s v="601 5941844"/>
    <s v="contratacion@pedagogica.edu.co"/>
    <s v="NO"/>
    <s v="NO"/>
    <s v="No Aplica"/>
    <s v="Todas"/>
    <s v="Todos"/>
    <s v="No Aplica"/>
    <m/>
    <m/>
  </r>
  <r>
    <s v="031"/>
    <s v="GASTOS DE FUNCIONAMIENTO"/>
    <s v="VICERRECTORÍA ACADÉMICA "/>
    <x v="7"/>
    <m/>
    <s v="Servicios Profesionales"/>
    <s v="CPS"/>
    <x v="5"/>
    <n v="1"/>
    <n v="2300000"/>
    <n v="0.05"/>
    <n v="2415000"/>
    <n v="1"/>
    <s v="DIA"/>
    <d v="2024-09-13T00:00:00"/>
    <d v="2025-06-30T00:00:00"/>
    <n v="24150000"/>
    <m/>
    <m/>
    <n v="0"/>
    <n v="10"/>
    <n v="24150000"/>
    <n v="24150000"/>
    <s v="20.01"/>
    <s v="2.1.2.02.02.008"/>
    <s v="SI"/>
    <s v="NO"/>
    <s v="CON-031"/>
    <n v="80111600"/>
    <s v="Gestionar y liderar actividades dirigidas a la comunicación, marketing y sostenimiento de marca como proyecto, junto a la realización de acciones de comunicación, actualización de página web y desarrollo de piezas gráficas de imagen, audio y video relacionadas con las actividades y contenidos de la emisora."/>
    <s v="eliminar se repirew con 022"/>
    <s v="enero"/>
    <s v="enero"/>
    <n v="10"/>
    <s v="MES(ES)"/>
    <s v="Contratación directa."/>
    <m/>
    <m/>
    <s v="NO"/>
    <s v="NA"/>
    <s v="GRUPO DE CONTRATACION UNIVERSIDAD PEDAGOGICA NACIONAL"/>
    <s v="CO-DC"/>
    <s v="DESPACHO VAC"/>
    <s v="601 5941844"/>
    <s v="contratacion@pedagogica.edu.co"/>
    <s v="NO"/>
    <s v="NO"/>
    <s v="No Aplica"/>
    <s v="Todas"/>
    <s v="Todos"/>
    <s v="No Aplica"/>
    <m/>
    <m/>
  </r>
  <r>
    <s v="032"/>
    <s v="GASTOS DE FUNCIONAMIENTO"/>
    <s v="VICERRECTORÍA ACADÉMICA "/>
    <x v="7"/>
    <s v="EMISORA"/>
    <s v="Servicios Profesionales"/>
    <s v="CPS"/>
    <x v="1"/>
    <n v="6"/>
    <n v="4400000"/>
    <n v="0.05"/>
    <n v="4620000"/>
    <n v="1"/>
    <s v="DIA"/>
    <d v="2025-02-03T00:00:00"/>
    <d v="2025-12-12T00:00:00"/>
    <n v="46200000"/>
    <m/>
    <m/>
    <n v="0"/>
    <n v="10"/>
    <n v="46200000"/>
    <n v="46200000"/>
    <s v="20.01"/>
    <s v="2.1.2.02.02.008"/>
    <s v="SI"/>
    <s v="NO"/>
    <s v="CON-032"/>
    <n v="80111600"/>
    <s v="Gestionar y liderar actividades dirigidas a la comunicación, marketing y sostenimiento de marca como proyecto, junto a la realización de acciones de comunicación, actualización de página web y desarrollo de piezas gráficas de imagen, audio y video relacionadas con las actividades y contenidos de la emisora."/>
    <s v="ok"/>
    <s v="enero"/>
    <s v="enero"/>
    <n v="10"/>
    <s v="MES(ES)"/>
    <s v="Contratación directa."/>
    <n v="46200000"/>
    <n v="46200000"/>
    <s v="NO"/>
    <s v="NA"/>
    <s v="GRUPO DE CONTRATACION UNIVERSIDAD PEDAGOGICA NACIONAL"/>
    <s v="CO-DC"/>
    <s v="DESPACHO VAC"/>
    <s v="601 5941844"/>
    <s v="contratacion@pedagogica.edu.co"/>
    <s v="NO"/>
    <s v="NO"/>
    <s v="No Aplica"/>
    <s v="Todas"/>
    <s v="Todos"/>
    <s v="No Aplica"/>
    <m/>
    <m/>
  </r>
  <r>
    <s v="033"/>
    <s v="GASTOS DE FUNCIONAMIENTO"/>
    <s v="VICERRECTORÍA ACADÉMICA "/>
    <x v="7"/>
    <s v="EMISORA"/>
    <s v="Servicios Profesionales"/>
    <s v="CPS"/>
    <x v="1"/>
    <n v="6"/>
    <n v="4400000"/>
    <n v="0.05"/>
    <n v="4620000"/>
    <n v="1"/>
    <s v="DIA"/>
    <d v="2025-02-03T00:00:00"/>
    <d v="2025-12-12T00:00:00"/>
    <n v="46200000"/>
    <m/>
    <m/>
    <n v="0"/>
    <n v="10"/>
    <n v="46200000"/>
    <n v="46200000"/>
    <s v="20.01"/>
    <s v="2.1.2.02.02.008"/>
    <s v="SI"/>
    <s v="NO"/>
    <s v="CON-033"/>
    <n v="80111600"/>
    <s v="Realizar actividades de apoyo en las distintas fases del proceso de producción de contenidos radiofónicos al  igual que como Master de radio mantener, programar y posicionar los contenidos y franjas de la emisora."/>
    <s v="ok"/>
    <s v="enero"/>
    <s v="enero"/>
    <n v="10"/>
    <s v="MES(ES)"/>
    <s v="Contratación directa."/>
    <n v="46200000"/>
    <n v="46200000"/>
    <s v="NO"/>
    <s v="NA"/>
    <s v="GRUPO DE CONTRATACION UNIVERSIDAD PEDAGOGICA NACIONAL"/>
    <s v="CO-DC"/>
    <s v="DESPACHO VAC"/>
    <s v="601 5941844"/>
    <s v="contratacion@pedagogica.edu.co"/>
    <s v="NO"/>
    <s v="NO"/>
    <s v="No Aplica"/>
    <s v="Todas"/>
    <s v="Todos"/>
    <s v="No Aplica"/>
    <m/>
    <m/>
  </r>
  <r>
    <s v="034"/>
    <s v="GASTOS DE FUNCIONAMIENTO"/>
    <s v="VICERRECTORÍA ACADÉMICA "/>
    <x v="8"/>
    <m/>
    <s v="Evaluadores - Conferencistas"/>
    <s v="Consultoría"/>
    <x v="0"/>
    <m/>
    <n v="250000"/>
    <m/>
    <n v="5590000"/>
    <n v="1"/>
    <s v="MENSUAL"/>
    <d v="2025-02-03T00:00:00"/>
    <d v="2025-12-12T00:00:00"/>
    <n v="33540000"/>
    <m/>
    <m/>
    <n v="0"/>
    <n v="10"/>
    <n v="33540000"/>
    <n v="33540000"/>
    <s v="20.01"/>
    <s v="2.1.2.02.02.009"/>
    <s v="SI"/>
    <s v="NO"/>
    <s v="CON-034"/>
    <n v="80111600"/>
    <s v="Pago de honorarios o bonificaciones a expertos nacionales o internacionales invitados a seminarios doctorales para el cumplimiento del Plan de Mejoramiento del programa de Doctorado Interinstitucional en Educación - Doctorado 2025-I _x000a_"/>
    <s v="ok"/>
    <s v="enero"/>
    <s v="enero"/>
    <n v="10"/>
    <s v="MES(ES)"/>
    <s v="Contratación directa."/>
    <n v="33540000"/>
    <n v="33540000"/>
    <s v="NO"/>
    <s v="NA"/>
    <s v="GRUPO DE CONTRATACION UNIVERSIDAD PEDAGOGICA NACIONAL"/>
    <s v="CO-DC"/>
    <s v="DOCTORADO INTERINSTITUCIONAL EN EDUCACIÓN"/>
    <s v="601 5941844"/>
    <s v="contratacion@pedagogica.edu.co"/>
    <s v="NO"/>
    <s v="NO"/>
    <s v="No Aplica"/>
    <s v="Todas"/>
    <s v="Todos"/>
    <s v="No Aplica"/>
    <m/>
    <m/>
  </r>
  <r>
    <s v="035"/>
    <s v="GASTOS DE FUNCIONAMIENTO"/>
    <s v="VICERRECTORÍA ACADÉMICA "/>
    <x v="8"/>
    <m/>
    <s v="Evaluadores - Conferencistas"/>
    <s v="Consultoría"/>
    <x v="0"/>
    <m/>
    <n v="250000"/>
    <m/>
    <n v="5590000"/>
    <n v="1"/>
    <s v="MENSUAL"/>
    <d v="2025-02-03T00:00:00"/>
    <d v="2025-12-12T00:00:00"/>
    <n v="33540000"/>
    <m/>
    <m/>
    <n v="0"/>
    <n v="10"/>
    <n v="33540000"/>
    <n v="33540000"/>
    <s v="20.01"/>
    <s v="2.1.2.02.02.009"/>
    <s v="SI"/>
    <s v="NO"/>
    <s v="CON-035"/>
    <n v="80111600"/>
    <s v="Pago de honorarios o bonificaciones a expertos nacionales o internacionales invitados a seminarios doctorales para el cumplimiento del Plan de Mejoramiento del programa de Doctorado Interinstitucional en Educación- Doctorado  2025-II"/>
    <s v="ok"/>
    <s v="enero"/>
    <s v="enero"/>
    <n v="10"/>
    <s v="MES(ES)"/>
    <s v="Contratación directa."/>
    <n v="33540000"/>
    <n v="33540000"/>
    <s v="NO"/>
    <s v="NA"/>
    <s v="GRUPO DE CONTRATACION UNIVERSIDAD PEDAGOGICA NACIONAL"/>
    <s v="CO-DC"/>
    <s v="DOCTORADO INTERINSTITUCIONAL EN EDUCACIÓN"/>
    <s v="601 5941844"/>
    <s v="contratacion@pedagogica.edu.co"/>
    <s v="NO"/>
    <s v="NO"/>
    <s v="No Aplica"/>
    <s v="Todas"/>
    <s v="Todos"/>
    <s v="No Aplica"/>
    <m/>
    <m/>
  </r>
  <r>
    <s v="036"/>
    <s v="GASTOS DE FUNCIONAMIENTO"/>
    <s v="VICERRECTORÍA ACADÉMICA "/>
    <x v="8"/>
    <m/>
    <s v="Evaluadores - Conferencistas"/>
    <s v="Consultoría"/>
    <x v="0"/>
    <m/>
    <n v="250000"/>
    <m/>
    <n v="2096250"/>
    <n v="1"/>
    <s v="MENSUAL"/>
    <d v="2025-02-03T00:00:00"/>
    <d v="2025-12-12T00:00:00"/>
    <n v="35636250"/>
    <m/>
    <m/>
    <n v="0"/>
    <n v="10"/>
    <n v="35636250"/>
    <n v="35636250"/>
    <s v="20.01"/>
    <s v="2.1.2.02.02.009"/>
    <s v="SI"/>
    <s v="NO"/>
    <s v="CON-036"/>
    <n v="80111600"/>
    <s v="Pago de honorarios o bonificaciones a expertos nacionales o internacionales para la lectura de proyectos de tesis doctorales dentro del cumplimiento del Plan de Mejoramiento del programa de Doctorado Interinstitucional en Educación - Doctorado 2025-I"/>
    <s v="ok"/>
    <s v="enero"/>
    <s v="enero"/>
    <n v="10"/>
    <s v="MES(ES)"/>
    <s v="Contratación directa."/>
    <n v="35636250"/>
    <n v="35636250"/>
    <s v="NO"/>
    <s v="NA"/>
    <s v="GRUPO DE CONTRATACION UNIVERSIDAD PEDAGOGICA NACIONAL"/>
    <s v="CO-DC"/>
    <s v="DOCTORADO INTERINSTITUCIONAL EN EDUCACIÓN"/>
    <s v="601 5941844"/>
    <s v="contratacion@pedagogica.edu.co"/>
    <s v="NO"/>
    <s v="NO"/>
    <s v="No Aplica"/>
    <s v="Todas"/>
    <s v="Todos"/>
    <s v="No Aplica"/>
    <m/>
    <m/>
  </r>
  <r>
    <s v="037"/>
    <s v="GASTOS DE FUNCIONAMIENTO"/>
    <s v="VICERRECTORÍA ACADÉMICA "/>
    <x v="8"/>
    <m/>
    <s v="Evaluadores - Conferencistas"/>
    <s v="Consultoría"/>
    <x v="0"/>
    <m/>
    <n v="250000"/>
    <m/>
    <n v="2096250"/>
    <n v="1"/>
    <s v="MENSUAL"/>
    <d v="2025-02-03T00:00:00"/>
    <d v="2025-12-12T00:00:00"/>
    <n v="35636250"/>
    <m/>
    <m/>
    <n v="0"/>
    <n v="10"/>
    <n v="35636250"/>
    <n v="35636250"/>
    <s v="20.01"/>
    <s v="2.1.2.02.02.009"/>
    <s v="SI"/>
    <s v="NO"/>
    <s v="CON-037"/>
    <n v="80111600"/>
    <s v="Pago de honorarios o bonificaciones a expertos nacionales o internacionales para la lectura de proyectos de tesis doctorales dentro del cumplimiento del Plan de Mejoramiento del programa de Doctorado Interinstitucional en Educación - Doctorao 2025-II"/>
    <s v="ok"/>
    <s v="enero"/>
    <s v="enero"/>
    <n v="10"/>
    <s v="MES(ES)"/>
    <s v="Contratación directa."/>
    <n v="35636250"/>
    <n v="35636250"/>
    <s v="NO"/>
    <s v="NA"/>
    <s v="GRUPO DE CONTRATACION UNIVERSIDAD PEDAGOGICA NACIONAL"/>
    <s v="CO-DC"/>
    <s v="DOCTORADO INTERINSTITUCIONAL EN EDUCACIÓN"/>
    <s v="601 5941844"/>
    <s v="contratacion@pedagogica.edu.co"/>
    <s v="NO"/>
    <s v="NO"/>
    <s v="No Aplica"/>
    <s v="Todas"/>
    <s v="Todos"/>
    <s v="No Aplica"/>
    <m/>
    <m/>
  </r>
  <r>
    <s v="038"/>
    <s v="GASTOS DE FUNCIONAMIENTO"/>
    <s v="VICERRECTORÍA ACADÉMICA "/>
    <x v="8"/>
    <m/>
    <s v="Evaluadores - Conferencistas"/>
    <s v="Consultoría"/>
    <x v="0"/>
    <m/>
    <n v="250000"/>
    <m/>
    <n v="2795000"/>
    <n v="1"/>
    <s v="MENSUAL"/>
    <d v="2025-02-03T00:00:00"/>
    <d v="2025-12-12T00:00:00"/>
    <n v="47515000"/>
    <m/>
    <m/>
    <n v="0"/>
    <n v="10"/>
    <n v="47515000"/>
    <n v="47515000"/>
    <s v="20.01"/>
    <s v="2.1.2.02.02.009"/>
    <s v="SI"/>
    <s v="NO"/>
    <s v="CON-038"/>
    <n v="80111600"/>
    <s v="Pago de honorarios o bonificaciones a expertos nacionales o internacionales para la lectura de tesis doctorales dentro del cumplimiento del Plan de Mejoramiento del programa de Doctorado Interinstitucional en Educación - Doctorado 2025-I"/>
    <s v="ok"/>
    <s v="enero"/>
    <s v="enero"/>
    <n v="10"/>
    <s v="MES(ES)"/>
    <s v="Contratación directa."/>
    <n v="47515000"/>
    <n v="47515000"/>
    <s v="NO"/>
    <s v="NA"/>
    <s v="GRUPO DE CONTRATACION UNIVERSIDAD PEDAGOGICA NACIONAL"/>
    <s v="CO-DC"/>
    <s v="DOCTORADO INTERINSTITUCIONAL EN EDUCACIÓN"/>
    <s v="601 5941844"/>
    <s v="contratacion@pedagogica.edu.co"/>
    <s v="NO"/>
    <s v="NO"/>
    <s v="No Aplica"/>
    <s v="Todas"/>
    <s v="Todos"/>
    <s v="No Aplica"/>
    <m/>
    <m/>
  </r>
  <r>
    <s v="039"/>
    <s v="GASTOS DE FUNCIONAMIENTO"/>
    <s v="VICERRECTORÍA ACADÉMICA "/>
    <x v="8"/>
    <m/>
    <s v="Evaluadores - Conferencistas"/>
    <s v="Consultoría"/>
    <x v="0"/>
    <m/>
    <n v="250000"/>
    <m/>
    <n v="2795000"/>
    <n v="1"/>
    <s v="MENSUAL"/>
    <d v="2025-02-03T00:00:00"/>
    <d v="2025-12-12T00:00:00"/>
    <n v="47515000"/>
    <m/>
    <m/>
    <n v="0"/>
    <n v="10"/>
    <n v="47515000"/>
    <n v="47515000"/>
    <s v="20.01"/>
    <s v="2.1.2.02.02.009"/>
    <s v="SI"/>
    <s v="NO"/>
    <s v="CON-039"/>
    <n v="80111600"/>
    <s v="Pago de honorarios o bonificaciones a expertos nacionales o internacionales para la lectura de tesis doctorales dentro del cumplimiento del Plan de Mejoramiento del programa de Doctorado Interinstitucional en Educación - Doctorado  2025-II"/>
    <s v="ok"/>
    <s v="enero"/>
    <s v="enero"/>
    <n v="10"/>
    <s v="MES(ES)"/>
    <s v="Contratación directa."/>
    <n v="47515000"/>
    <n v="47515000"/>
    <s v="NO"/>
    <s v="NA"/>
    <s v="GRUPO DE CONTRATACION UNIVERSIDAD PEDAGOGICA NACIONAL"/>
    <s v="CO-DC"/>
    <s v="DOCTORADO INTERINSTITUCIONAL EN EDUCACIÓN"/>
    <s v="601 5941844"/>
    <s v="contratacion@pedagogica.edu.co"/>
    <s v="NO"/>
    <s v="NO"/>
    <s v="No Aplica"/>
    <s v="Todas"/>
    <s v="Todos"/>
    <s v="No Aplica"/>
    <m/>
    <m/>
  </r>
  <r>
    <s v="040"/>
    <s v="GASTOS DE FUNCIONAMIENTO"/>
    <s v="VICERRECTORÍA ACADÉMICA "/>
    <x v="7"/>
    <m/>
    <s v="Evaluadores - Conferencistas"/>
    <s v="Consultoría"/>
    <x v="0"/>
    <m/>
    <n v="250000"/>
    <m/>
    <n v="250000"/>
    <n v="1"/>
    <s v="MENSUAL"/>
    <d v="2025-02-03T00:00:00"/>
    <d v="2025-12-12T00:00:00"/>
    <n v="40000000"/>
    <m/>
    <m/>
    <n v="0"/>
    <n v="10"/>
    <n v="40000000"/>
    <n v="40000000"/>
    <s v="20.01"/>
    <s v="2.1.2.02.02.009"/>
    <s v="SI"/>
    <s v="NO"/>
    <s v="CON-040"/>
    <n v="80111600"/>
    <s v="Garantizar el pago de honorarios para conferencistas y evaluadores requeridos por las diferentes Facultades a traves de los programas academicos y demás Grupos de Trabajo, en el marco de las  actividades previstas por la Vicerrectoria Académica"/>
    <s v="ok"/>
    <s v="enero"/>
    <s v="enero"/>
    <n v="10"/>
    <s v="MES(ES)"/>
    <s v="Contratación directa."/>
    <n v="40000000"/>
    <n v="40000000"/>
    <s v="NO"/>
    <s v="NA"/>
    <s v="GRUPO DE CONTRATACION UNIVERSIDAD PEDAGOGICA NACIONAL"/>
    <s v="CO-DC"/>
    <s v="DESPACHO VAC"/>
    <s v="601 5941844"/>
    <s v="contratacion@pedagogica.edu.co"/>
    <s v="NO"/>
    <s v="NO"/>
    <s v="No Aplica"/>
    <s v="Todas"/>
    <s v="Todos"/>
    <s v="No Aplica"/>
    <m/>
    <m/>
  </r>
  <r>
    <s v="041"/>
    <s v="GASTOS DE FUNCIONAMIENTO"/>
    <s v="VICERRECTORÍA ACADÉMICA "/>
    <x v="9"/>
    <m/>
    <s v="Servicios Profesionales"/>
    <s v="CPS"/>
    <x v="2"/>
    <n v="1"/>
    <n v="4700000"/>
    <n v="0.05"/>
    <n v="4935000"/>
    <n v="1"/>
    <s v="DIA"/>
    <d v="2025-02-03T00:00:00"/>
    <d v="2025-12-12T00:00:00"/>
    <n v="49350000"/>
    <m/>
    <m/>
    <n v="0"/>
    <n v="10"/>
    <n v="49350000"/>
    <n v="49350000"/>
    <s v="20.01"/>
    <s v="2.1.2.02.02.008"/>
    <s v="SI"/>
    <s v="NO"/>
    <s v="CON-041"/>
    <n v="80111600"/>
    <s v="Liderar el proceso de implementación, salida a producción y puesta en marcha del nuevo Software Académico _x000a_Class, para la Subdirección de Admisiones y Registro, considerando la transición y paralelo con los sistemas _x000a_antiguos en los procesos y sus usuarios."/>
    <s v="ok"/>
    <s v="enero"/>
    <s v="enero"/>
    <n v="10"/>
    <s v="MES(ES)"/>
    <s v="Contratación directa."/>
    <n v="49350000"/>
    <n v="49350000"/>
    <s v="NO"/>
    <s v="NA"/>
    <s v="GRUPO DE CONTRATACION UNIVERSIDAD PEDAGOGICA NACIONAL"/>
    <s v="CO-DC"/>
    <s v="SUBDIRECCIÓN DE ADMISIONES Y REGISTRO"/>
    <s v="601 5941844"/>
    <s v="contratacion@pedagogica.edu.co"/>
    <s v="NO"/>
    <s v="NO"/>
    <s v="No Aplica"/>
    <s v="Todas"/>
    <s v="Todos"/>
    <s v="No Aplica"/>
    <m/>
    <m/>
  </r>
  <r>
    <s v="042"/>
    <s v="GASTOS DE FUNCIONAMIENTO"/>
    <s v="VICERRECTORÍA ACADÉMICA "/>
    <x v="9"/>
    <m/>
    <s v="Servicios Profesionales"/>
    <s v="CPS"/>
    <x v="2"/>
    <n v="3"/>
    <n v="5350000"/>
    <n v="0.05"/>
    <n v="5617500"/>
    <n v="1"/>
    <s v="DIA"/>
    <d v="2025-02-03T00:00:00"/>
    <d v="2025-12-12T00:00:00"/>
    <n v="56175000"/>
    <m/>
    <m/>
    <n v="0"/>
    <n v="10"/>
    <n v="56175000"/>
    <n v="56175000"/>
    <s v="20.01"/>
    <s v="2.1.2.02.02.008"/>
    <s v="SI"/>
    <s v="NO"/>
    <s v="CON-042"/>
    <n v="80111600"/>
    <s v="Prestar los servicios para el apoyo profesional en el manejo, reporte y gestión de la información institucional, _x000a_especialmente estudiantil, a los sistemas de información nacional como SNIES HECAA, entre otros; así como _x000a_del Sistema académico SIRE de la UPN y las necesidades institucionales en relación con la permanencia en _x000a_funcionamiento de las bases de datos que no se migrarán al nuevo Software Class."/>
    <s v="ok"/>
    <s v="enero"/>
    <s v="enero"/>
    <n v="10"/>
    <s v="MES(ES)"/>
    <s v="Contratación directa."/>
    <n v="56175000"/>
    <n v="56175000"/>
    <s v="NO"/>
    <s v="NA"/>
    <s v="GRUPO DE CONTRATACION UNIVERSIDAD PEDAGOGICA NACIONAL"/>
    <s v="CO-DC"/>
    <s v="SUBDIRECCIÓN DE ADMISIONES Y REGISTRO"/>
    <s v="601 5941844"/>
    <s v="contratacion@pedagogica.edu.co"/>
    <s v="NO"/>
    <s v="NO"/>
    <s v="No Aplica"/>
    <s v="Todas"/>
    <s v="Todos"/>
    <s v="No Aplica"/>
    <m/>
    <m/>
  </r>
  <r>
    <s v="043"/>
    <s v="GASTOS DE FUNCIONAMIENTO"/>
    <s v="VICERRECTORÍA ACADÉMICA "/>
    <x v="9"/>
    <m/>
    <s v="Servicios Profesionales"/>
    <s v="CPS"/>
    <x v="1"/>
    <n v="6"/>
    <n v="4400000"/>
    <n v="0.05"/>
    <n v="4620000"/>
    <n v="1"/>
    <s v="DIA"/>
    <d v="2025-02-03T00:00:00"/>
    <d v="2025-12-12T00:00:00"/>
    <n v="46200000"/>
    <m/>
    <m/>
    <n v="0"/>
    <n v="10"/>
    <n v="46200000"/>
    <n v="46200000"/>
    <s v="20.01"/>
    <s v="2.1.2.02.02.008"/>
    <s v="SI"/>
    <s v="NO"/>
    <s v="CON-043"/>
    <n v="80111600"/>
    <s v="Liderar el proceso de acompañamiento, seguimiento y atención al público de manera presencial, a través de  correo electrónico y/o telefónicamente a los estudiantes, egresados, unidades académicas y usuarios externos  de los programas de profesionalizaciones de las diferentes Facultades de la Universidad en todos los procesos  académicos y administrativos que son de competencia de la Subdirección de Admisiones y Registro"/>
    <s v="nuevo "/>
    <s v="enero"/>
    <s v="enero"/>
    <n v="10"/>
    <s v="MES(ES)"/>
    <s v="Contratación directa."/>
    <m/>
    <n v="0"/>
    <s v="NO"/>
    <s v="NA"/>
    <s v="GRUPO DE CONTRATACION UNIVERSIDAD PEDAGOGICA NACIONAL"/>
    <s v="CO-DC"/>
    <s v="SUBDIRECCIÓN DE ADMISIONES Y REGISTRO"/>
    <s v="601 5941844"/>
    <s v="contratacion@pedagogica.edu.co"/>
    <s v="NO"/>
    <s v="NO"/>
    <s v="No Aplica"/>
    <s v="Todas"/>
    <s v="Todos"/>
    <s v="No Aplica"/>
    <m/>
    <m/>
  </r>
  <r>
    <s v="044"/>
    <s v="GASTOS DE FUNCIONAMIENTO"/>
    <s v="VICERRECTORÍA ACADÉMICA "/>
    <x v="10"/>
    <m/>
    <s v="Evaluadores - Conferencistas"/>
    <s v="Consultoría"/>
    <x v="0"/>
    <m/>
    <n v="0"/>
    <m/>
    <n v="120000745"/>
    <n v="1"/>
    <s v="MENSUAL"/>
    <m/>
    <m/>
    <n v="120000745"/>
    <m/>
    <m/>
    <n v="0"/>
    <n v="11"/>
    <n v="120000745"/>
    <n v="120000745"/>
    <s v="20.01"/>
    <s v="2.1.2.02.02.009"/>
    <s v="NO"/>
    <s v="NO"/>
    <s v="CON-044"/>
    <n v="80111600"/>
    <s v="Amparar la invitación de pares evaluadores externos requeridos para valorar la productividad académica susceptible de puntos salariales y ascensos de categoría de los docentes de planta de la Universidad Pedagógica Nacional"/>
    <m/>
    <s v="enero"/>
    <s v="enero"/>
    <n v="11"/>
    <s v="MES(ES)"/>
    <s v="Contratación directa."/>
    <n v="120000745"/>
    <n v="120000745"/>
    <s v="NO"/>
    <s v="NA"/>
    <s v="GRUPO DE CONTRATACION UNIVERSIDAD PEDAGOGICA NACIONAL"/>
    <s v="CO-DC"/>
    <s v="COMITÉ DE ASIGNACION Y RECONOCIMIENTO DE  PUNTAJE - CIARP"/>
    <s v="601 5941844"/>
    <s v="contratacion@pedagogica.edu.co"/>
    <s v="NO"/>
    <s v="NO"/>
    <s v="No Aplica"/>
    <s v="Todas"/>
    <s v="Todos"/>
    <s v="No Aplica"/>
    <m/>
    <m/>
  </r>
  <r>
    <s v="045"/>
    <s v="GASTOS DE FUNCIONAMIENTO"/>
    <s v="VICERRECTORÍA ACADÉMICA "/>
    <x v="11"/>
    <s v="CINNDET"/>
    <s v="Servicios Profesionales"/>
    <s v="CPS"/>
    <x v="1"/>
    <n v="6"/>
    <n v="4400000"/>
    <n v="0.05"/>
    <n v="4620000"/>
    <n v="1"/>
    <s v="DIA"/>
    <d v="2025-02-03T00:00:00"/>
    <d v="2025-11-30T00:00:00"/>
    <n v="46200000"/>
    <m/>
    <m/>
    <n v="0"/>
    <n v="10"/>
    <n v="46200000"/>
    <n v="46200000"/>
    <s v="20.01"/>
    <s v="2.1.2.02.02.008"/>
    <s v="SI"/>
    <s v="NO"/>
    <s v="CON-045"/>
    <n v="80111600"/>
    <s v="Realizar procesos de diseño gráfico para contenidos digitales e impresos y desarrollo de la identidad  visual y comunicativa para ambientes formativos mediados por las TIC, plataformas LMS y entornos  virtuales de aprendizaje en atención a las necesidades del Cinndet y de acuerdo con la ruta"/>
    <s v="revisar "/>
    <s v="enero"/>
    <s v="enero"/>
    <n v="10"/>
    <s v="MES(ES)"/>
    <s v="Contratación directa."/>
    <n v="46200000"/>
    <n v="46200000"/>
    <s v="NO"/>
    <s v="NA"/>
    <s v="GRUPO DE CONTRATACION UNIVERSIDAD PEDAGOGICA NACIONAL"/>
    <s v="CO-DC"/>
    <s v="FACULTAD DE CIENCIA Y TECNOLOGÍA"/>
    <s v="601 5941844"/>
    <s v="contratacion@pedagogica.edu.co"/>
    <s v="NO"/>
    <s v="NO"/>
    <s v="No Aplica"/>
    <s v="Todas"/>
    <s v="Todos"/>
    <s v="No Aplica"/>
    <m/>
    <m/>
  </r>
  <r>
    <s v="046"/>
    <s v="GASTOS DE FUNCIONAMIENTO"/>
    <s v="VICERRECTORÍA ACADÉMICA "/>
    <x v="11"/>
    <s v="CINNDET"/>
    <s v="Servicios Profesionales"/>
    <s v="CPS"/>
    <x v="1"/>
    <n v="6"/>
    <n v="4400000"/>
    <n v="0.05"/>
    <n v="4620000"/>
    <n v="1"/>
    <s v="DIA"/>
    <d v="2025-02-03T00:00:00"/>
    <d v="2025-11-30T00:00:00"/>
    <n v="46200000"/>
    <m/>
    <m/>
    <n v="0"/>
    <n v="10"/>
    <n v="46200000"/>
    <n v="46200000"/>
    <s v="20.01"/>
    <s v="2.1.2.02.02.008"/>
    <s v="SI"/>
    <s v="NO"/>
    <s v="CON-046"/>
    <n v="80111600"/>
    <s v="Prestar los servicios profesionales para elaborar y/o revisar los contenidos de: los productos y servicios del  Cinndet, los Programas Académicos, las iniciativas de investigación o los proyectos de extensión, en  diferentes modalidades; así como, realizar la curaduría y adaptación de la información del Cinndet a_x000a_comunicabilidad y lenguajes particulares de plataformas digitales según la ruta de virtualización dispuesta  por la Universidad."/>
    <s v="revisar "/>
    <s v="enero"/>
    <s v="enero"/>
    <n v="10"/>
    <s v="MES(ES)"/>
    <s v="Contratación directa."/>
    <n v="46200000"/>
    <n v="46200000"/>
    <s v="NO"/>
    <s v="NA"/>
    <s v="GRUPO DE CONTRATACION UNIVERSIDAD PEDAGOGICA NACIONAL"/>
    <s v="CO-DC"/>
    <s v="FACULTAD DE CIENCIA Y TECNOLOGÍA"/>
    <s v="601 5941844"/>
    <s v="contratacion@pedagogica.edu.co"/>
    <s v="NO"/>
    <s v="NO"/>
    <s v="No Aplica"/>
    <s v="Todas"/>
    <s v="Todos"/>
    <s v="No Aplica"/>
    <m/>
    <m/>
  </r>
  <r>
    <s v="047"/>
    <s v="GASTOS DE FUNCIONAMIENTO"/>
    <s v="VICERRECTORÍA ACADÉMICA "/>
    <x v="11"/>
    <s v="CINNDET"/>
    <s v="Servicios Profesionales"/>
    <s v="CPS"/>
    <x v="1"/>
    <n v="6"/>
    <n v="4400000"/>
    <n v="0.05"/>
    <n v="4620000"/>
    <n v="1"/>
    <s v="DIA"/>
    <d v="2025-02-03T00:00:00"/>
    <d v="2025-11-30T00:00:00"/>
    <n v="46200000"/>
    <m/>
    <m/>
    <n v="0"/>
    <n v="10"/>
    <n v="46200000"/>
    <n v="46200000"/>
    <s v="20.01"/>
    <s v="2.1.2.02.02.008"/>
    <s v="SI"/>
    <s v="NO"/>
    <s v="CON-047"/>
    <n v="80111600"/>
    <s v="Implementar desarrollos web para todo tipo de entornos mediados por TIC, así como desarrollar la  arquitectura funcional y estética de aplicativos WEB (soluciones tecnológicas a medida) y prestar apoyo en la producción de los diferentes espacios de divulgación, eventos académicos y proyectos de extensión del Cinndet."/>
    <s v="revisar "/>
    <s v="enero"/>
    <s v="enero"/>
    <n v="10"/>
    <s v="MES(ES)"/>
    <s v="Contratación directa."/>
    <n v="46200000"/>
    <n v="46200000"/>
    <s v="NO"/>
    <s v="NA"/>
    <s v="GRUPO DE CONTRATACION UNIVERSIDAD PEDAGOGICA NACIONAL"/>
    <s v="CO-DC"/>
    <s v="FACULTAD DE CIENCIA Y TECNOLOGÍA"/>
    <s v="601 5941844"/>
    <s v="contratacion@pedagogica.edu.co"/>
    <s v="NO"/>
    <s v="NO"/>
    <s v="No Aplica"/>
    <s v="Todas"/>
    <s v="Todos"/>
    <s v="No Aplica"/>
    <m/>
    <m/>
  </r>
  <r>
    <s v="048"/>
    <s v="GASTOS DE FUNCIONAMIENTO"/>
    <s v="VICERRECTORÍA ACADÉMICA "/>
    <x v="11"/>
    <s v="CINNDET"/>
    <s v="Servicios Asistenciales"/>
    <s v="CPS"/>
    <x v="4"/>
    <n v="5"/>
    <n v="2100000"/>
    <n v="0.05"/>
    <n v="2205000"/>
    <n v="1"/>
    <s v="DIA"/>
    <d v="2025-02-03T00:00:00"/>
    <d v="2025-11-30T00:00:00"/>
    <n v="22050000"/>
    <m/>
    <m/>
    <n v="0"/>
    <n v="10"/>
    <n v="22050000"/>
    <n v="22050000"/>
    <s v="20.01"/>
    <s v="2.1.2.02.02.008"/>
    <s v="SI"/>
    <s v="NO"/>
    <s v="CON-048"/>
    <n v="80111600"/>
    <s v="poyar procesos asistenciales; procesos contractuales y realización de cotizaciones; Establecer  comunicación permanente con las diferentes instancias de la Universidad. Realizar actividades  propias del Cinndet. Asistir en la gestión y el seguimiento de actividades del equipo de  profesionales, aspectos operativos, técnicos y documentales. Participar en la programación,  organización, ejecución de las actividades administrativas, de servicio y de oferta del Cinndet."/>
    <s v="revisar "/>
    <s v="enero"/>
    <s v="enero"/>
    <n v="10"/>
    <s v="MES(ES)"/>
    <s v="Contratación directa."/>
    <n v="22050000"/>
    <n v="22050000"/>
    <s v="NO"/>
    <s v="NA"/>
    <s v="GRUPO DE CONTRATACION UNIVERSIDAD PEDAGOGICA NACIONAL"/>
    <s v="CO-DC"/>
    <s v="FACULTAD DE CIENCIA Y TECNOLOGÍA"/>
    <s v="601 5941844"/>
    <s v="contratacion@pedagogica.edu.co"/>
    <s v="NO"/>
    <s v="NO"/>
    <s v="No Aplica"/>
    <s v="Todas"/>
    <s v="Todos"/>
    <s v="No Aplica"/>
    <m/>
    <m/>
  </r>
  <r>
    <s v="049"/>
    <s v="GASTOS DE FUNCIONAMIENTO"/>
    <s v="VICERRECTORÍA DE GESTIÓN UNIVERSITARIA"/>
    <x v="12"/>
    <m/>
    <s v="Servicios Profesionales"/>
    <s v="CPS"/>
    <x v="1"/>
    <n v="3"/>
    <n v="3600000"/>
    <n v="0.05"/>
    <n v="3780000"/>
    <n v="1"/>
    <s v="DIA"/>
    <d v="2025-02-03T00:00:00"/>
    <d v="2025-12-12T00:00:00"/>
    <n v="37800000"/>
    <m/>
    <m/>
    <n v="0"/>
    <n v="10"/>
    <n v="37800000"/>
    <n v="37800000"/>
    <s v="20.01"/>
    <s v="2.1.2.02.02.008"/>
    <s v="SI"/>
    <s v="NO"/>
    <s v="CON-049"/>
    <n v="80111600"/>
    <s v="Prestar servicios profesionales para el desarrollo de la edición y publicación de libros de la Universidad Pedagógica Nacional. "/>
    <s v="ok"/>
    <s v="enero"/>
    <s v="enero"/>
    <n v="10"/>
    <s v="MES(ES)"/>
    <s v="Contratación directa."/>
    <n v="37800000"/>
    <n v="37800000"/>
    <s v="NO"/>
    <s v="NA"/>
    <s v="GRUPO DE CONTRATACION UNIVERSIDAD PEDAGOGICA NACIONAL"/>
    <s v="CO-DC"/>
    <s v="GRUPO EDITORIAL"/>
    <s v="601 5941844"/>
    <s v="contratacion@pedagogica.edu.co"/>
    <s v="NO"/>
    <s v="NO"/>
    <s v="No Aplica"/>
    <s v="Todas"/>
    <s v="Todos"/>
    <s v="No Aplica"/>
    <m/>
    <m/>
  </r>
  <r>
    <s v="050"/>
    <s v="GASTOS DE FUNCIONAMIENTO"/>
    <s v="VICERRECTORÍA DE GESTIÓN UNIVERSITARIA"/>
    <x v="12"/>
    <m/>
    <s v="Servicios Profesionales"/>
    <s v="CPS"/>
    <x v="1"/>
    <n v="3"/>
    <n v="3600000"/>
    <n v="0.05"/>
    <n v="3780000"/>
    <n v="1"/>
    <s v="DIA"/>
    <d v="2025-02-03T00:00:00"/>
    <d v="2025-12-12T00:00:00"/>
    <n v="37800000"/>
    <m/>
    <m/>
    <n v="0"/>
    <n v="10"/>
    <n v="37800000"/>
    <n v="37800000"/>
    <s v="20.01"/>
    <s v="2.1.2.02.02.008"/>
    <s v="SI"/>
    <s v="NO"/>
    <s v="CON-050"/>
    <n v="80111600"/>
    <s v="Prestar servicios profesionales para el desarrollo de las actividades del Grupo Interno de Trabajo Editorial en la corrección de estilo de los libros y revistas de la Universidad Pedagógica Nacional. "/>
    <s v="ok"/>
    <s v="enero"/>
    <s v="enero"/>
    <n v="10"/>
    <s v="MES(ES)"/>
    <s v="Contratación directa."/>
    <n v="37800000"/>
    <n v="37800000"/>
    <s v="NO"/>
    <s v="NA"/>
    <s v="GRUPO DE CONTRATACION UNIVERSIDAD PEDAGOGICA NACIONAL"/>
    <s v="CO-DC"/>
    <s v="GRUPO EDITORIAL"/>
    <s v="601 5941844"/>
    <s v="contratacion@pedagogica.edu.co"/>
    <s v="NO"/>
    <s v="NO"/>
    <s v="No Aplica"/>
    <s v="Todas"/>
    <s v="Todos"/>
    <s v="No Aplica"/>
    <m/>
    <m/>
  </r>
  <r>
    <s v="051"/>
    <s v="GASTOS DE FUNCIONAMIENTO"/>
    <s v="VICERRECTORÍA DE GESTIÓN UNIVERSITARIA"/>
    <x v="12"/>
    <m/>
    <s v="Servicios Profesionales"/>
    <s v="CPS"/>
    <x v="1"/>
    <n v="1"/>
    <n v="3100000"/>
    <n v="0.05"/>
    <n v="3255000"/>
    <n v="1"/>
    <s v="DIA"/>
    <d v="2025-02-03T00:00:00"/>
    <d v="2025-12-12T00:00:00"/>
    <n v="32550000"/>
    <m/>
    <m/>
    <n v="0"/>
    <n v="10"/>
    <n v="32550000"/>
    <n v="32550000"/>
    <s v="20.01"/>
    <s v="2.1.2.02.02.008"/>
    <s v="SI"/>
    <s v="NO"/>
    <s v="CON-051"/>
    <n v="80111600"/>
    <s v="Prestar servicios de diseño gráfico para la producción editorial de la Universidad Pedagógica Nacional. "/>
    <s v="ok"/>
    <s v="enero"/>
    <s v="enero"/>
    <n v="10"/>
    <s v="MES(ES)"/>
    <s v="Contratación directa."/>
    <n v="32550000"/>
    <n v="32550000"/>
    <s v="NO"/>
    <s v="NA"/>
    <s v="GRUPO DE CONTRATACION UNIVERSIDAD PEDAGOGICA NACIONAL"/>
    <s v="CO-DC"/>
    <s v="GRUPO EDITORIAL"/>
    <s v="601 5941844"/>
    <s v="contratacion@pedagogica.edu.co"/>
    <s v="NO"/>
    <s v="NO"/>
    <s v="No Aplica"/>
    <s v="Todas"/>
    <s v="Todos"/>
    <s v="No Aplica"/>
    <m/>
    <m/>
  </r>
  <r>
    <s v="052"/>
    <s v="GASTOS DE FUNCIONAMIENTO"/>
    <s v="VICERRECTORÍA DE GESTIÓN UNIVERSITARIA"/>
    <x v="12"/>
    <m/>
    <s v="Servicios Profesionales"/>
    <s v="CPS"/>
    <x v="1"/>
    <n v="1"/>
    <n v="3100000"/>
    <n v="0.05"/>
    <n v="3255000"/>
    <n v="1"/>
    <s v="DIA"/>
    <d v="2025-02-03T00:00:00"/>
    <d v="2025-12-12T00:00:00"/>
    <n v="32550000"/>
    <m/>
    <m/>
    <n v="0"/>
    <n v="10"/>
    <n v="32550000"/>
    <n v="32550000"/>
    <s v="20.01"/>
    <s v="2.1.2.02.02.008"/>
    <s v="SI"/>
    <s v="NO"/>
    <s v="CON-052"/>
    <n v="80111600"/>
    <s v="Prestar servicios profesionales para el desarrollo de las actividades del Grupo Interno de Trabajo Editorial para la edición y publicación de revistas de la Universidad Pedagógica Nacional. "/>
    <s v="ok"/>
    <s v="enero"/>
    <s v="enero"/>
    <n v="10"/>
    <s v="MES(ES)"/>
    <s v="Contratación directa."/>
    <n v="32550000"/>
    <n v="32550000"/>
    <s v="NO"/>
    <s v="NA"/>
    <s v="GRUPO DE CONTRATACION UNIVERSIDAD PEDAGOGICA NACIONAL"/>
    <s v="CO-DC"/>
    <s v="GRUPO EDITORIAL"/>
    <s v="601 5941844"/>
    <s v="contratacion@pedagogica.edu.co"/>
    <s v="NO"/>
    <s v="NO"/>
    <s v="No Aplica"/>
    <s v="Todas"/>
    <s v="Todos"/>
    <s v="No Aplica"/>
    <m/>
    <m/>
  </r>
  <r>
    <s v="053"/>
    <s v="GASTOS DE FUNCIONAMIENTO"/>
    <s v="VICERRECTORÍA DE GESTIÓN UNIVERSITARIA"/>
    <x v="12"/>
    <m/>
    <s v="Servicios Profesionales"/>
    <s v="CPS"/>
    <x v="1"/>
    <n v="4"/>
    <n v="3900000"/>
    <n v="0.05"/>
    <n v="4095000"/>
    <n v="1"/>
    <s v="DIA"/>
    <d v="2025-02-03T00:00:00"/>
    <d v="2025-12-12T00:00:00"/>
    <n v="40950000"/>
    <m/>
    <m/>
    <n v="0"/>
    <n v="10"/>
    <n v="40950000"/>
    <n v="40950000"/>
    <s v="20.01"/>
    <s v="2.1.2.02.02.008"/>
    <s v="SI"/>
    <s v="NO"/>
    <s v="CON-053"/>
    <n v="80111600"/>
    <s v="Prestar servicios profesionales para apoyar al Grupo Interno de Trabajo Editorial en la gestión de la comunicación, la digitalización, la actualización de plataformas y perfiles digitales, y en la implementación de estrategias de mercadeo y marketing para optimizar la circulación y difusión de las publicaciones. "/>
    <s v="ok"/>
    <s v="enero"/>
    <s v="enero"/>
    <n v="10"/>
    <s v="MES(ES)"/>
    <s v="Contratación directa."/>
    <n v="40950000"/>
    <n v="40950000"/>
    <s v="NO"/>
    <s v="NA"/>
    <s v="GRUPO DE CONTRATACION UNIVERSIDAD PEDAGOGICA NACIONAL"/>
    <s v="CO-DC"/>
    <s v="GRUPO EDITORIAL"/>
    <s v="601 5941844"/>
    <s v="contratacion@pedagogica.edu.co"/>
    <s v="NO"/>
    <s v="NO"/>
    <s v="No Aplica"/>
    <s v="Todas"/>
    <s v="Todos"/>
    <s v="No Aplica"/>
    <m/>
    <m/>
  </r>
  <r>
    <s v="054"/>
    <s v="GASTOS DE FUNCIONAMIENTO"/>
    <s v="VICERRECTORÍA DE GESTIÓN UNIVERSITARIA"/>
    <x v="12"/>
    <m/>
    <s v="Servicios Profesionales"/>
    <s v="CPS"/>
    <x v="1"/>
    <n v="4"/>
    <n v="3900000"/>
    <n v="0.05"/>
    <n v="4095000"/>
    <n v="1"/>
    <s v="DIA"/>
    <d v="2025-01-15T00:00:00"/>
    <d v="2025-12-12T00:00:00"/>
    <n v="45045000"/>
    <m/>
    <m/>
    <n v="0"/>
    <n v="11"/>
    <n v="45045000"/>
    <n v="45045000"/>
    <s v="20.01"/>
    <s v="2.1.2.02.02.008"/>
    <s v="SI"/>
    <s v="NO"/>
    <s v="CON-054"/>
    <n v="80111600"/>
    <s v="Prestar servicios profesionales para el desarrollo de las actividades del Grupo Interno de Trabajo Editorial en la corrección de estilo de los libros y revistas de la Universidad Pedagógica Nacional"/>
    <s v="nuevo "/>
    <s v="enero"/>
    <s v="enero"/>
    <n v="11"/>
    <s v="MES(ES)"/>
    <s v="Contratación directa."/>
    <m/>
    <n v="0"/>
    <s v="NO"/>
    <s v="NA"/>
    <s v="GRUPO DE CONTRATACION UNIVERSIDAD PEDAGOGICA NACIONAL"/>
    <s v="CO-DC"/>
    <s v="GRUPO EDITORIAL"/>
    <s v="601 5941844"/>
    <s v="contratacion@pedagogica.edu.co"/>
    <s v="NO"/>
    <s v="NO"/>
    <s v="No Aplica"/>
    <s v="Todas"/>
    <s v="Todos"/>
    <s v="No Aplica"/>
    <m/>
    <m/>
  </r>
  <r>
    <s v="055"/>
    <s v="GASTOS DE FUNCIONAMIENTO"/>
    <s v="VICERRECTORÍA DE GESTIÓN UNIVERSITARIA"/>
    <x v="12"/>
    <m/>
    <s v="Servicios Profesionales"/>
    <s v="CPS"/>
    <x v="2"/>
    <n v="1"/>
    <n v="4700000"/>
    <n v="0.05"/>
    <n v="4935000"/>
    <n v="1"/>
    <s v="DIA"/>
    <d v="2025-02-03T00:00:00"/>
    <d v="2025-12-12T00:00:00"/>
    <n v="49350000"/>
    <m/>
    <m/>
    <n v="0"/>
    <n v="10"/>
    <n v="49350000"/>
    <n v="49350000"/>
    <s v="20.01"/>
    <s v="2.1.2.02.02.008"/>
    <s v="SI"/>
    <s v="NO"/>
    <s v="CON-055"/>
    <n v="80111600"/>
    <s v="Prestar servicios para el desarrollo de las actividades del Grupo Interno de Trabajo Editorial en la circulación y distribución de la producción editorial de la Universidad Pedagógica Nacional. "/>
    <s v="ok"/>
    <s v="enero"/>
    <s v="enero"/>
    <n v="10"/>
    <s v="MES(ES)"/>
    <s v="Contratación directa."/>
    <n v="49350000"/>
    <n v="49350000"/>
    <s v="NO"/>
    <s v="NA"/>
    <s v="GRUPO DE CONTRATACION UNIVERSIDAD PEDAGOGICA NACIONAL"/>
    <s v="CO-DC"/>
    <s v="GRUPO EDITORIAL"/>
    <s v="601 5941844"/>
    <s v="contratacion@pedagogica.edu.co"/>
    <s v="NO"/>
    <s v="NO"/>
    <s v="No Aplica"/>
    <s v="Todas"/>
    <s v="Todos"/>
    <s v="No Aplica"/>
    <m/>
    <m/>
  </r>
  <r>
    <s v="056"/>
    <s v="GASTOS DE FUNCIONAMIENTO"/>
    <s v="VICERRECTORÍA ADMINISTRATIVA Y FINANCIERA"/>
    <x v="13"/>
    <m/>
    <s v="Servicios Profesionales"/>
    <s v="CPS"/>
    <x v="2"/>
    <n v="6"/>
    <n v="6200000"/>
    <n v="0.05"/>
    <n v="6510000"/>
    <n v="1"/>
    <s v="DIA"/>
    <d v="2025-02-03T00:00:00"/>
    <d v="2025-12-12T00:00:00"/>
    <n v="65100000"/>
    <m/>
    <m/>
    <n v="0"/>
    <n v="10"/>
    <n v="65100000"/>
    <n v="65100000"/>
    <s v="20.01"/>
    <s v="2.1.2.02.02.008"/>
    <s v="SI"/>
    <s v="NO"/>
    <s v="CON-056"/>
    <n v="80111600"/>
    <s v="Prestar los servicios profesionales especializados para el desarrollo y ejecución de los trámites y procedimientos administrativos y financieros relacionados con el despacho de la Vicerrectoría Administrativa y Financiera de la Universidad Pedagógica Nacional. "/>
    <s v="ok"/>
    <d v="2025-02-03T00:00:00"/>
    <d v="2025-02-03T00:00:00"/>
    <n v="10"/>
    <s v="MES(ES)"/>
    <s v="Contratación directa."/>
    <n v="65100000"/>
    <n v="65100000"/>
    <s v="NO"/>
    <s v="NA"/>
    <s v="GRUPO DE CONTRATACION UNIVERSIDAD PEDAGOGICA NACIONAL"/>
    <s v="CO-DC"/>
    <s v="DESPACHO VAD"/>
    <s v="601 5941844"/>
    <s v="contratacion@pedagogica.edu.co"/>
    <s v="NO"/>
    <s v="NO"/>
    <s v="No Aplica"/>
    <s v="Todas"/>
    <s v="Todos"/>
    <s v="No Aplica"/>
    <m/>
    <m/>
  </r>
  <r>
    <s v="057"/>
    <s v="GASTOS DE FUNCIONAMIENTO"/>
    <s v="VICERRECTORÍA ADMINISTRATIVA Y FINANCIERA"/>
    <x v="14"/>
    <m/>
    <s v="Servicios Profesionales"/>
    <s v="CPS"/>
    <x v="2"/>
    <n v="6"/>
    <n v="6200000"/>
    <n v="0.05"/>
    <n v="6510000"/>
    <n v="1"/>
    <s v="DIA"/>
    <d v="2025-01-15T00:00:00"/>
    <d v="2025-12-23T00:00:00"/>
    <n v="71610000"/>
    <m/>
    <m/>
    <n v="0"/>
    <n v="11"/>
    <n v="71610000"/>
    <n v="71610000"/>
    <s v="20.01"/>
    <s v="2.1.2.02.02.008"/>
    <s v="SI"/>
    <s v="NO"/>
    <s v="CON-057"/>
    <n v="80111600"/>
    <s v="Prestación de servicios profesionales para realizar el seguimiento de las Normas Internacionales de Contabilidad _x000a_para el Sector Público (NICSP) en la Universidad Pedagógica Nacional a fin de generar estados financieros  comparativos de acuerdo a la normatividad vigente, apoyar a la Subdirección Financiera en el seguimiento del proceso de sostenibilidad de las cifras de los informes financieros y estados financieros conforme a la  normatividad vigente para la UPN."/>
    <s v="ok"/>
    <d v="2025-01-15T00:00:00"/>
    <d v="2025-01-15T00:00:00"/>
    <n v="11"/>
    <s v="MES(ES)"/>
    <s v="Contratación directa."/>
    <n v="71610000"/>
    <n v="71610000"/>
    <s v="NO"/>
    <s v="NA"/>
    <s v="GRUPO DE CONTRATACION UNIVERSIDAD PEDAGOGICA NACIONAL"/>
    <s v="CO-DC"/>
    <s v="SUBDIRECCIÓN FINANCIERA"/>
    <s v="601 5941844"/>
    <s v="contratacion@pedagogica.edu.co"/>
    <s v="NO"/>
    <s v="NO"/>
    <s v="No Aplica"/>
    <s v="Todas"/>
    <s v="Todos"/>
    <s v="No Aplica"/>
    <m/>
    <m/>
  </r>
  <r>
    <s v="058"/>
    <s v="GASTOS DE FUNCIONAMIENTO"/>
    <s v="VICERRECTORÍA ADMINISTRATIVA Y FINANCIERA"/>
    <x v="14"/>
    <m/>
    <s v="Servicios Profesionales"/>
    <s v="CPS"/>
    <x v="1"/>
    <n v="5"/>
    <n v="4200000"/>
    <n v="0.05"/>
    <n v="4410000"/>
    <n v="1"/>
    <s v="DIA"/>
    <d v="2025-01-16T00:00:00"/>
    <d v="2025-12-15T00:00:00"/>
    <n v="48510000"/>
    <m/>
    <m/>
    <n v="0"/>
    <n v="11"/>
    <n v="48510000"/>
    <n v="48510000"/>
    <s v="20.01"/>
    <s v="2.1.2.02.02.008"/>
    <s v="SI"/>
    <s v="NO"/>
    <s v="CON-058"/>
    <n v="80111600"/>
    <s v="Prestar servicios profesionales a la Subdirección Financiera para apoyar la actualización documental del Sistema Integrado de Gestión, la consolidación y reporte de los planes de  acción y de mejoramiento, y la viabilización y actualización permanente del Plan Anual de Adquisiciones de la UPN, en coordinación con el grupo de contratación, la Oficina de _x000a_Desarrollo y Planeación (Inversión y plan contratistas), la Vicerrectoría de Gestión  Universitaria (gastos de comercialización y extensión) y la Subdirección de Servicios_x000a_Generales (funcionamiento)."/>
    <s v="nuevo "/>
    <d v="2025-01-16T00:00:00"/>
    <d v="2025-01-16T00:00:00"/>
    <n v="11"/>
    <s v="MES(ES)"/>
    <s v="Contratación directa."/>
    <m/>
    <n v="0"/>
    <s v="NO"/>
    <s v="NA"/>
    <s v="GRUPO DE CONTRATACION UNIVERSIDAD PEDAGOGICA NACIONAL"/>
    <s v="CO-DC"/>
    <s v="SUBDIRECCIÓN FINANCIERA"/>
    <s v="601 5941844"/>
    <s v="contratacion@pedagogica.edu.co"/>
    <s v="NO"/>
    <s v="NO"/>
    <s v="No Aplica"/>
    <s v="Todas"/>
    <s v="Todos"/>
    <s v="No Aplica"/>
    <m/>
    <m/>
  </r>
  <r>
    <s v="059"/>
    <s v="GASTOS DE FUNCIONAMIENTO"/>
    <s v="VICERRECTORÍA ADMINISTRATIVA Y FINANCIERA"/>
    <x v="13"/>
    <s v="Grupo Interno de Trabajo de Infraestructura Física"/>
    <m/>
    <m/>
    <x v="2"/>
    <n v="3"/>
    <n v="5350000"/>
    <n v="0.06"/>
    <n v="5671000"/>
    <n v="1"/>
    <s v="DIA"/>
    <d v="2025-02-03T00:00:00"/>
    <d v="2025-12-12T00:00:00"/>
    <n v="56710000"/>
    <m/>
    <m/>
    <n v="0"/>
    <n v="10"/>
    <n v="56710000"/>
    <m/>
    <m/>
    <s v="2.1.2.02.02.008"/>
    <m/>
    <m/>
    <s v="CON-059"/>
    <n v="80111600"/>
    <s v="Prestar los servicios profesionales especializados para apoyar la Coordinación de Infraestructura en la gestión _x000a_precontractual, contractual, pos contractual y administrativa en el marco del proyecto de inversión denominado _x000a_“Gestión y Mejoramiento de la Infraestructura y Dotación UPN” de la Universidad Pedagógica Nacional."/>
    <s v="nuevo "/>
    <d v="2025-02-03T00:00:00"/>
    <d v="2025-02-03T00:00:00"/>
    <n v="10"/>
    <s v="MES(ES)"/>
    <s v="Contratación directa."/>
    <n v="56710000"/>
    <n v="56710000"/>
    <s v="NO"/>
    <s v="NA"/>
    <s v="GRUPO DE CONTRATACION UNIVERSIDAD PEDAGOGICA NACIONAL"/>
    <s v="CO-DC"/>
    <s v="Grupo Interno de Trabajo de Infraestructura Física"/>
    <s v="601 5941844"/>
    <s v="contratacion@pedagogica.edu.co"/>
    <s v="NO"/>
    <s v="NO"/>
    <s v="No Aplica"/>
    <s v="Todas"/>
    <s v="Todos"/>
    <s v="No Aplica"/>
    <m/>
    <m/>
  </r>
  <r>
    <s v="060"/>
    <s v="GASTOS DE FUNCIONAMIENTO"/>
    <s v="VICERRECTORÍA ADMINISTRATIVA Y FINANCIERA"/>
    <x v="13"/>
    <s v="Grupo Interno de Trabajo de Infraestructura Física"/>
    <m/>
    <m/>
    <x v="2"/>
    <m/>
    <n v="6200000"/>
    <n v="0.06"/>
    <n v="6572000"/>
    <n v="1"/>
    <s v="DIA"/>
    <d v="2025-02-03T00:00:00"/>
    <d v="2025-12-12T00:00:00"/>
    <n v="77000000"/>
    <m/>
    <m/>
    <n v="0"/>
    <n v="10"/>
    <n v="77000000"/>
    <m/>
    <m/>
    <s v="2.1.2.02.02.008"/>
    <m/>
    <m/>
    <s v="CON-060"/>
    <n v="80111600"/>
    <s v="Prestar los servicios profesionales de apoyo en la gestión precontractual, contractual, pos contractual y  administrativa para la adquisición de equipos tecnológicos, mobiliario y otros elementos de apoyo académico  en el marco del proyecto de inversión denominado “Gestión y Mejoramiento de la Infraestructura y Dotación  UPN” de la Universidad Pedagógica Nacional"/>
    <s v="nuevo "/>
    <d v="2025-02-03T00:00:00"/>
    <d v="2025-02-03T00:00:00"/>
    <n v="10"/>
    <s v="MES(ES)"/>
    <s v="Contratación directa."/>
    <n v="77000000"/>
    <n v="77000000"/>
    <s v="NO"/>
    <s v="NA"/>
    <s v="GRUPO DE CONTRATACION UNIVERSIDAD PEDAGOGICA NACIONAL"/>
    <s v="CO-DC"/>
    <s v="Grupo Interno de Trabajo de Infraestructura Física"/>
    <s v="601 5941844"/>
    <s v="contratacion@pedagogica.edu.co"/>
    <s v="NO"/>
    <s v="NO"/>
    <s v="No Aplica"/>
    <s v="Todas"/>
    <s v="Todos"/>
    <s v="No Aplica"/>
    <m/>
    <m/>
  </r>
  <r>
    <s v="061"/>
    <s v="GASTOS DE FUNCIONAMIENTO"/>
    <s v="VICERRECTORÍA ADMINISTRATIVA Y FINANCIERA"/>
    <x v="13"/>
    <s v="Grupo Interno de Trabajo de Infraestructura Física"/>
    <m/>
    <m/>
    <x v="1"/>
    <m/>
    <m/>
    <n v="0.06"/>
    <m/>
    <n v="1"/>
    <s v="DIA"/>
    <d v="2025-02-03T00:00:00"/>
    <d v="2025-12-12T00:00:00"/>
    <n v="52500000"/>
    <m/>
    <m/>
    <n v="0"/>
    <n v="10"/>
    <n v="52500000"/>
    <m/>
    <m/>
    <s v="2.1.2.02.02.008"/>
    <m/>
    <m/>
    <s v="CON-061"/>
    <n v="80111600"/>
    <s v="Prestar servicios profesionales de arquitectura y diseño como apoyo en las actividades de planeación y  ejecución de las intervenciones y adecuaciones de Infraestructura Física de la Universidad Pedagógica  Nacional, en el marco del proyecto de inversión denominado “Gestión y Mejoramiento de la Infraestructura y Dotación UPN”"/>
    <s v="revisar fecha"/>
    <d v="2025-02-03T00:00:00"/>
    <d v="2025-02-03T00:00:00"/>
    <n v="10"/>
    <s v="MES(ES)"/>
    <s v="Contratación directa."/>
    <n v="52500000"/>
    <n v="52500000"/>
    <s v="NO"/>
    <s v="NA"/>
    <s v="GRUPO DE CONTRATACION UNIVERSIDAD PEDAGOGICA NACIONAL"/>
    <s v="CO-DC"/>
    <s v="Grupo Interno de Trabajo de Infraestructura Física"/>
    <s v="601 5941844"/>
    <s v="contratacion@pedagogica.edu.co"/>
    <s v="NO"/>
    <s v="NO"/>
    <s v="No Aplica"/>
    <s v="Todas"/>
    <s v="Todos"/>
    <s v="No Aplica"/>
    <m/>
    <m/>
  </r>
  <r>
    <s v="062"/>
    <s v="GASTOS DE FUNCIONAMIENTO"/>
    <s v="VICERRECTORÍA ADMINISTRATIVA Y FINANCIERA"/>
    <x v="13"/>
    <s v="Grupo Interno de Trabajo de Infraestructura Física"/>
    <m/>
    <m/>
    <x v="1"/>
    <m/>
    <m/>
    <n v="0.06"/>
    <m/>
    <n v="1"/>
    <s v="DIA"/>
    <d v="2025-02-03T00:00:00"/>
    <d v="2025-12-12T00:00:00"/>
    <n v="50000000"/>
    <m/>
    <m/>
    <n v="0"/>
    <n v="10"/>
    <n v="50000000"/>
    <m/>
    <m/>
    <s v="2.1.2.02.02.008"/>
    <m/>
    <m/>
    <s v="CON-062"/>
    <n v="80111600"/>
    <s v="Prestar los servicios profesionales de apoyo en la gestión precontractual, contractual, pos contractual y administrativa para la adquisición de equipos tecnológicos, mobiliario y otros elementos de apoyo académico  en el marco del proyecto de inversión denominado “Gestión y Mejoramiento de la Infraestructura y Dotación  UPN” de la Universidad Pedagógica Nacional"/>
    <s v="nuevo "/>
    <d v="2025-02-03T00:00:00"/>
    <d v="2025-02-03T00:00:00"/>
    <n v="10"/>
    <s v="MES(ES)"/>
    <s v="Contratación directa."/>
    <n v="50000000"/>
    <n v="50000000"/>
    <s v="NO"/>
    <s v="NA"/>
    <s v="GRUPO DE CONTRATACION UNIVERSIDAD PEDAGOGICA NACIONAL"/>
    <s v="CO-DC"/>
    <s v="Grupo Interno de Trabajo de Infraestructura Física"/>
    <s v="601 5941844"/>
    <s v="contratacion@pedagogica.edu.co"/>
    <s v="NO"/>
    <s v="NO"/>
    <s v="No Aplica"/>
    <s v="Todas"/>
    <s v="Todos"/>
    <s v="No Aplica"/>
    <m/>
    <m/>
  </r>
  <r>
    <s v="063"/>
    <s v="GASTOS DE FUNCIONAMIENTO"/>
    <s v="VICERRECTORÍA ADMINISTRATIVA Y FINANCIERA"/>
    <x v="13"/>
    <s v="Grupo Interno de Trabajo de Infraestructura Física"/>
    <m/>
    <m/>
    <x v="2"/>
    <m/>
    <m/>
    <n v="0.06"/>
    <m/>
    <n v="1"/>
    <s v="DIA"/>
    <d v="2025-02-03T00:00:00"/>
    <d v="2025-12-12T00:00:00"/>
    <n v="60500000"/>
    <m/>
    <m/>
    <n v="0"/>
    <n v="10"/>
    <n v="60500000"/>
    <m/>
    <m/>
    <s v="2.1.2.02.02.008"/>
    <m/>
    <m/>
    <s v="CON-063"/>
    <n v="80111600"/>
    <s v="Prestar servicios profesionales para la planeación y ejecución de las intervenciones eléctricas de los proyectos de reparación locativa, adecuación y mejoramiento correspondiente a las funciones del  Grupo de Infraestructura Física de la Universidad Pedagógica Nacional"/>
    <s v="revisar fecha"/>
    <d v="2025-02-03T00:00:00"/>
    <d v="2025-02-03T00:00:00"/>
    <n v="10"/>
    <s v="MES(ES)"/>
    <s v="Contratación directa."/>
    <n v="60500000"/>
    <n v="60500000"/>
    <s v="NO"/>
    <s v="NA"/>
    <s v="GRUPO DE CONTRATACION UNIVERSIDAD PEDAGOGICA NACIONAL"/>
    <s v="CO-DC"/>
    <s v="Grupo Interno de Trabajo de Infraestructura Física"/>
    <s v="601 5941844"/>
    <s v="contratacion@pedagogica.edu.co"/>
    <s v="NO"/>
    <s v="NO"/>
    <s v="No Aplica"/>
    <s v="Todas"/>
    <s v="Todos"/>
    <s v="No Aplica"/>
    <m/>
    <m/>
  </r>
  <r>
    <s v="064"/>
    <s v="GASTOS DE FUNCIONAMIENTO"/>
    <s v="VICERRECTORÍA ADMINISTRATIVA Y FINANCIERA"/>
    <x v="13"/>
    <s v="Grupo Interno de Trabajo de Infraestructura Física"/>
    <m/>
    <m/>
    <x v="2"/>
    <m/>
    <m/>
    <n v="0.06"/>
    <m/>
    <n v="1"/>
    <s v="DIA"/>
    <d v="2025-02-03T00:00:00"/>
    <d v="2025-12-12T00:00:00"/>
    <n v="63000000"/>
    <m/>
    <m/>
    <n v="0"/>
    <n v="10"/>
    <n v="63000000"/>
    <m/>
    <m/>
    <s v="2.1.2.02.02.008"/>
    <m/>
    <m/>
    <s v="CON-064"/>
    <n v="80111600"/>
    <s v="Prestar servicios profesionales en ingeniería civil y diseño estructural para apoyar las actividades de  planeación y ejecución de las intervenciones y adecuaciones de Infraestructura Física de la Universidad  Pedagógica Nacional, en el marco del proyecto de inversión denominado “Gestión y Mejoramiento de la Infraestructura y Dotación UPN”"/>
    <s v="revisar fecha"/>
    <d v="2025-02-03T00:00:00"/>
    <d v="2025-02-03T00:00:00"/>
    <n v="10"/>
    <s v="MES(ES)"/>
    <s v="Contratación directa."/>
    <n v="63000000"/>
    <n v="63000000"/>
    <s v="NO"/>
    <s v="NA"/>
    <s v="GRUPO DE CONTRATACION UNIVERSIDAD PEDAGOGICA NACIONAL"/>
    <s v="CO-DC"/>
    <s v="Grupo Interno de Trabajo de Infraestructura Física"/>
    <s v="601 5941844"/>
    <s v="contratacion@pedagogica.edu.co"/>
    <s v="NO"/>
    <s v="NO"/>
    <s v="No Aplica"/>
    <s v="Todas"/>
    <s v="Todos"/>
    <s v="No Aplica"/>
    <m/>
    <m/>
  </r>
  <r>
    <s v="065"/>
    <s v="GASTOS DE FUNCIONAMIENTO"/>
    <s v="VICERRECTORÍA ADMINISTRATIVA Y FINANCIERA"/>
    <x v="13"/>
    <s v="Grupo Interno de Trabajo de Infraestructura Física"/>
    <m/>
    <m/>
    <x v="2"/>
    <m/>
    <m/>
    <n v="0.06"/>
    <m/>
    <n v="1"/>
    <s v="DIA"/>
    <d v="2025-02-03T00:00:00"/>
    <d v="2025-12-12T00:00:00"/>
    <n v="63000000"/>
    <m/>
    <m/>
    <n v="0"/>
    <n v="10"/>
    <n v="63000000"/>
    <m/>
    <m/>
    <s v="2.1.2.02.02.008"/>
    <m/>
    <m/>
    <s v="CON-065"/>
    <n v="80111600"/>
    <s v="Prestar servicios profesionales para la planeación y ejecución de las intervenciones de redes de voz y datos  de los proyectos de reparación locativa, adecuación y mejoramiento correspondiente a las funciones del Grupo  de Infraestructura Física de la Universidad Pedagógica Nacional."/>
    <s v="revisar fecha"/>
    <d v="2025-02-03T00:00:00"/>
    <d v="2025-02-03T00:00:00"/>
    <n v="10"/>
    <s v="MES(ES)"/>
    <s v="Contratación directa."/>
    <n v="63000000"/>
    <n v="63000000"/>
    <s v="NO"/>
    <s v="NA"/>
    <s v="GRUPO DE CONTRATACION UNIVERSIDAD PEDAGOGICA NACIONAL"/>
    <s v="CO-DC"/>
    <s v="Grupo Interno de Trabajo de Infraestructura Física"/>
    <s v="601 5941844"/>
    <s v="contratacion@pedagogica.edu.co"/>
    <s v="NO"/>
    <s v="NO"/>
    <s v="No Aplica"/>
    <s v="Todas"/>
    <s v="Todos"/>
    <s v="No Aplica"/>
    <m/>
    <m/>
  </r>
  <r>
    <s v="066"/>
    <s v="GASTOS DE FUNCIONAMIENTO"/>
    <s v="VICERRECTORÍA ADMINISTRATIVA Y FINANCIERA"/>
    <x v="13"/>
    <s v="Grupo Interno de Trabajo de Infraestructura Física"/>
    <m/>
    <m/>
    <x v="1"/>
    <m/>
    <m/>
    <n v="0.06"/>
    <m/>
    <n v="1"/>
    <s v="DIA"/>
    <d v="2025-02-01T00:00:00"/>
    <d v="2025-12-15T00:00:00"/>
    <n v="52200000"/>
    <m/>
    <m/>
    <n v="0"/>
    <n v="11"/>
    <n v="52200000"/>
    <m/>
    <m/>
    <s v="2.1.2.02.02.008"/>
    <m/>
    <m/>
    <s v="CON-066"/>
    <n v="80111600"/>
    <s v="Prestar servicios profesionales para apoyar el seguimiento técnico y administrativo de las obras de adecuación  que se realicen en las instalaciones de la Universidad Pedagógica Nacional."/>
    <s v="nuevo "/>
    <d v="2025-02-01T00:00:00"/>
    <d v="2025-02-01T00:00:00"/>
    <n v="11"/>
    <s v="MES(ES)"/>
    <s v="Contratación directa."/>
    <n v="52200000"/>
    <n v="52200000"/>
    <s v="NO"/>
    <s v="NA"/>
    <s v="GRUPO DE CONTRATACION UNIVERSIDAD PEDAGOGICA NACIONAL"/>
    <s v="CO-DC"/>
    <s v="Grupo Interno de Trabajo de Infraestructura Física"/>
    <s v="601 5941844"/>
    <s v="contratacion@pedagogica.edu.co"/>
    <s v="NO"/>
    <s v="NO"/>
    <s v="No Aplica"/>
    <s v="Todas"/>
    <s v="Todos"/>
    <s v="No Aplica"/>
    <m/>
    <m/>
  </r>
  <r>
    <s v="067"/>
    <s v="GASTOS DE FUNCIONAMIENTO"/>
    <s v="VICERRECTORÍA ADMINISTRATIVA Y FINANCIERA"/>
    <x v="13"/>
    <s v="Grupo Interno de Trabajo de Infraestructura Física"/>
    <m/>
    <m/>
    <x v="1"/>
    <m/>
    <m/>
    <n v="0.06"/>
    <m/>
    <n v="1"/>
    <s v="DIA"/>
    <d v="2025-02-03T00:00:00"/>
    <d v="2025-12-12T00:00:00"/>
    <n v="52500000"/>
    <m/>
    <m/>
    <n v="0"/>
    <n v="10"/>
    <n v="52500000"/>
    <m/>
    <m/>
    <s v="2.1.2.02.02.008"/>
    <m/>
    <m/>
    <s v="CON-067"/>
    <n v="80111600"/>
    <s v="Prestar servicios profesionales para apoyar las actividades de programación presupuestal, procesos precontractuales y contractuales de los proyectos de adecuaciones de Infraestructura Física de la Universidad Pedagógica Nacional, en el marco del proyecto de inversión denominado “Gestión y Mejoramiento de la _x000a_Infraestructura y Dotación UPN”"/>
    <s v="nuevo "/>
    <d v="2025-02-03T00:00:00"/>
    <d v="2025-02-03T00:00:00"/>
    <n v="10"/>
    <s v="MES(ES)"/>
    <s v="Contratación directa."/>
    <n v="52500000"/>
    <n v="52500000"/>
    <s v="NO"/>
    <s v="NA"/>
    <s v="GRUPO DE CONTRATACION UNIVERSIDAD PEDAGOGICA NACIONAL"/>
    <s v="CO-DC"/>
    <s v="Grupo Interno de Trabajo de Infraestructura Física"/>
    <s v="601 5941844"/>
    <s v="contratacion@pedagogica.edu.co"/>
    <s v="NO"/>
    <s v="NO"/>
    <s v="No Aplica"/>
    <s v="Todas"/>
    <s v="Todos"/>
    <s v="No Aplica"/>
    <m/>
    <m/>
  </r>
  <r>
    <s v="068"/>
    <s v="GASTOS DE FUNCIONAMIENTO"/>
    <s v="VICERRECTORÍA ADMINISTRATIVA Y FINANCIERA"/>
    <x v="13"/>
    <s v="Grupo Interno de Trabajo de Infraestructura Física"/>
    <s v="Servicios Profesionales"/>
    <s v="CPS"/>
    <x v="1"/>
    <n v="1"/>
    <n v="3100000"/>
    <n v="0.05"/>
    <n v="3255000"/>
    <n v="1"/>
    <s v="DIA"/>
    <d v="2025-02-03T00:00:00"/>
    <d v="2025-12-12T00:00:00"/>
    <n v="32550000"/>
    <m/>
    <m/>
    <n v="0"/>
    <n v="10"/>
    <n v="32550000"/>
    <n v="32550000"/>
    <s v="20.01"/>
    <s v="2.1.2.02.02.008"/>
    <s v="SI"/>
    <s v="NO"/>
    <s v="CON-068"/>
    <n v="80111600"/>
    <s v="Prestar los servicios para apoyar al Grupo Interno de Trabajo de Infraestructura Física en la  implementación y seguimiento del Sistema de Gestión Ambiental de la Universidad Pedagógica Nacional"/>
    <s v="nuevo "/>
    <d v="2025-02-03T00:00:00"/>
    <d v="2025-02-03T00:00:00"/>
    <n v="10"/>
    <s v="MES(ES)"/>
    <s v="Contratación directa."/>
    <n v="32550000"/>
    <n v="32550000"/>
    <s v="NO"/>
    <s v="NA"/>
    <s v="GRUPO DE CONTRATACION UNIVERSIDAD PEDAGOGICA NACIONAL"/>
    <s v="CO-DC"/>
    <s v="Grupo Interno de Trabajo de Infraestructura Física"/>
    <s v="601 5941844"/>
    <s v="contratacion@pedagogica.edu.co"/>
    <s v="NO"/>
    <s v="NO"/>
    <s v="No Aplica"/>
    <s v="Todas"/>
    <s v="Todos"/>
    <s v="No Aplica"/>
    <m/>
    <m/>
  </r>
  <r>
    <s v="069"/>
    <s v="GASTOS DE FUNCIONAMIENTO"/>
    <s v="VICERRECTORÍA ADMINISTRATIVA Y FINANCIERA"/>
    <x v="13"/>
    <s v="Grupo Interno de Trabajo de Infraestructura Física"/>
    <s v="Servicios Profesionales"/>
    <s v="CPS"/>
    <x v="1"/>
    <n v="1"/>
    <n v="3100000"/>
    <n v="0.05"/>
    <n v="3255000"/>
    <n v="1"/>
    <s v="DIA"/>
    <d v="2025-02-03T00:00:00"/>
    <d v="2025-12-12T00:00:00"/>
    <n v="32550000"/>
    <m/>
    <m/>
    <n v="0"/>
    <n v="10"/>
    <n v="32550000"/>
    <n v="32550000"/>
    <s v="20.01"/>
    <s v="2.1.2.02.02.008"/>
    <s v="SI"/>
    <s v="NO"/>
    <s v="CON-069"/>
    <n v="80111600"/>
    <s v="Prestar los servicios para apoyar al Grupo Interno de Trabajo de Infraestructura Física en la  implementación y seguimiento del Sistema de Gestión Ambiental de la Universidad Pedagógica Nacional"/>
    <s v="ok"/>
    <d v="2025-02-03T00:00:00"/>
    <d v="2025-02-03T00:00:00"/>
    <n v="10"/>
    <s v="MES(ES)"/>
    <s v="Contratación directa."/>
    <n v="32550000"/>
    <n v="32550000"/>
    <s v="NO"/>
    <s v="NA"/>
    <s v="GRUPO DE CONTRATACION UNIVERSIDAD PEDAGOGICA NACIONAL"/>
    <s v="CO-DC"/>
    <s v="DESPACHO VAD"/>
    <s v="601 5941844"/>
    <s v="contratacion@pedagogica.edu.co"/>
    <s v="NO"/>
    <s v="NO"/>
    <s v="No Aplica"/>
    <s v="Todas"/>
    <s v="Todos"/>
    <s v="No Aplica"/>
    <m/>
    <m/>
  </r>
  <r>
    <s v="070"/>
    <s v="GASTOS DE FUNCIONAMIENTO"/>
    <s v="VICERRECTORÍA ADMINISTRATIVA Y FINANCIERA"/>
    <x v="15"/>
    <m/>
    <s v="Servicios Asistenciales"/>
    <s v="CPS"/>
    <x v="4"/>
    <n v="5"/>
    <n v="2600000"/>
    <n v="0.05"/>
    <n v="2730000"/>
    <n v="1"/>
    <s v="DIA"/>
    <d v="2025-01-20T00:00:00"/>
    <d v="2025-12-20T00:00:00"/>
    <n v="30030000"/>
    <m/>
    <m/>
    <n v="0"/>
    <n v="11"/>
    <n v="30030000"/>
    <n v="30030000"/>
    <s v="20.01"/>
    <s v="2.1.2.02.02.008"/>
    <s v="SI"/>
    <s v="NO"/>
    <s v="CON-070"/>
    <n v="80111600"/>
    <s v="Prestar los servicios para garantizar el buen funcionamiento de la piscina y las calderas de Calle 72 de la  Universidad Pedagógica Nacional."/>
    <s v="ok"/>
    <d v="2025-01-20T00:00:00"/>
    <d v="2025-01-20T00:00:00"/>
    <n v="11"/>
    <s v="MES(ES)"/>
    <s v="Contratación directa."/>
    <n v="30030000"/>
    <n v="30030000"/>
    <s v="NO"/>
    <s v="NA"/>
    <s v="GRUPO DE CONTRATACION UNIVERSIDAD PEDAGOGICA NACIONAL"/>
    <s v="CO-DC"/>
    <s v="SUBDIRECCIÓN DE SERVICIOS GENERALES"/>
    <s v="601 5941844"/>
    <s v="contratacion@pedagogica.edu.co"/>
    <s v="NO"/>
    <s v="NO"/>
    <s v="No Aplica"/>
    <s v="Todas"/>
    <s v="Todos"/>
    <s v="No Aplica"/>
    <m/>
    <m/>
  </r>
  <r>
    <s v="071"/>
    <s v="GASTOS DE FUNCIONAMIENTO"/>
    <s v="VICERRECTORÍA ADMINISTRATIVA Y FINANCIERA"/>
    <x v="16"/>
    <m/>
    <s v="Servicios Profesionales"/>
    <s v="CPS"/>
    <x v="1"/>
    <n v="6"/>
    <n v="4400000"/>
    <n v="0.05"/>
    <n v="4620000"/>
    <n v="1"/>
    <s v="DIA"/>
    <d v="2025-02-03T00:00:00"/>
    <d v="2025-12-12T00:00:00"/>
    <n v="46200000"/>
    <m/>
    <m/>
    <n v="0"/>
    <n v="10"/>
    <n v="46200000"/>
    <n v="46200000"/>
    <s v="20.01"/>
    <s v="2.1.2.02.02.008"/>
    <s v="SI"/>
    <s v="NO"/>
    <s v="CON-071"/>
    <n v="80111600"/>
    <s v="Prestar los servicios profesionales para realizar acompañamiento operativo de tipo jurídico - legal y contractual, dentro de los procesos y procedimientos que desarrolla el Grupo de Contratación de la Vicerrectoría Administrativa y Financiera."/>
    <m/>
    <d v="2025-02-03T00:00:00"/>
    <d v="2025-02-03T00:00:00"/>
    <n v="10"/>
    <s v="MES(ES)"/>
    <s v="Contratación directa."/>
    <n v="46200000"/>
    <n v="46200000"/>
    <s v="NO"/>
    <s v="NA"/>
    <s v="GRUPO DE CONTRATACION UNIVERSIDAD PEDAGOGICA NACIONAL"/>
    <s v="CO-DC"/>
    <s v="GRUPO DE CONTRATACIÓN "/>
    <s v="601 5941844"/>
    <s v="contratacion@pedagogica.edu.co"/>
    <s v="NO"/>
    <s v="NO"/>
    <s v="No Aplica"/>
    <s v="Todas"/>
    <s v="Todos"/>
    <s v="No Aplica"/>
    <m/>
    <m/>
  </r>
  <r>
    <s v="072"/>
    <s v="GASTOS DE FUNCIONAMIENTO"/>
    <s v="VICERRECTORÍA ADMINISTRATIVA Y FINANCIERA"/>
    <x v="17"/>
    <m/>
    <s v="Servicios Profesionales"/>
    <s v="CPS"/>
    <x v="1"/>
    <n v="6"/>
    <n v="4400000"/>
    <n v="0.05"/>
    <n v="4620000"/>
    <n v="1"/>
    <s v="DIA"/>
    <d v="2025-02-03T00:00:00"/>
    <d v="2025-12-12T00:00:00"/>
    <n v="46200000"/>
    <m/>
    <m/>
    <n v="0"/>
    <n v="10"/>
    <n v="46200000"/>
    <n v="46200000"/>
    <s v="20.01"/>
    <s v="2.1.2.02.02.008"/>
    <s v="SI"/>
    <s v="NO"/>
    <s v="CON-072"/>
    <n v="80111600"/>
    <s v="Prestar los servicios profesionales para llevar a cabo las actividades de análisis, diseño, desarrollo, soporte y/o _x000a_mantenimiento de software nuevo o existente dentro del marco de los sistemas de información, haciendo uso  de metodologías de desarrollo y lenguajes de programación acordes con las necesidades de la Universidad _x000a_Pedagógica Nacional"/>
    <s v="ok"/>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073"/>
    <s v="GASTOS DE FUNCIONAMIENTO"/>
    <s v="VICERRECTORÍA ADMINISTRATIVA Y FINANCIERA"/>
    <x v="17"/>
    <m/>
    <s v="Servicios Profesionales"/>
    <s v="CPS"/>
    <x v="1"/>
    <n v="6"/>
    <n v="4400000"/>
    <n v="0.05"/>
    <n v="4620000"/>
    <n v="1"/>
    <s v="DIA"/>
    <d v="2025-02-03T00:00:00"/>
    <d v="2025-12-12T00:00:00"/>
    <n v="46200000"/>
    <m/>
    <m/>
    <n v="0"/>
    <n v="10"/>
    <n v="46200000"/>
    <n v="46200000"/>
    <s v="20.01"/>
    <s v="2.1.2.02.02.008"/>
    <s v="SI"/>
    <s v="NO"/>
    <s v="CON-073"/>
    <n v="80111600"/>
    <s v="Prestar los servicios profesionales para administrar los servidores de bases de datos, Mysql, Postgres de  producción y desarrollo, soportar a los servidores virtuales y físicos del centro de cómputo que contienen la  información del sistema integrado de información institucional, implementar protocolos de seguridad en los  servidores de la Universidad, proporcionar e implementar herramientas basadas en software libre para  administrar información de la Universidad Pedagógica Nacional"/>
    <s v="ok"/>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074"/>
    <s v="GASTOS DE FUNCIONAMIENTO"/>
    <s v="VICERRECTORÍA ADMINISTRATIVA Y FINANCIERA"/>
    <x v="17"/>
    <m/>
    <s v="Servicios Profesionales"/>
    <s v="CPS"/>
    <x v="2"/>
    <n v="1"/>
    <n v="4700000"/>
    <n v="0.05"/>
    <n v="4935000"/>
    <n v="1"/>
    <s v="DIA"/>
    <d v="2025-02-03T00:00:00"/>
    <d v="2025-12-12T00:00:00"/>
    <n v="49350000"/>
    <m/>
    <m/>
    <n v="0"/>
    <n v="10"/>
    <n v="49350000"/>
    <n v="49350000"/>
    <s v="20.01"/>
    <s v="2.1.2.02.02.008"/>
    <s v="SI"/>
    <s v="NO"/>
    <s v="CON-074"/>
    <n v="80111600"/>
    <s v="Prestar los servicios profesionales para Administrar, afinar, instalar y actualizar software de bases de datos que están conectados con los sistemas de información utilizados por la Universidad Pedagógica Nacional, en  los diferentes entornos (producción, desarrollo y pruebas), conservando la integridad, disponibilidad y  confiabilidad de los datos."/>
    <s v="ok"/>
    <d v="2025-02-03T00:00:00"/>
    <d v="2025-02-03T00:00:00"/>
    <n v="10"/>
    <s v="MES(ES)"/>
    <s v="Contratación directa."/>
    <n v="49350000"/>
    <n v="49350000"/>
    <s v="NO"/>
    <s v="NA"/>
    <s v="GRUPO DE CONTRATACION UNIVERSIDAD PEDAGOGICA NACIONAL"/>
    <s v="CO-DC"/>
    <s v="SUBDIRECCIÓN DE GESTIÓN DE SISTEMAS DE INFORMACIÓN "/>
    <s v="601 5941844"/>
    <s v="contratacion@pedagogica.edu.co"/>
    <s v="NO"/>
    <s v="NO"/>
    <s v="No Aplica"/>
    <s v="Todas"/>
    <s v="Todos"/>
    <s v="No Aplica"/>
    <m/>
    <m/>
  </r>
  <r>
    <s v="075"/>
    <s v="GASTOS DE FUNCIONAMIENTO"/>
    <s v="VICERRECTORÍA ADMINISTRATIVA Y FINANCIERA"/>
    <x v="17"/>
    <m/>
    <s v="Servicios Profesionales"/>
    <s v="CPS"/>
    <x v="1"/>
    <n v="6"/>
    <n v="4400000"/>
    <n v="0.05"/>
    <n v="4620000"/>
    <n v="1"/>
    <s v="DIA"/>
    <d v="2025-02-03T00:00:00"/>
    <d v="2025-12-12T00:00:00"/>
    <n v="46200000"/>
    <m/>
    <m/>
    <n v="0"/>
    <n v="10"/>
    <n v="46200000"/>
    <n v="46200000"/>
    <s v="20.01"/>
    <s v="2.1.2.02.02.008"/>
    <s v="SI"/>
    <s v="NO"/>
    <s v="CON-075"/>
    <n v="80111600"/>
    <s v="Prestar los servicios profesionales para administrar, soportar y garantizar la disponibilidad de la plataforma de  servidores físicos y virtuales, incluyendo la infraestructura web de la Universidad Pedagógica Nacional."/>
    <s v="ok"/>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076"/>
    <s v="GASTOS DE FUNCIONAMIENTO"/>
    <s v="VICERRECTORÍA ADMINISTRATIVA Y FINANCIERA"/>
    <x v="17"/>
    <m/>
    <s v="Servicios Técnicos"/>
    <s v="CPS"/>
    <x v="1"/>
    <n v="6"/>
    <n v="4400000"/>
    <n v="0.05"/>
    <n v="4620000"/>
    <n v="1"/>
    <s v="DIA"/>
    <d v="2025-02-03T00:00:00"/>
    <d v="2025-12-12T00:00:00"/>
    <n v="46200000"/>
    <m/>
    <m/>
    <n v="0"/>
    <n v="10"/>
    <n v="46200000"/>
    <n v="46200000"/>
    <s v="20.01"/>
    <s v="2.1.2.02.02.008"/>
    <s v="SI"/>
    <s v="NO"/>
    <s v="CON-076"/>
    <n v="80111600"/>
    <s v="Prestar servicios técnicos para realizar las actividades de diseño,desarrollo, integración y mantenimiento de las diferentes aplicaciones existentes y nuevas requeridas por los usuarios de la Universidad Pedagógica Nacional utilizando metodologías ágiles de desarrollo deproyectos de software"/>
    <s v="ok"/>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077"/>
    <s v="GASTOS DE FUNCIONAMIENTO"/>
    <s v="VICERRECTORÍA ADMINISTRATIVA Y FINANCIERA"/>
    <x v="17"/>
    <m/>
    <s v="Servicios Profesionales"/>
    <s v="CPS"/>
    <x v="2"/>
    <n v="4"/>
    <n v="5700000"/>
    <n v="0.05"/>
    <n v="5985000"/>
    <n v="1"/>
    <s v="DIA"/>
    <d v="2025-02-03T00:00:00"/>
    <d v="2025-12-19T00:00:00"/>
    <n v="65835000"/>
    <m/>
    <m/>
    <n v="0"/>
    <n v="11"/>
    <n v="65835000"/>
    <n v="65835000"/>
    <s v="20.01"/>
    <s v="2.1.2.02.02.008"/>
    <s v="SI"/>
    <s v="NO"/>
    <s v="CON-077"/>
    <n v="80111600"/>
    <s v="Prestar los servicios profesionales para administrar el Centro de Computo de la Universidad Pedagógica Nacional, garantizando que todos sus componentes se mantengan en óptimas condiciones de funcionamiento  y uso como respaldo permanente, sin interrupción de los servicios informáticos prestados a la comunidad  universitaria que utilizan la infraestructura tecnológica en su conjunto"/>
    <s v="ok"/>
    <d v="2025-02-03T00:00:00"/>
    <d v="2025-02-03T00:00:00"/>
    <n v="11"/>
    <s v="MES(ES)"/>
    <s v="Contratación directa."/>
    <n v="65835000"/>
    <n v="65835000"/>
    <s v="NO"/>
    <s v="NA"/>
    <s v="GRUPO DE CONTRATACION UNIVERSIDAD PEDAGOGICA NACIONAL"/>
    <s v="CO-DC"/>
    <s v="SUBDIRECCIÓN DE GESTIÓN DE SISTEMAS DE INFORMACIÓN "/>
    <s v="601 5941844"/>
    <s v="contratacion@pedagogica.edu.co"/>
    <s v="NO"/>
    <s v="NO"/>
    <s v="No Aplica"/>
    <s v="Todas"/>
    <s v="Todos"/>
    <s v="No Aplica"/>
    <m/>
    <m/>
  </r>
  <r>
    <s v="078"/>
    <s v="GASTOS DE FUNCIONAMIENTO"/>
    <s v="VICERRECTORÍA ADMINISTRATIVA Y FINANCIERA"/>
    <x v="17"/>
    <m/>
    <s v="Servicios Profesionales"/>
    <s v="CPS"/>
    <x v="2"/>
    <n v="1"/>
    <n v="4700000"/>
    <n v="0.05"/>
    <n v="4935000"/>
    <n v="1"/>
    <s v="DIA"/>
    <d v="2025-02-03T00:00:00"/>
    <d v="2025-12-12T00:00:00"/>
    <n v="49350000"/>
    <m/>
    <m/>
    <n v="0"/>
    <n v="10"/>
    <n v="49350000"/>
    <n v="49350000"/>
    <s v="20.01"/>
    <s v="2.1.2.02.02.008"/>
    <s v="SI"/>
    <s v="NO"/>
    <s v="CON-078"/>
    <n v="80111600"/>
    <s v="Prestar servicios especializados para las actividades de análisis, diseño, desarrollo, soporte y mantenimiento _x000a_de software nuevo o existente dentro del marco de los sistemas de información, haciendo uso de metodologías de desarrollo y lenguajes de programación acordes con las necesidades de la Universidad  Pedagógica Nacional."/>
    <s v="ok"/>
    <d v="2025-02-03T00:00:00"/>
    <d v="2025-02-03T00:00:00"/>
    <n v="10"/>
    <s v="MES(ES)"/>
    <s v="Contratación directa."/>
    <n v="49350000"/>
    <n v="49350000"/>
    <s v="NO"/>
    <s v="NA"/>
    <s v="GRUPO DE CONTRATACION UNIVERSIDAD PEDAGOGICA NACIONAL"/>
    <s v="CO-DC"/>
    <s v="SUBDIRECCIÓN DE GESTIÓN DE SISTEMAS DE INFORMACIÓN "/>
    <s v="601 5941844"/>
    <s v="contratacion@pedagogica.edu.co"/>
    <s v="NO"/>
    <s v="NO"/>
    <s v="No Aplica"/>
    <s v="Todas"/>
    <s v="Todos"/>
    <s v="No Aplica"/>
    <m/>
    <m/>
  </r>
  <r>
    <s v="079"/>
    <s v="GASTOS DE FUNCIONAMIENTO"/>
    <s v="VICERRECTORÍA ADMINISTRATIVA Y FINANCIERA"/>
    <x v="17"/>
    <m/>
    <s v="Servicios Profesionales"/>
    <s v="CPS"/>
    <x v="1"/>
    <n v="6"/>
    <n v="4400000"/>
    <n v="0.05"/>
    <n v="4620000"/>
    <n v="1"/>
    <s v="DIA"/>
    <d v="2025-02-03T00:00:00"/>
    <d v="2025-12-12T00:00:00"/>
    <n v="46200000"/>
    <m/>
    <m/>
    <n v="0"/>
    <n v="10"/>
    <n v="46200000"/>
    <n v="46200000"/>
    <s v="20.01"/>
    <s v="2.1.2.02.02.008"/>
    <s v="SI"/>
    <s v="NO"/>
    <s v="CON-079"/>
    <n v="80111600"/>
    <s v="Prestar los servicios profesionales para orientar y llevar a_x000a_cabo la implementación de componentes de la Política de_x000a_Gobierno Digital que propendan a la trasformación digital en_x000a_la Universidad Pedagógica Nacional. "/>
    <s v="ok"/>
    <s v="ferebro"/>
    <s v="ferebro"/>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080"/>
    <s v="GASTOS DE FUNCIONAMIENTO"/>
    <s v="VICERRECTORÍA ADMINISTRATIVA Y FINANCIERA"/>
    <x v="17"/>
    <m/>
    <s v="Servicios Profesionales"/>
    <s v="CPS"/>
    <x v="1"/>
    <n v="3"/>
    <n v="3600000"/>
    <n v="0.05"/>
    <n v="3780000"/>
    <n v="1"/>
    <s v="DIA"/>
    <d v="2025-02-03T00:00:00"/>
    <d v="2025-12-12T00:00:00"/>
    <n v="37800000"/>
    <m/>
    <m/>
    <n v="0"/>
    <n v="10"/>
    <n v="37800000"/>
    <n v="37800000"/>
    <s v="20.01"/>
    <s v="2.1.2.02.02.008"/>
    <s v="SI"/>
    <s v="NO"/>
    <s v="CON-080"/>
    <n v="80111600"/>
    <s v="Prestar servicios profesionales para la administración y soporte de las bases de datos SQL Server de los  desarrollos realizados en la Universidad, incluyendo el nuevo software académico CLASS"/>
    <s v="ok"/>
    <d v="2025-02-03T00:00:00"/>
    <d v="2025-02-03T00:00:00"/>
    <n v="10"/>
    <s v="MES(ES)"/>
    <s v="Contratación directa."/>
    <n v="37800000"/>
    <n v="37800000"/>
    <s v="NO"/>
    <s v="NA"/>
    <s v="GRUPO DE CONTRATACION UNIVERSIDAD PEDAGOGICA NACIONAL"/>
    <s v="CO-DC"/>
    <s v="SUBDIRECCIÓN DE GESTIÓN DE SISTEMAS DE INFORMACIÓN "/>
    <s v="601 5941844"/>
    <s v="contratacion@pedagogica.edu.co"/>
    <s v="NO"/>
    <s v="NO"/>
    <s v="No Aplica"/>
    <s v="Todas"/>
    <s v="Todos"/>
    <s v="No Aplica"/>
    <m/>
    <m/>
  </r>
  <r>
    <s v="081"/>
    <s v="GASTOS DE FUNCIONAMIENTO"/>
    <s v="VICERRECTORÍA ADMINISTRATIVA Y FINANCIERA"/>
    <x v="17"/>
    <m/>
    <s v="Servicios Profesionales"/>
    <s v="CPS"/>
    <x v="1"/>
    <n v="6"/>
    <n v="4400000"/>
    <n v="0.05"/>
    <n v="4620000"/>
    <n v="1"/>
    <s v="DIA"/>
    <d v="2025-02-03T00:00:00"/>
    <d v="2025-12-12T00:00:00"/>
    <n v="46200000"/>
    <m/>
    <m/>
    <n v="0"/>
    <n v="10"/>
    <n v="46200000"/>
    <n v="46200000"/>
    <s v="20.01"/>
    <s v="2.1.2.02.02.008"/>
    <s v="SI"/>
    <s v="NO"/>
    <s v="CON-081"/>
    <n v="80111600"/>
    <s v="Prestar los servicios profesionales para continuar con el desarrollo de la página web de la Universidad _x000a_Pedagógica Nacional y apoyar labores de programas académicos"/>
    <s v="ok"/>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082"/>
    <s v="GASTOS DE FUNCIONAMIENTO"/>
    <s v="VICERRECTORÍA ADMINISTRATIVA Y FINANCIERA"/>
    <x v="18"/>
    <s v="DESPACHO "/>
    <s v="Servicios Profesionales"/>
    <s v="CPS"/>
    <x v="2"/>
    <n v="3"/>
    <n v="5350000"/>
    <n v="0.05"/>
    <n v="5617500"/>
    <n v="1"/>
    <s v="DIA"/>
    <d v="2025-03-03T00:00:00"/>
    <d v="2025-11-21T00:00:00"/>
    <n v="50557500"/>
    <m/>
    <m/>
    <n v="0"/>
    <n v="9"/>
    <n v="50557500"/>
    <n v="50557500"/>
    <s v="20.01"/>
    <s v="2.1.2.02.02.008"/>
    <s v="SI"/>
    <s v="NO"/>
    <s v="CON-082"/>
    <n v="80111600"/>
    <s v="Prestar los servicios especializados para la orientación e intervención grupal focalizada que permita el desarrollo  de habilidades socioemocionales y para la vida, dirigidos a la comunidad universitaria identificada con factores  de riesgo en salud mental de la Universidad Pedagógica Nacional"/>
    <s v="eliminar "/>
    <d v="2025-03-03T00:00:00"/>
    <d v="2025-03-03T00:00:00"/>
    <n v="9"/>
    <s v="MES(ES)"/>
    <s v="Contratación directa."/>
    <m/>
    <n v="0"/>
    <s v="NO"/>
    <s v="NA"/>
    <s v="GRUPO DE CONTRATACION UNIVERSIDAD PEDAGOGICA NACIONAL"/>
    <s v="CO-DC"/>
    <s v="SUBDIRECCIÓN DE BIENESTAR UNIVERSITARIO"/>
    <s v="601 5941844"/>
    <s v="contratacion@pedagogica.edu.co"/>
    <s v="NO"/>
    <s v="NO"/>
    <s v="No Aplica"/>
    <s v="Todas"/>
    <s v="Todos"/>
    <s v="No Aplica"/>
    <m/>
    <m/>
  </r>
  <r>
    <s v="083"/>
    <s v="GASTOS DE FUNCIONAMIENTO"/>
    <s v="VICERRECTORÍA ADMINISTRATIVA Y FINANCIERA"/>
    <x v="18"/>
    <s v="GÉNERO"/>
    <s v="Servicios Profesionales"/>
    <s v="CPS"/>
    <x v="2"/>
    <n v="3"/>
    <n v="5350000"/>
    <n v="0.05"/>
    <n v="5617500"/>
    <n v="1"/>
    <s v="DIA"/>
    <d v="2025-02-01T00:00:00"/>
    <d v="2025-12-12T00:00:00"/>
    <n v="56175000"/>
    <m/>
    <m/>
    <n v="0"/>
    <n v="10"/>
    <n v="56175000"/>
    <n v="56175000"/>
    <s v="20.01"/>
    <s v="2.1.2.02.02.008"/>
    <s v="SI"/>
    <s v="NO"/>
    <s v="CON-083"/>
    <n v="80111600"/>
    <s v="Prestar servicios profesionales para apoyar a la Subdirección de Bienestar Universitario en la asistencia jurídica _x000a_en derechos humanos y violencia de género para atender a estudiantes y funcionarios de la UPN"/>
    <s v="ok"/>
    <d v="2025-02-01T00:00:00"/>
    <d v="2025-02-01T00:00:00"/>
    <n v="10"/>
    <s v="MES(ES)"/>
    <s v="Contratación directa."/>
    <n v="56175000"/>
    <n v="56175000"/>
    <s v="NO"/>
    <s v="NA"/>
    <s v="GRUPO DE CONTRATACION UNIVERSIDAD PEDAGOGICA NACIONAL"/>
    <s v="CO-DC"/>
    <s v="SUBDIRECCIÓN DE BIENESTAR UNIVERSITARIO"/>
    <s v="601 5941844"/>
    <s v="contratacion@pedagogica.edu.co"/>
    <s v="NO"/>
    <s v="NO"/>
    <s v="No Aplica"/>
    <s v="Todas"/>
    <s v="Todos"/>
    <s v="No Aplica"/>
    <m/>
    <m/>
  </r>
  <r>
    <s v="084"/>
    <s v="GASTOS DE FUNCIONAMIENTO"/>
    <s v="VICERRECTORÍA ADMINISTRATIVA Y FINANCIERA"/>
    <x v="18"/>
    <s v="RESTAURANTE"/>
    <s v="Servicios Profesionales"/>
    <s v="CPS"/>
    <x v="1"/>
    <n v="1"/>
    <n v="3100000"/>
    <n v="0.05"/>
    <n v="3255000"/>
    <n v="1"/>
    <s v="DIA"/>
    <d v="2025-02-03T00:00:00"/>
    <d v="2025-12-12T00:00:00"/>
    <n v="32550000"/>
    <m/>
    <m/>
    <n v="0"/>
    <n v="10"/>
    <n v="32550000"/>
    <n v="32550000"/>
    <s v="20.01"/>
    <s v="2.1.2.02.02.009"/>
    <s v="SI"/>
    <s v="NO"/>
    <s v="CON-084"/>
    <n v="80111600"/>
    <s v="Realizar el acompañamiento en lo referente a la alimentación, nutrición y dietética de la Escuela Maternal y  Restaurante de la UPN."/>
    <s v="ok"/>
    <d v="2025-02-03T00:00:00"/>
    <d v="2025-02-03T00:00:00"/>
    <n v="10"/>
    <s v="MES(ES)"/>
    <s v="Contratación directa."/>
    <n v="32550000"/>
    <n v="32550000"/>
    <s v="NO"/>
    <s v="NA"/>
    <s v="GRUPO DE CONTRATACION UNIVERSIDAD PEDAGOGICA NACIONAL"/>
    <s v="CO-DC"/>
    <s v="SUBDIRECCIÓN DE BIENESTAR UNIVERSITARIO"/>
    <s v="601 5941844"/>
    <s v="contratacion@pedagogica.edu.co"/>
    <s v="NO"/>
    <s v="NO"/>
    <s v="No Aplica"/>
    <s v="Todas"/>
    <s v="Todos"/>
    <s v="No Aplica"/>
    <m/>
    <m/>
  </r>
  <r>
    <s v="085"/>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085"/>
    <n v="80111600"/>
    <s v="Planificar y realizar los entrenamientos de baloncesto femenino a los equipos representativos de la Universidad Pedagógica Nacional, apoyar la organización del torneo SUE-DC y hacer acompañamiento  constante a los deportistas en los diferentes eventos y torneos en los que participan"/>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86"/>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086"/>
    <n v="80111600"/>
    <s v="Universidad Pedagógica Nacional, apoyar la organización del torneo SUE-DC y hacer acompañamiento "/>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87"/>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087"/>
    <n v="80111600"/>
    <s v="Prestar los servicios para orientar el taller del uso adecuado de la bicicleta para la comunidad educativa de la  Universidad Pedagógica Nacional."/>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88"/>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088"/>
    <n v="80111600"/>
    <s v="Planificar y realizar los entrenamientos de futbol masculino de la Universidad Pedagógica Nacional, a través  de la irradiación cognitiva, la gamificación y hacer acompañamiento constante a los deportistas."/>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89"/>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089"/>
    <n v="80111600"/>
    <s v="Prestar servicios profesionales para planificar y realizar los entrenamientos de la selección de futsala  funcionarios masculino a los equipos representativos de la UPN, apoyar la organización del torneo SUE-DC _x000a_y hacer acompañamiento constante a los deportistas en los diferentes eventos y torneos en los que participan"/>
    <s v="revisar "/>
    <s v="ferebro"/>
    <s v="ferebro"/>
    <n v="7"/>
    <s v="MES(ES)"/>
    <s v="Contratación directa."/>
    <m/>
    <n v="0"/>
    <s v="NO"/>
    <s v="NA"/>
    <s v="GRUPO DE CONTRATACION UNIVERSIDAD PEDAGOGICA NACIONAL"/>
    <s v="CO-DC"/>
    <s v="SUBDIRECCIÓN DE BIENESTAR UNIVERSITARIO"/>
    <s v="601 5941844"/>
    <s v="contratacion@pedagogica.edu.co"/>
    <s v="NO"/>
    <s v="NO"/>
    <s v="No Aplica"/>
    <s v="Todas"/>
    <s v="Todos"/>
    <s v="No Aplica"/>
    <m/>
    <m/>
  </r>
  <r>
    <s v="090"/>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090"/>
    <n v="80111600"/>
    <s v="Planificar y realizar los entrenamientos de futbol sala femenino a los equipos representativos de la Universidad Pedagógica Nacional, apoyar la organización del torneo SUE-DC y hacer acompañamiento constante a los _x000a_deportistas en los diferentes eventos y torneos en los que participan”."/>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91"/>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091"/>
    <n v="80111600"/>
    <s v="Planificar y realizar los entrenamientos de natación a los equipos representativos de la Universidad  Pedagógica Nacional, apoyar la organización del torneo SUE-DC y hacer acompañamiento constante a los  deportistas en los diferentes eventos y torneos en los que participan”"/>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92"/>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092"/>
    <n v="80111600"/>
    <s v="Planificar y realizar los entrenamientos de tenis de mesa a los equipos representativos de la Universidad  Pedagógica Nacional, apoyar la organización del torneo SUE-DC y hacer acompañamiento constante a los deportistas en los diferentes eventos y torneos en los que participan."/>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93"/>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093"/>
    <n v="80111600"/>
    <s v="Planificar y realizar los entrenamientos de levantamiento de pesas a los equipos representativos de la Universidad Pedagógica Nacional, apoyar la organización del torneo SUE-DC y hacer acompañamiento  constante a los deportistas en los diferentes eventos y torneos en los que participan."/>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94"/>
    <s v="GASTOS DE FUNCIONAMIENTO"/>
    <s v="VICERRECTORÍA ADMINISTRATIVA Y FINANCIERA"/>
    <x v="18"/>
    <s v="DEPORTE"/>
    <s v="Entrenador"/>
    <s v="Servicios profesionales"/>
    <x v="1"/>
    <n v="3"/>
    <n v="3600000"/>
    <n v="0.05"/>
    <n v="3780000"/>
    <n v="1"/>
    <s v="DIA"/>
    <d v="2025-02-11T00:00:00"/>
    <d v="2025-06-06T00:00:00"/>
    <n v="26460000"/>
    <d v="2025-08-12T00:00:00"/>
    <d v="2025-11-28T00:00:00"/>
    <n v="13608000"/>
    <n v="7"/>
    <n v="40068000"/>
    <n v="40068000"/>
    <s v="20.01"/>
    <s v="2.1.2.02.02.009"/>
    <s v="SI"/>
    <s v="NO"/>
    <s v="CON-094"/>
    <n v="80111600"/>
    <s v="Planificar y realizar los entrenamientos de voleibol femenino y masculino a los equipos representativos de la  Universidad Pedagógica Nacional, apoyar la organización del torneo SUE-DC y hacer acompañamiento  constante a los deportistas en los diferentes eventos y torneos en los que participan."/>
    <s v="ok"/>
    <s v="ferebro"/>
    <s v="ferebro"/>
    <n v="7"/>
    <s v="MES(ES)"/>
    <s v="Contratación directa."/>
    <n v="40068000"/>
    <n v="40068000"/>
    <s v="NO"/>
    <s v="NA"/>
    <s v="GRUPO DE CONTRATACION UNIVERSIDAD PEDAGOGICA NACIONAL"/>
    <s v="CO-DC"/>
    <s v="SUBDIRECCIÓN DE BIENESTAR UNIVERSITARIO"/>
    <s v="601 5941844"/>
    <s v="contratacion@pedagogica.edu.co"/>
    <s v="NO"/>
    <s v="NO"/>
    <s v="No Aplica"/>
    <s v="Todas"/>
    <s v="Todos"/>
    <s v="No Aplica"/>
    <m/>
    <m/>
  </r>
  <r>
    <s v="095"/>
    <s v="GASTOS DE FUNCIONAMIENTO"/>
    <s v="VICERRECTORÍA ADMINISTRATIVA Y FINANCIERA"/>
    <x v="18"/>
    <s v="ARTE Y CULTURA"/>
    <s v="Tallerista"/>
    <s v="Servicios profesionales"/>
    <x v="4"/>
    <n v="3"/>
    <n v="1850000"/>
    <n v="0.05"/>
    <n v="1942500"/>
    <n v="1"/>
    <s v="DIA"/>
    <d v="2025-02-11T00:00:00"/>
    <d v="2025-06-06T00:00:00"/>
    <n v="13597500"/>
    <d v="2025-08-12T00:00:00"/>
    <d v="2025-11-28T00:00:00"/>
    <n v="6993000"/>
    <n v="7"/>
    <n v="20590500"/>
    <n v="20590500"/>
    <s v="20.01"/>
    <s v="2.1.2.02.02.009"/>
    <s v="SI"/>
    <s v="NO"/>
    <s v="CON-095"/>
    <n v="80111600"/>
    <s v="Prestar servicios para orientar el taller de teatro para estudiantes y funcionarios y los de profundización  para el grupo representativo institucional de la Universidad Pedagógica Nacional. Así como prestar apoyo a las actividades programadas por el programa de cultura en el marco del plan anual de  actividades de la SBU."/>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96"/>
    <s v="GASTOS DE FUNCIONAMIENTO"/>
    <s v="VICERRECTORÍA ADMINISTRATIVA Y FINANCIERA"/>
    <x v="18"/>
    <s v="MÚSICA Y DANZA"/>
    <s v="Tallerista"/>
    <s v="Servicios profesionales"/>
    <x v="4"/>
    <n v="3"/>
    <n v="1850000"/>
    <n v="0.05"/>
    <n v="1942500"/>
    <n v="1"/>
    <s v="DIA"/>
    <d v="2025-02-11T00:00:00"/>
    <d v="2025-06-06T00:00:00"/>
    <n v="13597500"/>
    <d v="2025-08-12T00:00:00"/>
    <d v="2025-11-28T00:00:00"/>
    <n v="6993000"/>
    <n v="7"/>
    <n v="20590500"/>
    <n v="20590500"/>
    <s v="20.01"/>
    <s v="2.1.2.02.02.009"/>
    <s v="SI"/>
    <s v="NO"/>
    <s v="CON-096"/>
    <n v="80111600"/>
    <s v="Prestar servicios para orientar el taller de músicas del pacifico para estudiantes y funcionarios y los de  profundización para el grupo representativo institucional de la Universidad Pedagógica Nacional. Así como  prestar apoyo a las actividades programadas por el programa de cultura en el marco del plan anual de _x000a_actividades de la SBU."/>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97"/>
    <s v="GASTOS DE FUNCIONAMIENTO"/>
    <s v="VICERRECTORÍA ADMINISTRATIVA Y FINANCIERA"/>
    <x v="18"/>
    <s v="MÚSICA Y DANZA"/>
    <s v="Tallerista"/>
    <s v="Servicios profesionales"/>
    <x v="4"/>
    <n v="3"/>
    <n v="1850000"/>
    <n v="0.05"/>
    <n v="1942500"/>
    <n v="1"/>
    <s v="DIA"/>
    <d v="2025-02-11T00:00:00"/>
    <d v="2025-06-06T00:00:00"/>
    <n v="13597500"/>
    <d v="2025-08-12T00:00:00"/>
    <d v="2025-11-28T00:00:00"/>
    <n v="6993000"/>
    <n v="7"/>
    <n v="20590500"/>
    <n v="20590500"/>
    <s v="20.01"/>
    <s v="2.1.2.02.02.009"/>
    <s v="SI"/>
    <s v="NO"/>
    <s v="CON-097"/>
    <n v="80111600"/>
    <s v="Prestar servicios para orientar el taller de pop dance para estudiantes y funcionarios y los de profundización para el grupo representativo institucional de la Universidad Pedagógica Nacional. Así como prestar apoyo a las actividades programadas por el programa de cultura en el marco del plan anual de actividades de la SBU."/>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98"/>
    <s v="GASTOS DE FUNCIONAMIENTO"/>
    <s v="VICERRECTORÍA ADMINISTRATIVA Y FINANCIERA"/>
    <x v="18"/>
    <s v="MÚSICA Y DANZA"/>
    <s v="Tallerista"/>
    <s v="Servicios profesionales"/>
    <x v="4"/>
    <n v="3"/>
    <n v="1850000"/>
    <n v="0.05"/>
    <n v="1942500"/>
    <n v="1"/>
    <s v="DIA"/>
    <d v="2025-02-11T00:00:00"/>
    <d v="2025-06-06T00:00:00"/>
    <n v="13597500"/>
    <d v="2025-08-12T00:00:00"/>
    <d v="2025-11-28T00:00:00"/>
    <n v="6993000"/>
    <n v="7"/>
    <n v="20590500"/>
    <n v="20590500"/>
    <s v="20.01"/>
    <s v="2.1.2.02.02.009"/>
    <s v="SI"/>
    <s v="NO"/>
    <s v="CON-098"/>
    <n v="80111600"/>
    <s v="Prestar servicios para orientar el taller Hip Hop y el Dancehall para estudiantes y funcionarios y los de  profundización para el grupo representativo institucional de la Universidad Pedagógica Nacional. Así como  prestar apoyo a las actividades programadas por el programa de cultura en el marco del plan anual de _x000a_actividades de la SBU."/>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99"/>
    <s v="GASTOS DE FUNCIONAMIENTO"/>
    <s v="VICERRECTORÍA ADMINISTRATIVA Y FINANCIERA"/>
    <x v="18"/>
    <s v="MÚSICA Y DANZA"/>
    <s v="Tallerista"/>
    <s v="Servicios profesionales"/>
    <x v="4"/>
    <n v="3"/>
    <n v="1850000"/>
    <n v="0.05"/>
    <n v="1942500"/>
    <n v="1"/>
    <s v="DIA"/>
    <d v="2025-02-11T00:00:00"/>
    <d v="2025-06-06T00:00:00"/>
    <n v="13597500"/>
    <d v="2025-08-12T00:00:00"/>
    <d v="2025-11-28T00:00:00"/>
    <n v="6993000"/>
    <n v="7"/>
    <n v="20590500"/>
    <n v="20590500"/>
    <s v="20.01"/>
    <s v="2.1.2.02.02.009"/>
    <s v="SI"/>
    <s v="NO"/>
    <s v="CON-099"/>
    <n v="80111600"/>
    <s v="Prestar servicios para orientar el taller de flamenco para estudiantes y funcionarios y los de profundización para _x000a_el grupo representativo institucional de la Universidad Pedagógica Nacional. Así como prestar apoyo a las  actividades programadas por el programa de cultura en el marco del plan anual de actividades de la SBU"/>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100"/>
    <s v="GASTOS DE FUNCIONAMIENTO"/>
    <s v="VICERRECTORÍA ADMINISTRATIVA Y FINANCIERA"/>
    <x v="18"/>
    <s v="MÚSICA Y DANZA"/>
    <s v="Tallerista"/>
    <s v="Servicios profesionales"/>
    <x v="4"/>
    <n v="3"/>
    <n v="1850000"/>
    <n v="0.05"/>
    <n v="1942500"/>
    <n v="1"/>
    <s v="DIA"/>
    <d v="2025-02-11T00:00:00"/>
    <d v="2025-06-06T00:00:00"/>
    <n v="13597500"/>
    <d v="2025-08-12T00:00:00"/>
    <d v="2025-11-28T00:00:00"/>
    <n v="6993000"/>
    <n v="7"/>
    <n v="20590500"/>
    <n v="20590500"/>
    <s v="20.01"/>
    <s v="2.1.2.02.02.009"/>
    <s v="SI"/>
    <s v="NO"/>
    <s v="CON-100"/>
    <n v="80111600"/>
    <s v="Prestar servicios para orientar el taller de salsa y bachata para estudiantes y funcionarios y los de profundización  para el grupo representativo institucional de la Universidad Pedagógica Nacional. Así como prestar apoyo a las  actividades programadas por el programa de cultura en el marco del plan anual de actividades de la SBU."/>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101"/>
    <s v="GASTOS DE FUNCIONAMIENTO"/>
    <s v="VICERRECTORÍA ACADÉMICA "/>
    <x v="19"/>
    <s v="FACULTAD"/>
    <s v="Servicios Técnicos"/>
    <s v="CPS"/>
    <x v="5"/>
    <n v="1"/>
    <n v="2300000"/>
    <n v="0.05"/>
    <n v="2415000"/>
    <n v="1"/>
    <s v="DIA"/>
    <d v="2025-02-03T00:00:00"/>
    <d v="2025-12-12T00:00:00"/>
    <n v="24150000"/>
    <m/>
    <m/>
    <n v="0"/>
    <n v="10"/>
    <n v="24150000"/>
    <n v="24150000"/>
    <s v="20.01"/>
    <s v="2.1.2.02.02.009"/>
    <s v="SI"/>
    <s v="NO"/>
    <s v="CON-101"/>
    <n v="80111600"/>
    <s v=" Prestar sus servicios personales para garantizar la atención en el servicio del gimnasio en  Valmaria para los estudiantes y funcionarios de la institución durante las prácticas y _x000a_entrenamientos"/>
    <s v="ok"/>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102"/>
    <s v="GASTOS DE FUNCIONAMIENTO"/>
    <s v="VICERRECTORÍA ACADÉMICA "/>
    <x v="19"/>
    <s v="FACULTAD"/>
    <s v="Servicios Técnicos"/>
    <s v="CPS"/>
    <x v="5"/>
    <n v="1"/>
    <n v="2300000"/>
    <n v="0.05"/>
    <n v="2415000"/>
    <n v="1"/>
    <s v="DIA"/>
    <d v="2025-02-03T00:00:00"/>
    <d v="2025-12-12T00:00:00"/>
    <n v="24150000"/>
    <m/>
    <m/>
    <n v="0"/>
    <n v="10"/>
    <n v="24150000"/>
    <n v="24150000"/>
    <s v="20.01"/>
    <s v="2.1.2.02.02.009"/>
    <s v="SI"/>
    <s v="NO"/>
    <s v="CON-102"/>
    <n v="80111600"/>
    <s v=" Prestar sus servicios personales para garantizar la atención en el servicio del gimnasio en  Valmaria para los estudiantes y funcionarios de la institución durante las prácticas y entrenamientos"/>
    <s v="nuevo "/>
    <s v="enero"/>
    <s v="enero"/>
    <n v="10"/>
    <s v="MES(ES)"/>
    <s v="Contratación directa."/>
    <m/>
    <m/>
    <s v="NO"/>
    <s v="NA"/>
    <s v="GRUPO DE CONTRATACION UNIVERSIDAD PEDAGOGICA NACIONAL"/>
    <s v="CO-DC"/>
    <s v="FACULTAD DE EDUCACIÓN FÍSICA "/>
    <s v="601 5941844"/>
    <s v="contratacion@pedagogica.edu.co"/>
    <s v="NO"/>
    <s v="NO"/>
    <s v="No Aplica"/>
    <s v="Todas"/>
    <s v="Todos"/>
    <s v="No Aplica"/>
    <m/>
    <m/>
  </r>
  <r>
    <s v="103"/>
    <s v="GASTOS DE FUNCIONAMIENTO"/>
    <s v="VICERRECTORÍA ACADÉMICA "/>
    <x v="19"/>
    <s v="FACULTAD"/>
    <s v="Servicios Técnicos"/>
    <s v="CPS"/>
    <x v="5"/>
    <n v="2"/>
    <n v="2450000"/>
    <n v="0.05"/>
    <n v="2572500"/>
    <n v="1"/>
    <s v="DIA"/>
    <d v="2025-02-03T00:00:00"/>
    <d v="2025-12-12T00:00:00"/>
    <n v="25725000"/>
    <m/>
    <m/>
    <n v="0"/>
    <n v="10"/>
    <n v="25725000"/>
    <n v="25725000"/>
    <s v="20.01"/>
    <s v="2.1.2.02.02.009"/>
    <s v="SI"/>
    <s v="NO"/>
    <s v="CON-103"/>
    <n v="80111600"/>
    <s v="Prestar servicios para la realización de actividades de planeación, cuidado, inventario y proyección  de siembra, cultivos, banco de semillas, compostaje, lombricultivo, herramientas y mantenimiento de  manera sustentable de los mismos"/>
    <s v="ok"/>
    <s v="enero"/>
    <s v="enero"/>
    <n v="10"/>
    <s v="MES(ES)"/>
    <s v="Contratación directa."/>
    <n v="25725000"/>
    <n v="25725000"/>
    <s v="NO"/>
    <s v="NA"/>
    <s v="GRUPO DE CONTRATACION UNIVERSIDAD PEDAGOGICA NACIONAL"/>
    <s v="CO-DC"/>
    <s v="FACULTAD DE EDUCACIÓN FÍSICA "/>
    <s v="601 5941844"/>
    <s v="contratacion@pedagogica.edu.co"/>
    <s v="NO"/>
    <s v="NO"/>
    <s v="No Aplica"/>
    <s v="Todas"/>
    <s v="Todos"/>
    <s v="No Aplica"/>
    <m/>
    <m/>
  </r>
  <r>
    <s v="104"/>
    <s v="GASTOS DE FUNCIONAMIENTO"/>
    <s v="VICERRECTORÍA ACADÉMICA "/>
    <x v="19"/>
    <s v="FACULTAD"/>
    <s v="Servicios Técnicos"/>
    <s v="CPS"/>
    <x v="5"/>
    <n v="1"/>
    <n v="2300000"/>
    <n v="0.05"/>
    <n v="2415000"/>
    <n v="1"/>
    <s v="DIA"/>
    <d v="2025-02-03T00:00:00"/>
    <d v="2025-12-12T00:00:00"/>
    <n v="24150000"/>
    <m/>
    <m/>
    <n v="0"/>
    <n v="10"/>
    <n v="24150000"/>
    <n v="24150000"/>
    <s v="20.01"/>
    <s v="2.1.2.02.02.009"/>
    <s v="SI"/>
    <s v="NO"/>
    <s v="CON-104"/>
    <n v="80111600"/>
    <s v="Prestar sus servicios como salvavidas para garantizar la seguridad para los usuarios de la  piscina, durante la jornada de la tarde"/>
    <s v="ok"/>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105"/>
    <s v="GASTOS DE FUNCIONAMIENTO"/>
    <s v="VICERRECTORÍA ACADÉMICA "/>
    <x v="19"/>
    <s v="FACULTAD"/>
    <s v="Servicios Técnicos"/>
    <s v="CPS"/>
    <x v="5"/>
    <n v="1"/>
    <n v="2300000"/>
    <n v="0.05"/>
    <n v="2415000"/>
    <n v="1"/>
    <s v="DIA"/>
    <d v="2025-02-03T00:00:00"/>
    <d v="2025-12-12T00:00:00"/>
    <n v="24150000"/>
    <m/>
    <m/>
    <n v="0"/>
    <n v="10"/>
    <n v="24150000"/>
    <n v="24150000"/>
    <s v="20.01"/>
    <s v="2.1.2.02.02.009"/>
    <s v="SI"/>
    <s v="NO"/>
    <s v="CON-105"/>
    <n v="80111600"/>
    <s v="Prestar sus servicios como salvavidas para garantizar la seguridad para los usuarios de la  piscina, durante la jornada de la mañana"/>
    <s v="ok"/>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106"/>
    <s v="GASTOS DE FUNCIONAMIENTO"/>
    <s v="VICERRECTORÍA ACADÉMICA "/>
    <x v="19"/>
    <s v="FACULTAD"/>
    <s v="Servicios Técnicos"/>
    <s v="CPS"/>
    <x v="5"/>
    <n v="1"/>
    <n v="2300000"/>
    <n v="0.05"/>
    <n v="2415000"/>
    <n v="1"/>
    <s v="DIA"/>
    <d v="2025-02-03T00:00:00"/>
    <d v="2025-12-12T00:00:00"/>
    <n v="24150000"/>
    <m/>
    <m/>
    <n v="0"/>
    <n v="10"/>
    <n v="24150000"/>
    <n v="24150000"/>
    <s v="20.01"/>
    <s v="2.1.2.02.02.009"/>
    <s v="SI"/>
    <s v="NO"/>
    <s v="CON-106"/>
    <n v="80111600"/>
    <s v="Prestar sus servicios personales para garantizar la atención en el servicio del gimnasio de la  calle 72, con apoyo de las Tics y/o presencialmente cuando se requiera, en la jornada de la  mañana para los estudiantes y funcionarios"/>
    <s v="ok"/>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107"/>
    <s v="GASTOS DE FUNCIONAMIENTO"/>
    <s v="VICERRECTORÍA ACADÉMICA "/>
    <x v="19"/>
    <s v="FACULTAD"/>
    <s v="Servicios Técnicos"/>
    <s v="CPS"/>
    <x v="5"/>
    <n v="1"/>
    <n v="2300000"/>
    <n v="0.05"/>
    <n v="2415000"/>
    <n v="1"/>
    <s v="DIA"/>
    <d v="2025-02-03T00:00:00"/>
    <d v="2025-12-12T00:00:00"/>
    <n v="24150000"/>
    <m/>
    <m/>
    <n v="0"/>
    <n v="10"/>
    <n v="24150000"/>
    <n v="24150000"/>
    <s v="20.01"/>
    <s v="2.1.2.02.02.009"/>
    <s v="SI"/>
    <s v="NO"/>
    <s v="CON-107"/>
    <n v="80111600"/>
    <s v="Prestar sus servicios personales para garantizar la atención en el servicio del gimnasio de la  calle 72, con apoyo de las Tics y/o presencialmente cuando se requiera, en la jornada de la _x000a_tarde para los estudiantes y funcionarios"/>
    <s v="ok"/>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108"/>
    <s v="GASTOS DE FUNCIONAMIENTO"/>
    <s v="VICERRECTORÍA ACADÉMICA "/>
    <x v="20"/>
    <s v="DEPARTAMENTO DE PSICOPEDAGOGÍA"/>
    <s v="Intérpretes - Traductores - Mediadores"/>
    <s v="Consultoría"/>
    <x v="0"/>
    <m/>
    <m/>
    <n v="0.05"/>
    <n v="0"/>
    <n v="12"/>
    <s v="DIA"/>
    <m/>
    <m/>
    <n v="0"/>
    <m/>
    <m/>
    <n v="0"/>
    <n v="0"/>
    <n v="397696197.60000002"/>
    <n v="397696197.60000002"/>
    <s v="20.01"/>
    <s v="2.1.2.02.02.009"/>
    <s v="SI"/>
    <s v="NO"/>
    <s v="CON-108"/>
    <n v="80111600"/>
    <s v="En el proceso de formación de los estudiantes con limitación auditiva aguda se requiere de intérpretes de lengua de señas para espacios académicos en los que participan."/>
    <s v="ok"/>
    <s v="enero"/>
    <s v="enero"/>
    <n v="0"/>
    <s v="MES(ES)"/>
    <s v="Contratación directa."/>
    <n v="397696197.60000002"/>
    <n v="397696197.60000002"/>
    <s v="NO"/>
    <s v="NA"/>
    <s v="GRUPO DE CONTRATACION UNIVERSIDAD PEDAGOGICA NACIONAL"/>
    <s v="CO-DC"/>
    <s v="FACULTAD DE EDUCACIÓN"/>
    <s v="601 5941844"/>
    <s v="contratacion@pedagogica.edu.co"/>
    <s v="NO"/>
    <s v="NO"/>
    <s v="No Aplica"/>
    <s v="Todas"/>
    <s v="Todos"/>
    <s v="No Aplica"/>
    <m/>
    <m/>
  </r>
  <r>
    <s v="109"/>
    <s v="GASTOS DE FUNCIONAMIENTO"/>
    <s v="VICERRECTORÍA ACADÉMICA "/>
    <x v="20"/>
    <s v="DEPARTAMENTO DE PSICOPEDAGOGÍA"/>
    <s v="Servicios Profesionales"/>
    <s v="CPS"/>
    <x v="1"/>
    <n v="4"/>
    <n v="3900000"/>
    <n v="0.05"/>
    <n v="4095000"/>
    <n v="1"/>
    <s v="DIA"/>
    <d v="2025-02-03T00:00:00"/>
    <d v="2025-12-12T00:00:00"/>
    <n v="40950000"/>
    <m/>
    <m/>
    <n v="0"/>
    <n v="10"/>
    <n v="40950000"/>
    <n v="40950000"/>
    <s v="20.01"/>
    <s v="2.1.2.02.02.009"/>
    <s v="SI"/>
    <s v="NO"/>
    <s v="CON-109"/>
    <n v="80111600"/>
    <s v="Realizar la revisión y edición académica de los ambientes de aprendizaje que se encuentran en proceso de  producción, edición, ejecución y virtualización de la Licenciatura en Educación Básica Primaria, en coordinación  con los docentes proponentes de los cursos y los parámetros de la Licenciatura."/>
    <s v="ok"/>
    <s v="enero"/>
    <s v="enero"/>
    <n v="10"/>
    <s v="MES(ES)"/>
    <s v="Contratación directa."/>
    <n v="40950000"/>
    <n v="40950000"/>
    <s v="NO"/>
    <s v="NA"/>
    <s v="GRUPO DE CONTRATACION UNIVERSIDAD PEDAGOGICA NACIONAL"/>
    <s v="CO-DC"/>
    <s v="FACULTAD DE EDUCACIÓN"/>
    <s v="601 5941844"/>
    <s v="contratacion@pedagogica.edu.co"/>
    <s v="NO"/>
    <s v="NO"/>
    <s v="No Aplica"/>
    <s v="Todas"/>
    <s v="Todos"/>
    <s v="No Aplica"/>
    <m/>
    <m/>
  </r>
  <r>
    <s v="110"/>
    <s v="GASTOS DE FUNCIONAMIENTO"/>
    <s v="VICERRECTORÍA ACADÉMICA "/>
    <x v="11"/>
    <s v="DEPARTAMENTO DE QUÍMICA"/>
    <s v="Servicios Profesionales"/>
    <s v="CPS"/>
    <x v="1"/>
    <n v="1"/>
    <n v="3100000"/>
    <n v="0.05"/>
    <n v="3255000"/>
    <n v="1"/>
    <s v="DIA"/>
    <d v="2025-02-03T00:00:00"/>
    <d v="2025-11-30T00:00:00"/>
    <n v="32550000"/>
    <m/>
    <m/>
    <n v="0"/>
    <n v="10"/>
    <n v="32550000"/>
    <n v="32550000"/>
    <s v="20.01"/>
    <s v="2.1.2.02.02.009"/>
    <s v="SI"/>
    <s v="NO"/>
    <s v="CON-110"/>
    <n v="80111600"/>
    <s v="Prestar los servicios profesionales para atender el desarrollo de prácticas de laboratorio solicitadas por instituciones educativas externas y/o análisis químicos según solicitudes internas y externas, y realizar mediciones instrumentales requeridas a nivel de docencia e investigación del Departamento de Química, incluyendo la evaluación y mantenimiento de equipos de medición."/>
    <s v="ok"/>
    <s v="enero"/>
    <s v="enero"/>
    <n v="10"/>
    <s v="MES(ES)"/>
    <s v="Contratación directa."/>
    <n v="32550000"/>
    <n v="32550000"/>
    <s v="NO"/>
    <s v="NA"/>
    <s v="GRUPO DE CONTRATACION UNIVERSIDAD PEDAGOGICA NACIONAL"/>
    <s v="CO-DC"/>
    <s v="FACULTAD DE CIENCIA Y TECNOLOGÍA"/>
    <s v="601 5941844"/>
    <s v="contratacion@pedagogica.edu.co"/>
    <s v="NO"/>
    <s v="NO"/>
    <s v="No Aplica"/>
    <s v="Todas"/>
    <s v="Todos"/>
    <s v="No Aplica"/>
    <m/>
    <m/>
  </r>
  <r>
    <s v="111"/>
    <s v="GASTOS DE FUNCIONAMIENTO"/>
    <s v="INSTITUTO PEDAGÓGICO NACIONAL"/>
    <x v="21"/>
    <m/>
    <s v="Servicios Profesionales"/>
    <s v="CPS"/>
    <x v="1"/>
    <n v="1"/>
    <n v="3100000"/>
    <n v="0.05"/>
    <n v="3255000"/>
    <n v="1"/>
    <s v="DIA"/>
    <d v="2025-01-20T00:00:00"/>
    <d v="2025-12-19T00:00:00"/>
    <n v="35805000"/>
    <m/>
    <m/>
    <n v="9300000"/>
    <n v="11"/>
    <n v="45105000"/>
    <n v="45105000"/>
    <s v="20.01"/>
    <s v="2.1.2.02.02.008"/>
    <s v="SI"/>
    <s v="NO"/>
    <s v="CON-111"/>
    <n v="80111600"/>
    <s v="Realizar el acompañamiento jurídico y administrativo, para documentar y sustentar los asuntos y temas_x000a_sometidos a consideración de la Dirección del Instituto."/>
    <s v="ok"/>
    <s v="enero"/>
    <s v="enero"/>
    <n v="11"/>
    <s v="MES(ES)"/>
    <s v="Contratación directa."/>
    <n v="45105000"/>
    <n v="45105000"/>
    <s v="NO"/>
    <s v="NA"/>
    <s v="GRUPO DE CONTRATACION UNIVERSIDAD PEDAGOGICA NACIONAL"/>
    <s v="CO-DC"/>
    <s v="INSTITUTO PEDAGÓGICO NACIONAL"/>
    <s v="601 5941844"/>
    <s v="contratacion@pedagogica.edu.co"/>
    <s v="NO"/>
    <s v="NO"/>
    <s v="No Aplica"/>
    <s v="Todas"/>
    <s v="Todos"/>
    <s v="No Aplica"/>
    <m/>
    <m/>
  </r>
  <r>
    <s v="112"/>
    <s v="GASTOS DE FUNCIONAMIENTO"/>
    <s v="INSTITUTO PEDAGÓGICO NACIONAL"/>
    <x v="21"/>
    <m/>
    <s v="Servicios Técnicos"/>
    <s v="CPS"/>
    <x v="5"/>
    <n v="1"/>
    <n v="2300000"/>
    <n v="0.05"/>
    <n v="2415000"/>
    <n v="1"/>
    <s v="DIA"/>
    <m/>
    <m/>
    <n v="0"/>
    <m/>
    <m/>
    <n v="0"/>
    <n v="0"/>
    <n v="0"/>
    <n v="0"/>
    <s v="20.01"/>
    <s v="2.1.2.02.02.009"/>
    <s v="SI"/>
    <s v="NO"/>
    <s v="CON-112"/>
    <n v="80111600"/>
    <s v="Prestar los servicios de Auxiliar de Enfermería al Instituto pedagógico Nacional. Apoyar la asistencia a estudiantes y realizar el acompañamiento a los casos asignados."/>
    <s v="eliminar "/>
    <s v="enero"/>
    <s v="enero"/>
    <n v="0"/>
    <s v="MES(ES)"/>
    <s v="Contratación directa."/>
    <n v="0"/>
    <n v="0"/>
    <s v="NO"/>
    <s v="NA"/>
    <s v="GRUPO DE CONTRATACION UNIVERSIDAD PEDAGOGICA NACIONAL"/>
    <s v="CO-DC"/>
    <s v="INSTITUTO PEDAGÓGICO NACIONAL"/>
    <s v="601 5941844"/>
    <s v="contratacion@pedagogica.edu.co"/>
    <s v="NO"/>
    <s v="NO"/>
    <s v="No Aplica"/>
    <s v="Todas"/>
    <s v="Todos"/>
    <s v="No Aplica"/>
    <m/>
    <m/>
  </r>
  <r>
    <s v="113"/>
    <s v="GASTOS DE FUNCIONAMIENTO"/>
    <s v="INSTITUTO PEDAGÓGICO NACIONAL"/>
    <x v="21"/>
    <m/>
    <s v="Servicios Asistenciales"/>
    <s v="CPS"/>
    <x v="4"/>
    <n v="2"/>
    <n v="1750000"/>
    <n v="0.05"/>
    <n v="1837500"/>
    <n v="1"/>
    <s v="DIA"/>
    <d v="2025-01-20T00:00:00"/>
    <d v="2025-12-12T00:00:00"/>
    <n v="20212500"/>
    <m/>
    <m/>
    <n v="0"/>
    <n v="11"/>
    <n v="20212500"/>
    <n v="20212500"/>
    <s v="20.01"/>
    <s v="2.1.2.02.02.008"/>
    <s v="SI"/>
    <s v="NO"/>
    <s v="CON-113"/>
    <n v="80111600"/>
    <s v="Apoyo asistencial en el servicio de fotocopiado para el desarrollo de las actividades administrativas y_x000a_operativas derivadas de las actividades académicas"/>
    <s v="ok"/>
    <s v="enero"/>
    <s v="enero"/>
    <n v="11"/>
    <s v="MES(ES)"/>
    <s v="Contratación directa."/>
    <n v="20212500"/>
    <n v="20212500"/>
    <s v="NO"/>
    <s v="NA"/>
    <s v="GRUPO DE CONTRATACION UNIVERSIDAD PEDAGOGICA NACIONAL"/>
    <s v="CO-DC"/>
    <s v="INSTITUTO PEDAGÓGICO NACIONAL"/>
    <s v="601 5941844"/>
    <s v="contratacion@pedagogica.edu.co"/>
    <s v="NO"/>
    <s v="NO"/>
    <s v="No Aplica"/>
    <s v="Todas"/>
    <s v="Todos"/>
    <s v="No Aplica"/>
    <m/>
    <m/>
  </r>
  <r>
    <s v="114"/>
    <s v="GASTOS DE FUNCIONAMIENTO"/>
    <s v="INSTITUTO PEDAGÓGICO NACIONAL"/>
    <x v="21"/>
    <m/>
    <s v="Servicios Técnicos"/>
    <s v="CPS"/>
    <x v="5"/>
    <n v="1"/>
    <n v="2300000"/>
    <n v="0.05"/>
    <n v="2415000"/>
    <n v="1"/>
    <s v="DIA"/>
    <d v="2025-01-20T00:00:00"/>
    <d v="2025-12-12T00:00:00"/>
    <n v="26565000"/>
    <m/>
    <m/>
    <n v="0"/>
    <n v="11"/>
    <n v="26565000"/>
    <n v="26565000"/>
    <s v="20.01"/>
    <s v="2.1.2.02.02.008"/>
    <s v="SI"/>
    <s v="NO"/>
    <s v="CON-114"/>
    <n v="80111600"/>
    <s v="Prestar los servicios para llevar a cabo la organización del archivo del Instituto Pedagógico Nacional, de acuerdo a la normatividad vigente y apoyar actividades institucionales."/>
    <s v="ok "/>
    <s v="enero"/>
    <s v="enero"/>
    <n v="11"/>
    <s v="MES(ES)"/>
    <s v="Contratación directa."/>
    <n v="26565000"/>
    <n v="26565000"/>
    <s v="NO"/>
    <s v="NA"/>
    <s v="GRUPO DE CONTRATACION UNIVERSIDAD PEDAGOGICA NACIONAL"/>
    <s v="CO-DC"/>
    <s v="INSTITUTO PEDAGÓGICO NACIONAL"/>
    <s v="601 5941844"/>
    <s v="contratacion@pedagogica.edu.co"/>
    <s v="NO"/>
    <s v="NO"/>
    <s v="No Aplica"/>
    <s v="Todas"/>
    <s v="Todos"/>
    <s v="No Aplica"/>
    <m/>
    <m/>
  </r>
  <r>
    <s v="115"/>
    <s v="GASTOS DE FUNCIONAMIENTO "/>
    <s v="VICERRECTORÍA ADMINISTRATIVA Y FINANCIERA"/>
    <x v="22"/>
    <m/>
    <s v="Servicios Técnicos"/>
    <s v="CPS"/>
    <x v="5"/>
    <n v="3"/>
    <n v="2600000"/>
    <n v="0.05"/>
    <n v="2730000"/>
    <n v="1"/>
    <s v="DIA"/>
    <d v="2025-02-01T00:00:00"/>
    <d v="2025-12-31T00:00:00"/>
    <n v="30030000"/>
    <m/>
    <m/>
    <n v="0"/>
    <n v="11"/>
    <n v="30030000"/>
    <n v="30030000"/>
    <s v="20.01"/>
    <s v="2.1.2.02.02.008"/>
    <s v="SI"/>
    <s v="NO"/>
    <s v="CON-115"/>
    <n v="80111600"/>
    <s v="Prestar los servicios técnicos para realizar el apoyo administrativo, logístico y de acompañamiento en los procesos  archivísticos de organización, identificación, traslado y eliminación de expedientes, en los archivos de gestión, _x000a_central y/o histórico, según sea el caso"/>
    <s v="eliminar "/>
    <s v="ferebro"/>
    <s v="ferebro"/>
    <n v="11"/>
    <s v="MES(ES)"/>
    <s v="Contratación directa."/>
    <m/>
    <n v="0"/>
    <s v="NO"/>
    <s v="NA"/>
    <s v="GRUPO DE CONTRATACION UNIVERSIDAD PEDAGOGICA NACIONAL"/>
    <s v="CO-DC"/>
    <s v="GRUPO INTERNO DE TRABAJO DE GESTIÓN DOCUMENTAL"/>
    <s v="601 5941844"/>
    <s v="contratacion@pedagogica.edu.co"/>
    <s v="NO"/>
    <s v="NO"/>
    <s v="No Aplica"/>
    <s v="Todas"/>
    <s v="Todos"/>
    <s v="No Aplica"/>
    <m/>
    <m/>
  </r>
  <r>
    <s v="116"/>
    <s v="GASTOS DE FUNCIONAMIENTO "/>
    <s v="VICERRECTORÍA ADMINISTRATIVA Y FINANCIERA"/>
    <x v="22"/>
    <m/>
    <s v="Servicios Técnicos"/>
    <s v="CPS"/>
    <x v="5"/>
    <n v="3"/>
    <n v="2600000"/>
    <n v="0.05"/>
    <n v="2730000"/>
    <n v="1"/>
    <s v="DIA"/>
    <d v="2025-02-01T00:00:00"/>
    <d v="2025-12-31T00:00:00"/>
    <n v="30030000"/>
    <m/>
    <m/>
    <n v="0"/>
    <n v="11"/>
    <n v="30030000"/>
    <n v="30030000"/>
    <s v="20.01"/>
    <s v="2.1.2.02.02.008"/>
    <s v="SI"/>
    <s v="NO"/>
    <s v="CON-116"/>
    <n v="80111600"/>
    <s v="Prestar los servicios técnicos para realizar el apoyo administrativo, logístico y de acompañamiento en los procesos  archivísticos de organización, identificación, traslado y eliminación de expedientes, en los archivos de gestión, _x000a_central y/o histórico, según sea el caso"/>
    <s v="ok"/>
    <s v="ferebro"/>
    <s v="ferebro"/>
    <n v="11"/>
    <s v="MES(ES)"/>
    <s v="Contratación directa."/>
    <n v="30030000"/>
    <n v="30030000"/>
    <s v="NO"/>
    <s v="NA"/>
    <s v="GRUPO DE CONTRATACION UNIVERSIDAD PEDAGOGICA NACIONAL"/>
    <s v="CO-DC"/>
    <s v="GRUPO INTERNO DE TRABAJO DE GESTIÓN DOCUMENTAL"/>
    <s v="601 5941844"/>
    <s v="contratacion@pedagogica.edu.co"/>
    <s v="NO"/>
    <s v="NO"/>
    <s v="No Aplica"/>
    <s v="Todas"/>
    <s v="Todos"/>
    <s v="No Aplica"/>
    <m/>
    <m/>
  </r>
  <r>
    <s v="117"/>
    <s v="GASTOS DE COMERCIALIZACIÓN Y PRODUCCIÓN"/>
    <s v="VICERRECTORÍA DE GESTIÓN UNIVERSITARIA"/>
    <x v="23"/>
    <m/>
    <s v="Servicios Asistenciales"/>
    <s v="CPS"/>
    <x v="4"/>
    <n v="1"/>
    <n v="1680000"/>
    <n v="0.05"/>
    <n v="1764000"/>
    <n v="1"/>
    <s v="DIA"/>
    <d v="2025-02-03T00:00:00"/>
    <d v="2025-12-12T00:00:00"/>
    <n v="17640000"/>
    <m/>
    <m/>
    <n v="0"/>
    <n v="10"/>
    <n v="17640000"/>
    <n v="17640000"/>
    <s v="20.01"/>
    <s v="2.1.5.02.08"/>
    <s v="SI"/>
    <s v="NO"/>
    <s v="CLE-117"/>
    <n v="80111600"/>
    <s v="Prestar servicios en el Centro de Lenguas realizando actividades propias de gestión documental, atención a usuarios, apoyo al manejo del inventario general del Centro de Lenguas, así como a las demás actividades administrativas que le sean asignadas. "/>
    <m/>
    <d v="2025-02-03T00:00:00"/>
    <d v="2025-02-03T00:00:00"/>
    <n v="10"/>
    <s v="MES(ES)"/>
    <s v="Contratación directa."/>
    <n v="17640000"/>
    <n v="17640000"/>
    <s v="NO"/>
    <s v="NA"/>
    <s v="GRUPO DE CONTRATACION UNIVERSIDAD PEDAGOGICA NACIONAL"/>
    <s v="CO-DC"/>
    <s v="CENTRO DE LENGUAS "/>
    <s v="601 5941844"/>
    <s v="contratacion@pedagogica.edu.co"/>
    <s v="NO"/>
    <s v="NO"/>
    <s v="No Aplica"/>
    <s v="Todas"/>
    <s v="Todos"/>
    <s v="No Aplica"/>
    <m/>
    <m/>
  </r>
  <r>
    <s v="118"/>
    <s v="GASTOS DE COMERCIALIZACIÓN Y PRODUCCIÓN"/>
    <s v="VICERRECTORÍA DE GESTIÓN UNIVERSITARIA"/>
    <x v="23"/>
    <m/>
    <s v="Servicios Técnicos"/>
    <s v="CPS"/>
    <x v="0"/>
    <m/>
    <n v="753070.5"/>
    <n v="0.05"/>
    <n v="790724.02500000002"/>
    <n v="1"/>
    <s v="DIA"/>
    <d v="2025-02-03T00:00:00"/>
    <d v="2025-12-12T00:00:00"/>
    <n v="7907240.25"/>
    <m/>
    <m/>
    <n v="0"/>
    <n v="10"/>
    <n v="3765355"/>
    <m/>
    <s v="20.01"/>
    <s v="2.1.5.02.08"/>
    <s v="SI"/>
    <s v="NO"/>
    <s v="CLE-118"/>
    <n v="80111600"/>
    <s v="Prestar servicios de atención primaria en enfermería y primeros auxilios en la sede del Instituto Pedagógico Nacional - IPN a niños, jóvenes y adultos que se encuentren desarrollando sus actividades académicas, extracurriculares o de extensión, así como el apoyo a acciones de carácter operativo de la coordinación académica del Centro de Lenguas, durante el primer semestre de la vigencia 2025."/>
    <m/>
    <d v="2025-02-03T00:00:00"/>
    <d v="2025-02-03T00:00:00"/>
    <n v="10"/>
    <s v="MES(ES)"/>
    <s v="Contratación directa."/>
    <n v="3765355"/>
    <n v="3765355"/>
    <s v="NO"/>
    <s v="NA"/>
    <s v="GRUPO DE CONTRATACION UNIVERSIDAD PEDAGOGICA NACIONAL"/>
    <s v="CO-DC"/>
    <s v="CENTRO DE LENGUAS "/>
    <s v="601 5941844"/>
    <s v="contratacion@pedagogica.edu.co"/>
    <s v="NO"/>
    <s v="SI"/>
    <s v="No Aplica"/>
    <s v="Todas"/>
    <s v="Todos"/>
    <s v="No Aplica"/>
    <m/>
    <m/>
  </r>
  <r>
    <s v="119"/>
    <s v="GASTOS DE COMERCIALIZACIÓN Y PRODUCCIÓN"/>
    <s v="VICERRECTORÍA DE GESTIÓN UNIVERSITARIA"/>
    <x v="23"/>
    <m/>
    <m/>
    <s v="CPS"/>
    <x v="0"/>
    <m/>
    <m/>
    <n v="0.05"/>
    <n v="0"/>
    <n v="1"/>
    <s v="DIA"/>
    <d v="2025-02-15T00:00:00"/>
    <d v="2025-11-29T00:00:00"/>
    <n v="2050000000"/>
    <m/>
    <m/>
    <n v="0"/>
    <n v="10"/>
    <n v="2050000000"/>
    <m/>
    <s v="20.01"/>
    <s v="2.1.5.02.08"/>
    <s v="SI"/>
    <s v="NO"/>
    <s v="CLE-119"/>
    <n v="80111600"/>
    <s v="Prestar servicios para el desarrollo de los procesos de formación de las actividades académicas programadas por el Centro de Lenguas para la vigencia 2025 "/>
    <m/>
    <d v="2025-02-15T00:00:00"/>
    <d v="2025-02-15T00:00:00"/>
    <n v="10"/>
    <s v="MES(ES)"/>
    <s v="Contratación directa."/>
    <n v="2050000000"/>
    <n v="2050000000"/>
    <s v="NO"/>
    <s v="NA"/>
    <s v="GRUPO DE CONTRATACION UNIVERSIDAD PEDAGOGICA NACIONAL"/>
    <s v="CO-DC"/>
    <s v="CENTRO DE LENGUAS "/>
    <s v="601 5941844"/>
    <s v="contratacion@pedagogica.edu.co"/>
    <s v="NO"/>
    <s v="SI"/>
    <s v="No Aplica"/>
    <s v="Todas"/>
    <s v="Todos"/>
    <s v="No Aplica"/>
    <m/>
    <m/>
  </r>
  <r>
    <s v="120"/>
    <s v="GASTOS DE FUNCIONAMIENTO"/>
    <s v="VICERRECTORÍA ADMINISTRATIVA Y FINANCIERA"/>
    <x v="13"/>
    <m/>
    <s v="Servicios Profesionales"/>
    <s v="CPS"/>
    <x v="2"/>
    <n v="6"/>
    <n v="6200000"/>
    <n v="0.05"/>
    <n v="6510000"/>
    <n v="1"/>
    <s v="DIA"/>
    <d v="2025-02-03T00:00:00"/>
    <d v="2025-12-12T00:00:00"/>
    <n v="65100000"/>
    <m/>
    <m/>
    <n v="0"/>
    <n v="10"/>
    <n v="65100000"/>
    <n v="65100000"/>
    <s v="20.01"/>
    <s v="2.1.2.02.02.008"/>
    <s v="SI"/>
    <s v="NO"/>
    <s v="CON-120"/>
    <n v="80111600"/>
    <s v="Prestar los servicios profesionales especializados para realizar acompañamiento estratégico y operativo de tipo jurídico - legal y contractual en los temas relacionados con el despacho de la Vicerrectoría Administrativa y Financiera, así como los de las Subdirecciones adscritas a dicha dependencia de la Universidad Pedagógica  Nacional. "/>
    <s v="ok"/>
    <d v="2025-02-03T00:00:00"/>
    <d v="2025-02-03T00:00:00"/>
    <n v="10"/>
    <s v="MES(ES)"/>
    <s v="Contratación directa."/>
    <n v="65100000"/>
    <n v="65100000"/>
    <s v="NO"/>
    <s v="NA"/>
    <s v="GRUPO DE CONTRATACION UNIVERSIDAD PEDAGOGICA NACIONAL"/>
    <s v="CO-DC"/>
    <s v="DESPACHO VAD"/>
    <s v="601 5941844"/>
    <s v="contratacion@pedagogica.edu.co"/>
    <s v="NO"/>
    <s v="NO"/>
    <s v="No Aplica"/>
    <s v="Todas"/>
    <s v="Todos"/>
    <s v="No Aplica"/>
    <m/>
    <m/>
  </r>
  <r>
    <s v="121"/>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121"/>
    <n v="80111600"/>
    <s v="Planificar y realizar los entrenamientos de tenis de campo a los equipos representativos de la Universidad  Pedagógica Nacional, apoyar la organización del torneo SUE-DC y hacer acompañamiento constante a los deportistas en los diferentes eventos y torneos en los que participan."/>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122"/>
    <s v="GASTOS DE FUNCIONAMIENTO"/>
    <s v="VICERRECTORÍA ADMINISTRATIVA Y FINANCIERA"/>
    <x v="18"/>
    <s v="MÚSICA Y DANZA"/>
    <s v="Tallerista"/>
    <s v="Servicios profesionales"/>
    <x v="4"/>
    <n v="3"/>
    <n v="1850000"/>
    <n v="0.05"/>
    <n v="1942500"/>
    <n v="1"/>
    <s v="DIA"/>
    <d v="2025-02-11T00:00:00"/>
    <d v="2025-06-06T00:00:00"/>
    <n v="13597500"/>
    <d v="2025-08-12T00:00:00"/>
    <d v="2025-11-28T00:00:00"/>
    <n v="6993000"/>
    <n v="7"/>
    <n v="20590500"/>
    <n v="20590500"/>
    <s v="20.01"/>
    <s v="2.1.2.02.02.009"/>
    <s v="SI"/>
    <s v="NO"/>
    <s v="CON-122"/>
    <n v="80111600"/>
    <s v="Prestar servicios para orientar el taller de percusión folclórica y tamboras para estudiantes y funcionarios y los  de profundización para el grupo representativo institucional de la Universidad Pedagógica Nacional. Así como  prestar apoyo a las actividades programadas por el programa de cultura en el marco del plan anual de  actividades de la SBU."/>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123"/>
    <s v="GASTOS DE FUNCIONAMIENTO"/>
    <s v="RECTORÍA"/>
    <x v="1"/>
    <m/>
    <s v="Servicios Profesionales"/>
    <s v="CPS"/>
    <x v="1"/>
    <n v="4"/>
    <n v="3900000"/>
    <n v="0.05"/>
    <n v="4095000"/>
    <n v="1"/>
    <s v="DIA"/>
    <d v="2025-02-03T00:00:00"/>
    <d v="2025-12-12T00:00:00"/>
    <n v="40950000"/>
    <m/>
    <m/>
    <n v="0"/>
    <n v="10"/>
    <n v="40950000"/>
    <n v="40950000"/>
    <s v="20.01"/>
    <s v="2.1.2.02.02.008"/>
    <s v="SI"/>
    <s v="NO"/>
    <s v="CON-123"/>
    <n v="80111600"/>
    <s v="Prestar servicios profesionales para el diseño y gestión de las piezas comunicativas en el marco de la estrategia de regionalización encaminada a la ampliación de cobertura dispuesta en la Universidad Pedagógica Nacional y las demás que se requieran desde el Grupo de Comunicaciones."/>
    <s v="ok"/>
    <d v="2025-02-03T00:00:00"/>
    <d v="2025-02-03T00:00:00"/>
    <n v="10"/>
    <s v="MES(ES)"/>
    <s v="Contratación directa."/>
    <n v="40950000"/>
    <n v="40950000"/>
    <s v="NO"/>
    <s v="NA"/>
    <s v="GRUPO DE CONTRATACION UNIVERSIDAD PEDAGOGICA NACIONAL"/>
    <s v="CO-DC"/>
    <s v="OFICINA DE COMUNICACIONES"/>
    <s v="601 5941844"/>
    <s v="contratacion@pedagogica.edu.co"/>
    <s v="NO"/>
    <s v="NO"/>
    <s v="No Aplica"/>
    <s v="Todas"/>
    <s v="Todos"/>
    <s v="No Aplica"/>
    <m/>
    <m/>
  </r>
  <r>
    <s v="124"/>
    <s v="GASTOS DE FUNCIONAMIENTO"/>
    <s v="VICERRECTORÍA DE GESTIÓN UNIVERSITARIA"/>
    <x v="24"/>
    <m/>
    <s v="Servicios Profesionales"/>
    <s v="CPS "/>
    <x v="4"/>
    <n v="5"/>
    <n v="2100000"/>
    <n v="0.05"/>
    <n v="2205000"/>
    <n v="1"/>
    <s v="DIA"/>
    <d v="2025-02-03T00:00:00"/>
    <d v="2025-12-15T00:00:00"/>
    <n v="24255000"/>
    <m/>
    <m/>
    <n v="0"/>
    <n v="11"/>
    <n v="24255000"/>
    <n v="24255000"/>
    <s v="20.01"/>
    <s v="2.1.2.02.02.008"/>
    <s v="SI"/>
    <s v="NO"/>
    <s v="CON-124"/>
    <n v="80111600"/>
    <s v="Prestar servicios asistenciales para el desarrollo de las actividades de la Subdirección de Gestión de Proyectos."/>
    <s v="nuevo "/>
    <s v="enero"/>
    <s v="enero"/>
    <n v="11"/>
    <s v="MES(ES)"/>
    <s v="Contratación directa."/>
    <m/>
    <n v="0"/>
    <s v="NO"/>
    <s v="NA"/>
    <s v="GRUPO DE CONTRATACION UNIVERSIDAD PEDAGOGICA NACIONAL"/>
    <s v="CO-DC"/>
    <s v="SUBDIRECCION DE GESTION DE PROYECTOS "/>
    <s v="601 5941844"/>
    <s v="contratacion@pedagogica.edu.co"/>
    <s v="NO"/>
    <s v="NO"/>
    <s v="No Aplica"/>
    <s v="Todas"/>
    <s v="Todos"/>
    <s v="No Aplica"/>
    <m/>
    <m/>
  </r>
  <r>
    <s v="125"/>
    <s v="GASTOS DE FUNCIONAMIENTO"/>
    <s v="VICERRECTORÍA DE GESTIÓN UNIVERSITARIA"/>
    <x v="24"/>
    <m/>
    <s v="Servicios Profesionales"/>
    <s v="CPS "/>
    <x v="1"/>
    <n v="4"/>
    <n v="3900000"/>
    <n v="0.05"/>
    <n v="4095000"/>
    <n v="1"/>
    <s v="DIA"/>
    <m/>
    <m/>
    <n v="0"/>
    <m/>
    <m/>
    <n v="0"/>
    <n v="0"/>
    <m/>
    <n v="0"/>
    <s v="20.01"/>
    <s v="2.1.2.02.02.008"/>
    <s v="SI"/>
    <s v="NO"/>
    <s v="CON-125"/>
    <n v="80111600"/>
    <s v="Prestar servicios profesionales para apoyar la consolidación, organización y análisis de la  información que aportará a los procesos de producción y generación de conocimiento del_x000a_Observatorio Colombiano de Políticas Educativas y Profesión Docente OCPE – UPN."/>
    <s v="revisar no solicitado "/>
    <s v="enero"/>
    <s v="enero"/>
    <n v="0"/>
    <s v="MES(ES)"/>
    <s v="Contratación directa."/>
    <n v="0"/>
    <n v="0"/>
    <s v="NO"/>
    <s v="NA"/>
    <s v="GRUPO DE CONTRATACION UNIVERSIDAD PEDAGOGICA NACIONAL"/>
    <s v="CO-DC"/>
    <s v="SUBDIRECCION DE GESTION DE PROYECTOS "/>
    <s v="601 5941844"/>
    <s v="contratacion@pedagogica.edu.co"/>
    <s v="NO"/>
    <s v="NO"/>
    <s v="No Aplica"/>
    <s v="Todas"/>
    <s v="Todos"/>
    <s v="No Aplica"/>
    <m/>
    <m/>
  </r>
  <r>
    <s v="126"/>
    <s v="GASTOS DE FUNCIONAMIENTO"/>
    <s v="VICERRECTORÍA ADMINISTRATIVA Y FINANCIERA"/>
    <x v="25"/>
    <m/>
    <s v="Consultoría"/>
    <s v="CPS"/>
    <x v="3"/>
    <n v="2"/>
    <n v="7400000"/>
    <n v="0.05"/>
    <n v="7770000"/>
    <n v="1"/>
    <s v="MENSUAL"/>
    <d v="2025-01-20T00:00:00"/>
    <d v="2025-12-20T00:00:00"/>
    <n v="85470000"/>
    <m/>
    <m/>
    <n v="0"/>
    <n v="11"/>
    <n v="85470000"/>
    <n v="85470000"/>
    <s v="20.01"/>
    <s v="2.1.2.02.02.008"/>
    <s v="SI"/>
    <s v="NO"/>
    <s v="CON-126"/>
    <n v="80111600"/>
    <s v="Prestar servicios profesionales a la Subdirección de Personal para apoyar el desarrollo del talento humano,  abordar la conceptualización de asuntos relacionados con la gestión integral del personal administrativo y  docente de la UPN, y llevar a cabo la consolidación y sistematización exhaustiva de la información  correspondiente."/>
    <s v="ok"/>
    <d v="2025-01-20T00:00:00"/>
    <d v="2025-01-20T00:00:00"/>
    <n v="11"/>
    <s v="MES(ES)"/>
    <s v="Contratación directa."/>
    <n v="85470000"/>
    <n v="85470000"/>
    <s v="NO"/>
    <s v="NA"/>
    <s v="GRUPO DE CONTRATACION UNIVERSIDAD PEDAGOGICA NACIONAL"/>
    <s v="CO-DC"/>
    <s v="SUBDIRECCIÓN DE PERSONAL"/>
    <s v="601 5941844"/>
    <s v="contratacion@pedagogica.edu.co"/>
    <s v="NO"/>
    <s v="NO"/>
    <s v="No Aplica"/>
    <s v="Todas"/>
    <s v="Todos"/>
    <s v="No Aplica"/>
    <m/>
    <m/>
  </r>
  <r>
    <s v="127"/>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127"/>
    <n v="80111600"/>
    <s v="Planificar y realizar los entrenamientos de karate a los equipos representativos de la Universidad Pedagógica  Nacional, apoyar la organización del torneo SUE-DC y hacer acompañamiento constante a los deportistas en  los diferentes eventos y torneos en los que participan."/>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128"/>
    <s v="GASTOS DE FUNCIONAMIENTO"/>
    <s v="VICERRECTORÍA ACADÉMICA "/>
    <x v="20"/>
    <s v="DEPARTAMENTO DE PSICOPEDAGOGÍA"/>
    <s v="Servicios Profesionales"/>
    <s v="CPS"/>
    <x v="6"/>
    <s v="N/A"/>
    <m/>
    <n v="0.05"/>
    <n v="0"/>
    <n v="1"/>
    <s v="DIA"/>
    <d v="2025-02-03T00:00:00"/>
    <d v="2025-12-12T00:00:00"/>
    <n v="38233624"/>
    <m/>
    <m/>
    <n v="0"/>
    <n v="10"/>
    <m/>
    <n v="0"/>
    <s v="20.01"/>
    <s v="2.1.2.02.02.009"/>
    <s v="SI"/>
    <s v="NO"/>
    <s v="CON-128"/>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29"/>
    <s v="GASTOS DE FUNCIONAMIENTO"/>
    <s v="VICERRECTORÍA ACADÉMICA "/>
    <x v="20"/>
    <s v="DEPARTAMENTO DE PSICOPEDAGOGÍA"/>
    <s v="Servicios Profesionales"/>
    <s v="CPS"/>
    <x v="6"/>
    <s v="N/A"/>
    <m/>
    <n v="0.05"/>
    <n v="0"/>
    <n v="1"/>
    <s v="DIA"/>
    <d v="2025-02-03T00:00:00"/>
    <d v="2025-12-12T00:00:00"/>
    <n v="38233624"/>
    <m/>
    <m/>
    <n v="0"/>
    <n v="10"/>
    <m/>
    <n v="0"/>
    <s v="20.01"/>
    <s v="2.1.2.02.02.009"/>
    <s v="SI"/>
    <s v="NO"/>
    <s v="CON-129"/>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0"/>
    <s v="GASTOS DE FUNCIONAMIENTO"/>
    <s v="VICERRECTORÍA ACADÉMICA "/>
    <x v="20"/>
    <s v="DEPARTAMENTO DE PSICOPEDAGOGÍA"/>
    <s v="Servicios Profesionales"/>
    <s v="CPS"/>
    <x v="6"/>
    <s v="N/A"/>
    <m/>
    <n v="0.05"/>
    <n v="0"/>
    <n v="1"/>
    <s v="DIA"/>
    <d v="2025-02-03T00:00:00"/>
    <d v="2025-12-12T00:00:00"/>
    <n v="38233624"/>
    <m/>
    <m/>
    <n v="0"/>
    <n v="10"/>
    <m/>
    <n v="0"/>
    <s v="20.01"/>
    <s v="2.1.2.02.02.009"/>
    <s v="SI"/>
    <s v="NO"/>
    <s v="CON-130"/>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1"/>
    <s v="GASTOS DE FUNCIONAMIENTO"/>
    <s v="VICERRECTORÍA ACADÉMICA "/>
    <x v="20"/>
    <s v="DEPARTAMENTO DE PSICOPEDAGOGÍA"/>
    <s v="Servicios Profesionales"/>
    <s v="CPS"/>
    <x v="6"/>
    <s v="N/A"/>
    <m/>
    <n v="0.05"/>
    <n v="0"/>
    <n v="1"/>
    <s v="DIA"/>
    <d v="2025-02-03T00:00:00"/>
    <d v="2025-12-12T00:00:00"/>
    <n v="38233624"/>
    <m/>
    <m/>
    <n v="0"/>
    <n v="10"/>
    <m/>
    <n v="0"/>
    <s v="20.01"/>
    <s v="2.1.2.02.02.009"/>
    <s v="SI"/>
    <s v="NO"/>
    <s v="CON-131"/>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2"/>
    <s v="GASTOS DE FUNCIONAMIENTO"/>
    <s v="VICERRECTORÍA ACADÉMICA "/>
    <x v="20"/>
    <s v="DEPARTAMENTO DE PSICOPEDAGOGÍA"/>
    <s v="Servicios Profesionales"/>
    <s v="CPS"/>
    <x v="6"/>
    <s v="N/A"/>
    <m/>
    <n v="0.05"/>
    <n v="0"/>
    <n v="1"/>
    <s v="DIA"/>
    <d v="2025-02-03T00:00:00"/>
    <d v="2025-12-12T00:00:00"/>
    <n v="19708865"/>
    <m/>
    <m/>
    <n v="0"/>
    <n v="10"/>
    <m/>
    <n v="0"/>
    <s v="20.01"/>
    <s v="2.1.2.02.02.009"/>
    <s v="SI"/>
    <s v="NO"/>
    <s v="CON-132"/>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3"/>
    <s v="GASTOS DE FUNCIONAMIENTO"/>
    <s v="VICERRECTORÍA ACADÉMICA "/>
    <x v="20"/>
    <s v="DEPARTAMENTO DE PSICOPEDAGOGÍA"/>
    <s v="Servicios Profesionales"/>
    <s v="CPS"/>
    <x v="6"/>
    <s v="N/A"/>
    <m/>
    <n v="0.05"/>
    <n v="0"/>
    <n v="1"/>
    <s v="DIA"/>
    <d v="2025-02-03T00:00:00"/>
    <d v="2025-12-12T00:00:00"/>
    <n v="22330044"/>
    <m/>
    <m/>
    <n v="0"/>
    <n v="10"/>
    <m/>
    <n v="0"/>
    <s v="20.01"/>
    <s v="2.1.2.02.02.009"/>
    <s v="SI"/>
    <s v="NO"/>
    <s v="CON-133"/>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4"/>
    <s v="GASTOS DE FUNCIONAMIENTO"/>
    <s v="VICERRECTORÍA ACADÉMICA "/>
    <x v="20"/>
    <s v="DEPARTAMENTO DE PSICOPEDAGOGÍA"/>
    <s v="Servicios Profesionales"/>
    <s v="CPS"/>
    <x v="6"/>
    <s v="N/A"/>
    <m/>
    <n v="0.05"/>
    <n v="0"/>
    <n v="1"/>
    <s v="DIA"/>
    <d v="2025-02-03T00:00:00"/>
    <d v="2025-12-12T00:00:00"/>
    <n v="22330044"/>
    <m/>
    <m/>
    <n v="0"/>
    <n v="10"/>
    <m/>
    <n v="0"/>
    <s v="20.01"/>
    <s v="2.1.2.02.02.009"/>
    <s v="SI"/>
    <s v="NO"/>
    <s v="CON-134"/>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5"/>
    <s v="GASTOS DE FUNCIONAMIENTO"/>
    <s v="VICERRECTORÍA ACADÉMICA "/>
    <x v="20"/>
    <s v="DEPARTAMENTO DE PSICOPEDAGOGÍA"/>
    <s v="Servicios Profesionales"/>
    <s v="CPS"/>
    <x v="6"/>
    <s v="N/A"/>
    <m/>
    <n v="0.05"/>
    <n v="0"/>
    <n v="1"/>
    <s v="DIA"/>
    <d v="2025-02-03T00:00:00"/>
    <d v="2025-12-12T00:00:00"/>
    <n v="22330044"/>
    <m/>
    <m/>
    <n v="0"/>
    <n v="10"/>
    <m/>
    <n v="0"/>
    <s v="20.01"/>
    <s v="2.1.2.02.02.009"/>
    <s v="SI"/>
    <s v="NO"/>
    <s v="CON-135"/>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6"/>
    <s v="GASTOS DE FUNCIONAMIENTO"/>
    <s v="VICERRECTORÍA ACADÉMICA "/>
    <x v="20"/>
    <s v="DEPARTAMENTO DE PSICOPEDAGOGÍA"/>
    <s v="Servicios Profesionales"/>
    <s v="CPS"/>
    <x v="6"/>
    <s v="N/A"/>
    <m/>
    <n v="0.05"/>
    <n v="0"/>
    <n v="1"/>
    <s v="DIA"/>
    <d v="2025-02-03T00:00:00"/>
    <d v="2025-12-12T00:00:00"/>
    <n v="29773392"/>
    <m/>
    <m/>
    <n v="0"/>
    <n v="10"/>
    <m/>
    <n v="0"/>
    <s v="20.01"/>
    <s v="2.1.2.02.02.009"/>
    <s v="SI"/>
    <s v="NO"/>
    <s v="CON-136"/>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7"/>
    <s v="GASTOS DE FUNCIONAMIENTO"/>
    <s v="VICERRECTORÍA ACADÉMICA "/>
    <x v="20"/>
    <s v="DEPARTAMENTO DE PSICOPEDAGOGÍA"/>
    <s v="Servicios Profesionales"/>
    <s v="CPS"/>
    <x v="6"/>
    <s v="N/A"/>
    <m/>
    <n v="0.05"/>
    <n v="0"/>
    <n v="1"/>
    <s v="DIA"/>
    <d v="2025-02-03T00:00:00"/>
    <d v="2025-12-12T00:00:00"/>
    <n v="29773392"/>
    <m/>
    <m/>
    <n v="0"/>
    <n v="10"/>
    <m/>
    <n v="0"/>
    <s v="20.01"/>
    <s v="2.1.2.02.02.009"/>
    <s v="SI"/>
    <s v="NO"/>
    <s v="CON-137"/>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8"/>
    <s v="GASTOS DE FUNCIONAMIENTO"/>
    <s v="VICERRECTORÍA ACADÉMICA "/>
    <x v="20"/>
    <s v="DEPARTAMENTO DE PSICOPEDAGOGÍA"/>
    <s v="Servicios Profesionales"/>
    <s v="CPS"/>
    <x v="6"/>
    <s v="N/A"/>
    <m/>
    <n v="0.05"/>
    <n v="0"/>
    <n v="1"/>
    <s v="DIA"/>
    <d v="2025-02-03T00:00:00"/>
    <d v="2025-12-12T00:00:00"/>
    <n v="39625000"/>
    <m/>
    <m/>
    <n v="0"/>
    <n v="10"/>
    <m/>
    <n v="0"/>
    <s v="20.01"/>
    <s v="2.1.2.02.02.009"/>
    <s v="SI"/>
    <s v="NO"/>
    <s v="CON-138"/>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9"/>
    <s v="GASTOS DE FUNCIONAMIENTO"/>
    <s v="VICERRECTORÍA ACADÉMICA "/>
    <x v="20"/>
    <s v="DEPARTAMENTO DE PSICOPEDAGOGÍA"/>
    <s v="Servicios Profesionales"/>
    <s v="CPS"/>
    <x v="6"/>
    <s v="N/A"/>
    <m/>
    <n v="0.05"/>
    <n v="0"/>
    <n v="1"/>
    <s v="DIA"/>
    <d v="2025-02-03T00:00:00"/>
    <d v="2025-12-12T00:00:00"/>
    <n v="29773392"/>
    <m/>
    <m/>
    <n v="0"/>
    <n v="10"/>
    <m/>
    <n v="0"/>
    <s v="20.01"/>
    <s v="2.1.2.02.02.009"/>
    <s v="SI"/>
    <s v="NO"/>
    <s v="CON-139"/>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40"/>
    <s v="GASTOS DE FUNCIONAMIENTO"/>
    <s v="VICERRECTORÍA ACADÉMICA "/>
    <x v="20"/>
    <s v="DEPARTAMENTO DE PSICOPEDAGOGÍA"/>
    <s v="Consultoría"/>
    <s v="CPS"/>
    <x v="6"/>
    <s v="N/A"/>
    <m/>
    <n v="0.05"/>
    <n v="0"/>
    <n v="1"/>
    <s v="MES"/>
    <d v="2025-02-03T00:00:00"/>
    <d v="2025-12-12T00:00:00"/>
    <n v="16438000"/>
    <m/>
    <m/>
    <n v="0"/>
    <n v="10"/>
    <m/>
    <n v="0"/>
    <s v="20.01"/>
    <s v="2.1.2.02.02.009"/>
    <s v="SI"/>
    <s v="NO"/>
    <s v="CON-140"/>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41"/>
    <s v="GASTOS DE FUNCIONAMIENTO"/>
    <s v="VICERRECTORÍA ACADÉMICA "/>
    <x v="11"/>
    <s v="CINNDET"/>
    <s v="Servicios Profesionales"/>
    <s v="CPS"/>
    <x v="1"/>
    <n v="5"/>
    <n v="4200000"/>
    <n v="0.05"/>
    <n v="4410000"/>
    <n v="1"/>
    <s v="DIA"/>
    <d v="2025-02-03T00:00:00"/>
    <d v="2025-11-30T00:00:00"/>
    <n v="44100000"/>
    <m/>
    <m/>
    <n v="0"/>
    <n v="10"/>
    <n v="44100000"/>
    <n v="44100000"/>
    <s v="20.01"/>
    <s v="2.1.2.02.02.008"/>
    <s v="SI"/>
    <s v="NO"/>
    <s v="CON-141"/>
    <n v="80111600"/>
    <s v="Prestar los servicios profesionales para la formulación e implementación del Diseño Instruccional de  contenidos educativos, recursos formativos y actividades didácticas del Cinndet, tanto de los  programas académicos como de los proyectos de extensión, mediados por TIC; así como prestar _x000a_acompañamiento y asesoría metodológica en los procesos de virtualización."/>
    <s v="revisar "/>
    <s v="enero"/>
    <s v="enero"/>
    <n v="10"/>
    <s v="MES(ES)"/>
    <s v="Contratación directa."/>
    <n v="44100000"/>
    <n v="44100000"/>
    <s v="NO"/>
    <s v="NA"/>
    <s v="GRUPO DE CONTRATACION UNIVERSIDAD PEDAGOGICA NACIONAL"/>
    <s v="CO-DC"/>
    <s v="FACULTAD DE CIENCIA Y TECNOLOGÍA"/>
    <s v="601 5941844"/>
    <s v="contratacion@pedagogica.edu.co"/>
    <s v="NO"/>
    <s v="NO"/>
    <s v="No Aplica"/>
    <s v="Todas"/>
    <s v="Todos"/>
    <s v="No Aplica"/>
    <m/>
    <m/>
  </r>
  <r>
    <s v="142"/>
    <s v="GASTOS DE FUNCIONAMIENTO"/>
    <s v="VICERRECTORÍA ACADÉMICA "/>
    <x v="11"/>
    <s v="CINNDET"/>
    <s v="Servicios Profesionales"/>
    <s v="CPS"/>
    <x v="1"/>
    <n v="6"/>
    <n v="4400000"/>
    <n v="0.05"/>
    <n v="4620000"/>
    <n v="1"/>
    <s v="DIA"/>
    <m/>
    <m/>
    <n v="0"/>
    <m/>
    <m/>
    <n v="0"/>
    <n v="0"/>
    <n v="0"/>
    <n v="0"/>
    <s v="20.01"/>
    <s v="2.1.2.02.02.008"/>
    <s v="SI"/>
    <s v="NO"/>
    <s v="CON-142"/>
    <n v="80111600"/>
    <s v="Acompañamiento en el diseño e implementación de ambientes virtuales de aprendizaje para los  programas de pregrado del Departamento de Tecnología de la Universidad Pedagógica Nacional."/>
    <s v="eliminar "/>
    <s v="enero"/>
    <s v="enero"/>
    <n v="10"/>
    <s v="MES(ES)"/>
    <s v="Contratación directa."/>
    <n v="0"/>
    <n v="0"/>
    <s v="NO"/>
    <s v="NA"/>
    <s v="GRUPO DE CONTRATACION UNIVERSIDAD PEDAGOGICA NACIONAL"/>
    <s v="CO-DC"/>
    <s v="FACULTAD DE CIENCIA Y TECNOLOGÍA"/>
    <s v="601 5941844"/>
    <s v="contratacion@pedagogica.edu.co"/>
    <s v="NO"/>
    <s v="NO"/>
    <s v="No Aplica"/>
    <s v="Todas"/>
    <s v="Todos"/>
    <s v="No Aplica"/>
    <m/>
    <m/>
  </r>
  <r>
    <s v="143"/>
    <s v="GASTOS DE FUNCIONAMIENTO"/>
    <s v="VICERRECTORÍA ACADÉMICA "/>
    <x v="20"/>
    <s v="DEPARTAMENTO DE PSICOPEDAGOGÍA"/>
    <s v="Intérpretes - Traductores - Mediadores"/>
    <s v="Consultoría"/>
    <x v="6"/>
    <s v="N/A"/>
    <m/>
    <n v="0.05"/>
    <n v="0"/>
    <n v="1"/>
    <s v="DIA"/>
    <d v="2025-02-03T00:00:00"/>
    <d v="2025-12-12T00:00:00"/>
    <n v="19726416"/>
    <m/>
    <m/>
    <n v="0"/>
    <n v="10"/>
    <m/>
    <n v="0"/>
    <s v="20.01"/>
    <s v="2.1.2.02.02.009"/>
    <s v="SI"/>
    <s v="NO"/>
    <s v="CON-143"/>
    <n v="80111600"/>
    <s v="Prestar los servicios de interpretación en Lengua de Señas Colombiana-Español a los estudiantes Sordos  matriculados en los distintos programas académicos de la UPN"/>
    <s v="eliminar "/>
    <s v="enero"/>
    <s v="enero"/>
    <n v="10"/>
    <s v="MES(ES)"/>
    <s v="Contratación directa."/>
    <m/>
    <m/>
    <s v="NO"/>
    <s v="NA"/>
    <s v="GRUPO DE CONTRATACION UNIVERSIDAD PEDAGOGICA NACIONAL"/>
    <s v="CO-DC"/>
    <s v="FACULTAD DE EDUCACIÓN"/>
    <s v="601 5941844"/>
    <s v="contratacion@pedagogica.edu.co"/>
    <s v="NO"/>
    <s v="NO"/>
    <s v="No Aplica"/>
    <s v="Todas"/>
    <s v="Todos"/>
    <s v="No Aplica"/>
    <m/>
    <m/>
  </r>
  <r>
    <s v="144"/>
    <s v="GASTOS DE FUNCIONAMIENTO"/>
    <s v="VICERRECTORÍA ACADÉMICA "/>
    <x v="20"/>
    <s v="DEPARTAMENTO DE PSICOPEDAGOGÍA"/>
    <s v="Intérpretes - Traductores - Mediadores"/>
    <s v="Consultoría"/>
    <x v="6"/>
    <s v="N/A"/>
    <m/>
    <n v="0.05"/>
    <n v="0"/>
    <n v="1"/>
    <s v="DIA"/>
    <d v="2025-02-03T00:00:00"/>
    <d v="2025-12-12T00:00:00"/>
    <n v="26301888"/>
    <m/>
    <m/>
    <n v="0"/>
    <n v="10"/>
    <m/>
    <n v="0"/>
    <s v="20.01"/>
    <s v="2.1.2.02.02.009"/>
    <s v="SI"/>
    <s v="NO"/>
    <s v="CON-144"/>
    <n v="80111600"/>
    <s v="Prestar los servicios de interpretación en Lengua de Señas Colombiana-Español a los estudiantes Sordos  matriculados en los distintos programas académicos de la UPN"/>
    <s v="eliminar "/>
    <s v="enero"/>
    <s v="enero"/>
    <n v="10"/>
    <s v="MES(ES)"/>
    <s v="Contratación directa."/>
    <m/>
    <m/>
    <s v="NO"/>
    <s v="NA"/>
    <s v="GRUPO DE CONTRATACION UNIVERSIDAD PEDAGOGICA NACIONAL"/>
    <s v="CO-DC"/>
    <s v="FACULTAD DE EDUCACIÓN"/>
    <s v="601 5941844"/>
    <s v="contratacion@pedagogica.edu.co"/>
    <s v="NO"/>
    <s v="NO"/>
    <s v="No Aplica"/>
    <s v="Todas"/>
    <s v="Todos"/>
    <s v="No Aplica"/>
    <m/>
    <m/>
  </r>
  <r>
    <s v="145"/>
    <s v="GASTOS DE FUNCIONAMIENTO"/>
    <s v="VICERRECTORÍA ACADÉMICA "/>
    <x v="20"/>
    <s v="DEPARTAMENTO DE PSICOPEDAGOGÍA"/>
    <s v="Intérpretes - Traductores - Mediadores"/>
    <s v="Consultoría"/>
    <x v="6"/>
    <s v="N/A"/>
    <m/>
    <n v="0.05"/>
    <n v="0"/>
    <n v="1"/>
    <s v="DIA"/>
    <d v="2025-02-03T00:00:00"/>
    <d v="2025-12-12T00:00:00"/>
    <n v="21266310"/>
    <m/>
    <m/>
    <n v="0"/>
    <n v="10"/>
    <m/>
    <n v="0"/>
    <s v="20.01"/>
    <s v="2.1.2.02.02.009"/>
    <s v="SI"/>
    <s v="NO"/>
    <s v="CON-145"/>
    <n v="80111600"/>
    <s v="Prestar los servicios de interpretación en Lengua de Señas Colombiana-Español a los estudiantes Sordos  matriculados en los distintos programas académicos de la UPN"/>
    <s v="eliminar "/>
    <s v="enero"/>
    <s v="enero"/>
    <n v="10"/>
    <s v="MES(ES)"/>
    <s v="Contratación directa."/>
    <m/>
    <m/>
    <s v="NO"/>
    <s v="NA"/>
    <s v="GRUPO DE CONTRATACION UNIVERSIDAD PEDAGOGICA NACIONAL"/>
    <s v="CO-DC"/>
    <s v="FACULTAD DE EDUCACIÓN"/>
    <s v="601 5941844"/>
    <s v="contratacion@pedagogica.edu.co"/>
    <s v="NO"/>
    <s v="NO"/>
    <s v="No Aplica"/>
    <s v="Todas"/>
    <s v="Todos"/>
    <s v="No Aplica"/>
    <m/>
    <m/>
  </r>
  <r>
    <s v="146"/>
    <s v="GASTOS DE FUNCIONAMIENTO"/>
    <s v="VICERRECTORÍA ACADÉMICA "/>
    <x v="20"/>
    <s v="DEPARTAMENTO DE PSICOPEDAGOGÍA"/>
    <s v="Intérpretes - Traductores - Mediadores"/>
    <s v="Consultoría"/>
    <x v="6"/>
    <s v="N/A"/>
    <m/>
    <n v="0.05"/>
    <n v="0"/>
    <n v="1"/>
    <s v="DIA"/>
    <d v="2025-02-03T00:00:00"/>
    <d v="2025-12-12T00:00:00"/>
    <n v="21266310"/>
    <m/>
    <m/>
    <n v="0"/>
    <n v="10"/>
    <m/>
    <n v="0"/>
    <s v="20.01"/>
    <s v="2.1.2.02.02.009"/>
    <s v="SI"/>
    <s v="NO"/>
    <s v="CON-146"/>
    <n v="80111600"/>
    <s v="Prestar los servicios de interpretación en Lengua de Señas Colombiana-Español a los estudiantes Sordos  matriculados en los distintos programas académicos de la UPN"/>
    <s v="eliminar "/>
    <s v="enero"/>
    <s v="enero"/>
    <n v="10"/>
    <s v="MES(ES)"/>
    <s v="Contratación directa."/>
    <m/>
    <m/>
    <s v="NO"/>
    <s v="NA"/>
    <s v="GRUPO DE CONTRATACION UNIVERSIDAD PEDAGOGICA NACIONAL"/>
    <s v="CO-DC"/>
    <s v="FACULTAD DE EDUCACIÓN"/>
    <s v="601 5941844"/>
    <s v="contratacion@pedagogica.edu.co"/>
    <s v="NO"/>
    <s v="NO"/>
    <s v="No Aplica"/>
    <s v="Todas"/>
    <s v="Todos"/>
    <s v="No Aplica"/>
    <m/>
    <m/>
  </r>
  <r>
    <s v="147"/>
    <s v="GASTOS DE FUNCIONAMIENTO"/>
    <s v="VICERRECTORÍA ACADÉMICA "/>
    <x v="20"/>
    <s v="DEPARTAMENTO DE PSICOPEDAGOGÍA"/>
    <s v="Intérpretes - Traductores - Mediadores"/>
    <s v="Consultoría"/>
    <x v="6"/>
    <s v="N/A"/>
    <m/>
    <n v="0.05"/>
    <n v="0"/>
    <n v="1"/>
    <s v="DIA"/>
    <d v="2025-02-03T00:00:00"/>
    <d v="2025-12-12T00:00:00"/>
    <n v="25519572"/>
    <m/>
    <m/>
    <n v="0"/>
    <n v="10"/>
    <m/>
    <n v="0"/>
    <s v="20.01"/>
    <s v="2.1.2.02.02.009"/>
    <s v="SI"/>
    <s v="NO"/>
    <s v="CON-147"/>
    <n v="80111600"/>
    <s v="Prestar los servicios de interpretación en Lengua de Señas Colombiana-Español a los estudiantes Sordos  matriculados en los distintos programas académicos de la UPN"/>
    <s v="eliminar "/>
    <s v="enero"/>
    <s v="enero"/>
    <n v="10"/>
    <s v="MES(ES)"/>
    <s v="Contratación directa."/>
    <m/>
    <m/>
    <s v="NO"/>
    <s v="NA"/>
    <s v="GRUPO DE CONTRATACION UNIVERSIDAD PEDAGOGICA NACIONAL"/>
    <s v="CO-DC"/>
    <s v="FACULTAD DE EDUCACIÓN"/>
    <s v="601 5941844"/>
    <s v="contratacion@pedagogica.edu.co"/>
    <s v="NO"/>
    <s v="NO"/>
    <s v="No Aplica"/>
    <s v="Todas"/>
    <s v="Todos"/>
    <s v="No Aplica"/>
    <m/>
    <m/>
  </r>
  <r>
    <s v="148"/>
    <s v="GASTOS DE FUNCIONAMIENTO"/>
    <s v="VICERRECTORÍA ACADÉMICA "/>
    <x v="20"/>
    <s v="DEPARTAMENTO DE PSICOPEDAGOGÍA"/>
    <s v="Intérpretes - Traductores - Mediadores"/>
    <s v="Consultoría"/>
    <x v="6"/>
    <s v="N/A"/>
    <m/>
    <n v="0.05"/>
    <n v="0"/>
    <n v="1"/>
    <s v="DIA"/>
    <d v="2025-02-03T00:00:00"/>
    <d v="2025-12-12T00:00:00"/>
    <n v="25519572"/>
    <m/>
    <m/>
    <n v="0"/>
    <n v="10"/>
    <m/>
    <n v="0"/>
    <s v="20.01"/>
    <s v="2.1.2.02.02.009"/>
    <s v="SI"/>
    <s v="NO"/>
    <s v="CON-148"/>
    <n v="80111600"/>
    <s v="Prestar los servicios de interpretación en Lengua de Señas Colombiana-Español a los estudiantes Sordos  matriculados en los distintos programas académicos de la UPN"/>
    <s v="eliminar "/>
    <s v="enero"/>
    <s v="enero"/>
    <n v="10"/>
    <s v="MES(ES)"/>
    <s v="Contratación directa."/>
    <m/>
    <m/>
    <s v="NO"/>
    <s v="NA"/>
    <s v="GRUPO DE CONTRATACION UNIVERSIDAD PEDAGOGICA NACIONAL"/>
    <s v="CO-DC"/>
    <s v="FACULTAD DE EDUCACIÓN"/>
    <s v="601 5941844"/>
    <s v="contratacion@pedagogica.edu.co"/>
    <s v="NO"/>
    <s v="NO"/>
    <s v="No Aplica"/>
    <s v="Todas"/>
    <s v="Todos"/>
    <s v="No Aplica"/>
    <m/>
    <m/>
  </r>
  <r>
    <s v="149"/>
    <s v="GASTOS DE FUNCIONAMIENTO"/>
    <s v="VICERRECTORÍA DE GESTIÓN UNIVERSITARIA"/>
    <x v="26"/>
    <m/>
    <m/>
    <s v="Consultoría"/>
    <x v="2"/>
    <n v="2"/>
    <n v="5000000"/>
    <n v="0.05"/>
    <n v="5250000"/>
    <n v="1"/>
    <s v="DIA"/>
    <d v="2025-02-09T00:00:00"/>
    <d v="2025-11-30T00:00:00"/>
    <n v="52500000"/>
    <m/>
    <m/>
    <n v="0"/>
    <n v="10"/>
    <n v="52500000"/>
    <n v="52500000"/>
    <s v="20.01"/>
    <s v="2.1.2.02.02.009"/>
    <s v="SI"/>
    <s v="NO"/>
    <s v="CON-149"/>
    <n v="80111600"/>
    <s v="Prestar servicios especializados para la implementación del enfoque étnico dentro del Centro de Egresados, fortaleciendo de manera transversal las líneas de acción formación e investigación, comunicaciones, procesos de aseguramiento de la calidad, proyección social y oferta laboral. Con especial atención a la línea de aseguramiento de la calidad desarrollando el monitoreo y la gestión de proyectos. "/>
    <s v="ok"/>
    <s v="enero"/>
    <s v="enero"/>
    <n v="10"/>
    <s v="MES(ES)"/>
    <s v="Contratación directa."/>
    <n v="52500000"/>
    <n v="52500000"/>
    <s v="NO"/>
    <s v="NA"/>
    <s v="GRUPO DE CONTRATACION UNIVERSIDAD PEDAGOGICA NACIONAL"/>
    <s v="CO-DC"/>
    <s v="CENTRO DE EGRESADOS"/>
    <s v="601 5941844"/>
    <s v="contratacion@pedagogica.edu.co"/>
    <s v="NO"/>
    <s v="NO"/>
    <s v="No Aplica"/>
    <s v="Todas"/>
    <s v="Todos"/>
    <s v="No Aplica"/>
    <m/>
    <m/>
  </r>
  <r>
    <s v="150"/>
    <s v="GASTOS DE FUNCIONAMIENTO"/>
    <s v="VICERRECTORÍA ADMINISTRATIVA Y FINANCIERA"/>
    <x v="18"/>
    <m/>
    <s v="Entrenador"/>
    <s v="Servicios profesionales"/>
    <x v="2"/>
    <n v="2"/>
    <n v="5000000"/>
    <n v="0.05"/>
    <n v="0"/>
    <n v="1"/>
    <s v="DIA"/>
    <m/>
    <m/>
    <n v="0"/>
    <m/>
    <m/>
    <n v="0"/>
    <n v="0"/>
    <n v="0"/>
    <n v="0"/>
    <s v="20.01"/>
    <s v="2.1.2.02.02.009"/>
    <s v="SI"/>
    <s v="NO"/>
    <s v="CON-150"/>
    <n v="80111600"/>
    <s v="Prestar servicios especializados en el acompañamiento y manejo de situaciones de crisis presentado en docentes y estudiantes de las unidades académicas de la Universidad Pedagógica Nacional por situaciones acaecidas y otras afectaciones emocionales que inciden en la convivencia institucional."/>
    <s v="eliminar"/>
    <d v="1899-12-30T00:00:00"/>
    <d v="1899-12-30T00:00:00"/>
    <n v="0"/>
    <s v="MES(ES)"/>
    <s v="Contratación directa."/>
    <n v="0"/>
    <n v="0"/>
    <s v="NO"/>
    <s v="NA"/>
    <s v="GRUPO DE CONTRATACION UNIVERSIDAD PEDAGOGICA NACIONAL"/>
    <s v="CO-DC"/>
    <s v="SUBDIRECCIÓN DE BIENESTAR UNIVERSITARIO"/>
    <s v="601 5941844"/>
    <s v="contratacion@pedagogica.edu.co"/>
    <s v="NO"/>
    <s v="NO"/>
    <s v="No Aplica"/>
    <s v="Todas"/>
    <s v="Todos"/>
    <s v="No Aplica"/>
    <m/>
    <m/>
  </r>
  <r>
    <s v="153"/>
    <s v="GASTOS DE FUNCIONAMIENTO"/>
    <s v="VICERRECTORÍA ACADÉMICA "/>
    <x v="7"/>
    <s v="Plan Integral de Cobertura 2024"/>
    <s v="Servicios Profesionales"/>
    <s v="CPS"/>
    <x v="2"/>
    <n v="6"/>
    <n v="6200000"/>
    <n v="0.05"/>
    <n v="6510000"/>
    <n v="1"/>
    <s v="DIA"/>
    <d v="2025-02-03T00:00:00"/>
    <d v="2025-12-12T00:00:00"/>
    <n v="65100000"/>
    <m/>
    <m/>
    <n v="0"/>
    <n v="10"/>
    <n v="65100000"/>
    <n v="65100000"/>
    <s v="20.01"/>
    <s v="2.1.2.02.02.008"/>
    <s v="SI"/>
    <s v="NO"/>
    <s v="PIC-153"/>
    <n v="80111600"/>
    <s v="Prestar el servicio profesional especializado para fortalecer la presencia regional de la Universidad Pedagógica  Nacional a través de la gestión, enlace y operatividad de los convenios suscritos y/o a suscribir entre la  Universidad Pedagógica Nacional con aliados de interés, en asuntos propios de la misionalidad de la  Vicerrectoría Académica"/>
    <s v=" "/>
    <s v="enero"/>
    <s v="enero"/>
    <n v="10"/>
    <s v="MES(ES)"/>
    <s v="Contratación directa."/>
    <n v="65100000"/>
    <n v="65100000"/>
    <s v="NO"/>
    <s v="NA"/>
    <s v="GRUPO DE CONTRATACION UNIVERSIDAD PEDAGOGICA NACIONAL"/>
    <s v="CO-DC"/>
    <s v="DESPACHO VAC"/>
    <s v="601 5941844"/>
    <s v="contratacion@pedagogica.edu.co"/>
    <s v="NO"/>
    <s v="NO"/>
    <s v="No Aplica"/>
    <s v="Todas"/>
    <s v="Todos"/>
    <s v="No Aplica"/>
    <m/>
    <m/>
  </r>
  <r>
    <s v="155"/>
    <s v="GASTOS DE FUNCIONAMIENTO"/>
    <s v="RECTORÍA"/>
    <x v="0"/>
    <m/>
    <s v="Logística Consejo Superior"/>
    <s v="Logística"/>
    <x v="2"/>
    <n v="6"/>
    <n v="6200000"/>
    <n v="0.05"/>
    <n v="6510000"/>
    <n v="1"/>
    <s v="MENSUAL"/>
    <d v="2025-02-03T00:00:00"/>
    <d v="2025-12-03T00:00:00"/>
    <n v="65100000"/>
    <m/>
    <m/>
    <n v="0"/>
    <n v="10"/>
    <n v="65100000"/>
    <n v="65100000"/>
    <s v="20.01"/>
    <s v="2.1.2.02.02.008"/>
    <s v="SI"/>
    <s v="NO"/>
    <s v="CON-155"/>
    <n v="80111600"/>
    <s v="Prestar los servicios profesionales de apoyo a la gestión en la dependencia de la rectoría de la Universidad Pedagógica Nacional para fortalecer la implementación del Plan de Desarrollo Institucional y el plan rectoral."/>
    <s v="ok_x000a_modificado "/>
    <d v="2025-02-03T00:00:00"/>
    <d v="2025-02-03T00:00:00"/>
    <n v="10"/>
    <s v="MES(ES)"/>
    <s v="Contratación directa."/>
    <n v="65100000"/>
    <n v="65100000"/>
    <s v="NO"/>
    <s v="NA"/>
    <s v="GRUPO DE CONTRATACION UNIVERSIDAD PEDAGOGICA NACIONAL"/>
    <s v="CO-DC"/>
    <s v="RECTORÍA"/>
    <s v="601 5941844"/>
    <s v="contratacion@pedagogica.edu.co"/>
    <s v="NO"/>
    <s v="NO"/>
    <s v="No Aplica"/>
    <s v="Todas"/>
    <s v="Todos"/>
    <s v="No Aplica"/>
    <m/>
    <m/>
  </r>
  <r>
    <s v="156"/>
    <s v="GASTOS DE FUNCIONAMIENTO"/>
    <s v="RECTORÍA"/>
    <x v="5"/>
    <m/>
    <s v="Servicios Profesionales"/>
    <s v="CPS"/>
    <x v="2"/>
    <n v="4"/>
    <n v="5700000"/>
    <n v="0.05"/>
    <n v="5985000"/>
    <n v="1"/>
    <s v="MENSUAL"/>
    <d v="2025-02-03T00:00:00"/>
    <d v="2025-12-12T00:00:00"/>
    <n v="59850000"/>
    <m/>
    <m/>
    <n v="0"/>
    <n v="10"/>
    <n v="59850000"/>
    <n v="59850000"/>
    <s v="20.01"/>
    <s v="2.1.2.02.02.008"/>
    <s v="SI"/>
    <s v="NO"/>
    <s v="CON-156"/>
    <n v="80111600"/>
    <s v="Prestar servicios profesionales de apoyo a la Oficina de Desarrollo y Planeación mediante la asistencia técnica en la formulación, seguimiento y cierre de proyectos de la Universidad Pedagógica Nacional que permitan fortalecer la gestión administrativa y la ejecución presupuestal de los recursos de inversión de la UPN"/>
    <s v="ok"/>
    <d v="2025-02-03T00:00:00"/>
    <d v="2025-02-03T00:00:00"/>
    <n v="10"/>
    <s v="MES(ES)"/>
    <s v="Contratación directa."/>
    <n v="59850000"/>
    <n v="59850000"/>
    <s v="NO"/>
    <s v="NA"/>
    <s v="GRUPO DE CONTRATACION UNIVERSIDAD PEDAGOGICA NACIONAL"/>
    <s v="CO-DC"/>
    <s v="OFICINA DE DESARROLLO Y PLANEACIÓN "/>
    <s v="601 5941844"/>
    <s v="contratacion@pedagogica.edu.co"/>
    <s v="NO"/>
    <s v="NO"/>
    <s v="No Aplica"/>
    <s v="Todas"/>
    <s v="Todos"/>
    <s v="No Aplica"/>
    <m/>
    <m/>
  </r>
  <r>
    <s v="157"/>
    <s v="GASTOS DE FUNCIONAMIENTO"/>
    <s v="RECTORÍA"/>
    <x v="0"/>
    <m/>
    <s v="Servicios Profesionales"/>
    <s v="CPS"/>
    <x v="2"/>
    <n v="6"/>
    <n v="6200000"/>
    <n v="0.05"/>
    <n v="6510000"/>
    <n v="1"/>
    <s v="DIA"/>
    <d v="2025-02-03T00:00:00"/>
    <d v="2025-12-03T00:00:00"/>
    <n v="65100000"/>
    <m/>
    <m/>
    <n v="0"/>
    <n v="10"/>
    <n v="65100000"/>
    <n v="65100000"/>
    <s v="20.01"/>
    <s v="2.1.2.02.02.008"/>
    <s v="SI"/>
    <s v="NO"/>
    <s v="CON-157"/>
    <n v="80111600"/>
    <s v="Prestar los servicios profesionales de apoyo a la gestión en la dependencia de la rectoría de la Universidad Pedagógica Nacional para fortalecer la implementación del Plan de Desarrollo Institucional y el plan rectoral"/>
    <s v="ok_x000a_modificado "/>
    <d v="2025-02-03T00:00:00"/>
    <d v="2025-02-03T00:00:00"/>
    <n v="10"/>
    <s v="MES(ES)"/>
    <s v="Contratación directa."/>
    <n v="65100000"/>
    <n v="65100000"/>
    <s v="NO"/>
    <s v="NA"/>
    <s v="GRUPO DE CONTRATACION UNIVERSIDAD PEDAGOGICA NACIONAL"/>
    <s v="CO-DC"/>
    <s v="RECTORÍA"/>
    <s v="601 5941844"/>
    <s v="contratacion@pedagogica.edu.co"/>
    <s v="NO"/>
    <s v="NO"/>
    <s v="No Aplica"/>
    <s v="Todas"/>
    <s v="Todos"/>
    <s v="No Aplica"/>
    <m/>
    <m/>
  </r>
  <r>
    <s v="158"/>
    <s v="GASTOS DE FUNCIONAMIENTO "/>
    <s v="VICERRECTORÍA ADMINISTRATIVA Y FINANCIERA"/>
    <x v="22"/>
    <m/>
    <s v="Servicios Técnicos"/>
    <s v="CPS"/>
    <x v="2"/>
    <n v="6"/>
    <n v="6600000"/>
    <n v="0.05"/>
    <n v="6930000"/>
    <n v="1"/>
    <s v="DIA"/>
    <d v="2025-02-03T00:00:00"/>
    <d v="2025-11-30T00:00:00"/>
    <n v="69300000"/>
    <m/>
    <m/>
    <n v="0"/>
    <n v="10"/>
    <n v="69300000"/>
    <n v="69300000"/>
    <s v="20.01"/>
    <s v="2.1.2.02.02.008"/>
    <s v="SI"/>
    <s v="NO"/>
    <s v="CON-158"/>
    <n v="80111600"/>
    <s v="Prestar los servicios profesionales para elaborar y/o actualizar instrumentos archivísticos como: Tablas de _x000a_Retención Documental, Tablas de Valoración Documental – TVD, Plan Institucional de Archivos – PINAR, _x000a_Sistema Integrado de Conservación – SIC, entre otros, así como la respectiva convalidación ante el Archivo _x000a_General de la Nación – AGN, según sea el caso."/>
    <s v="ok"/>
    <s v="ferebro"/>
    <s v="ferebro"/>
    <n v="10"/>
    <s v="MES(ES)"/>
    <s v="Contratación directa."/>
    <n v="19800000"/>
    <n v="19800000"/>
    <s v="NO"/>
    <s v="NA"/>
    <s v="GRUPO DE CONTRATACION UNIVERSIDAD PEDAGOGICA NACIONAL"/>
    <s v="CO-DC"/>
    <s v="GRUPO INTERNO DE TRABAJO DE GESTIÓN DOCUMENTAL"/>
    <s v="601 5941844"/>
    <s v="contratacion@pedagogica.edu.co"/>
    <s v="NO"/>
    <s v="NO"/>
    <s v="No Aplica"/>
    <s v="Todas"/>
    <s v="Todos"/>
    <s v="No Aplica"/>
    <m/>
    <m/>
  </r>
  <r>
    <s v="159"/>
    <s v="GASTOS DE FUNCIONAMIENTO "/>
    <s v="VICERRECTORÍA ADMINISTRATIVA Y FINANCIERA"/>
    <x v="22"/>
    <m/>
    <s v="Servicios Técnicos"/>
    <s v="CPS"/>
    <x v="2"/>
    <n v="6"/>
    <n v="6600000"/>
    <n v="0.05"/>
    <n v="6930000"/>
    <n v="1"/>
    <s v="DIA"/>
    <m/>
    <m/>
    <n v="0"/>
    <m/>
    <m/>
    <n v="0"/>
    <n v="0"/>
    <n v="0"/>
    <n v="0"/>
    <s v="20.01"/>
    <s v="2.1.2.02.02.008"/>
    <s v="SI"/>
    <s v="NO"/>
    <s v="CON-159"/>
    <n v="80111600"/>
    <s v="Prestar los servicios profesionales para la elaboración, modificación de las Tablas de Retención Documental - TRD, Tablas de Valoración Documental - TVD y presentación para su convalidación ante el Archivo General de la Nación - AGN, así como en la elaboración de otros instrumentos archivísticos&quot;."/>
    <s v="eliminar "/>
    <s v="ferebro"/>
    <s v="ferebro"/>
    <n v="0"/>
    <s v="MES(ES)"/>
    <s v="Contratación directa."/>
    <m/>
    <n v="0"/>
    <s v="NO"/>
    <s v="NA"/>
    <s v="GRUPO DE CONTRATACION UNIVERSIDAD PEDAGOGICA NACIONAL"/>
    <s v="CO-DC"/>
    <s v="GRUPO INTERNO DE TRABAJO DE GESTIÓN DOCUMENTAL"/>
    <s v="601 5941844"/>
    <s v="contratacion@pedagogica.edu.co"/>
    <s v="NO"/>
    <s v="NO"/>
    <s v="No Aplica"/>
    <s v="Todas"/>
    <s v="Todos"/>
    <s v="No Aplica"/>
    <m/>
    <m/>
  </r>
  <r>
    <s v="160"/>
    <s v="GASTOS DE FUNCIONAMIENTO"/>
    <s v="VICERRECTORÍA ADMINISTRATIVA Y FINANCIERA"/>
    <x v="18"/>
    <s v="DEPORTE"/>
    <m/>
    <s v="Servicios profesionales"/>
    <x v="4"/>
    <n v="4"/>
    <n v="1850000"/>
    <n v="0.05"/>
    <n v="1942500"/>
    <n v="1"/>
    <s v="DIA"/>
    <d v="2025-02-11T00:00:00"/>
    <d v="2025-06-06T00:00:00"/>
    <n v="13597500"/>
    <d v="2025-08-12T00:00:00"/>
    <d v="2025-11-28T00:00:00"/>
    <n v="6993000"/>
    <n v="7"/>
    <n v="20590500"/>
    <n v="20590500"/>
    <s v="20.01"/>
    <s v="2.1.2.02.02.009"/>
    <s v="SI"/>
    <s v="NO"/>
    <s v="CON-160"/>
    <n v="80111600"/>
    <s v="Prestar servicios profesionales para planificar y realizar actividades recreo-deportivas y lúdicas dirigidas a  funcionarios y docentes en maro del Plan Anual de actividades de la Subdirección de Bienestar Universitario"/>
    <s v="revisar "/>
    <s v="enero"/>
    <s v="ene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161"/>
    <s v="GASTOS DE FUNCIONAMIENTO"/>
    <s v="VICERRECTORÍA ADMINISTRATIVA Y FINANCIERA"/>
    <x v="18"/>
    <s v="MÚSICA Y DANZA"/>
    <s v="Tallerista"/>
    <s v="Servicios profesionales"/>
    <x v="4"/>
    <n v="3"/>
    <n v="1850000"/>
    <n v="0.05"/>
    <n v="1942500"/>
    <n v="1"/>
    <s v="DIA"/>
    <d v="2025-02-11T00:00:00"/>
    <d v="2025-06-06T00:00:00"/>
    <n v="13597500"/>
    <d v="2025-08-12T00:00:00"/>
    <d v="2025-11-28T00:00:00"/>
    <n v="6993000"/>
    <n v="7"/>
    <n v="20590500"/>
    <n v="20590500"/>
    <s v="20.01"/>
    <s v="2.1.2.02.02.009"/>
    <s v="SI"/>
    <s v="NO"/>
    <s v="CON-161"/>
    <n v="80111600"/>
    <s v="Prestar servicios para orientar el taller de danza folclórica Colombiana para estudiantes y funcionarios y los de profundización para el grupo representativo institucional de la Universidad Pedagógica Nacional. Así como prestar apoyo a las actividades programadas por el programa de cultura en el marco del plan anual de actividades de la SBU."/>
    <s v="revisar "/>
    <s v="agosto"/>
    <s v="agost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162"/>
    <s v="GASTOS DE FUNCIONAMIENTO"/>
    <s v="RECTORÍA"/>
    <x v="5"/>
    <m/>
    <s v="Servicios Profesionales"/>
    <s v="CPS"/>
    <x v="2"/>
    <n v="4"/>
    <n v="5700000"/>
    <n v="0.05"/>
    <n v="5985000"/>
    <n v="1"/>
    <s v="MENSUAL"/>
    <d v="2025-02-03T00:00:00"/>
    <d v="2025-12-12T00:00:00"/>
    <n v="59850000"/>
    <m/>
    <m/>
    <n v="0"/>
    <n v="10"/>
    <n v="59850000"/>
    <n v="59850000"/>
    <s v="21.20.01"/>
    <s v="2.1.2.02.02.008"/>
    <s v="SI"/>
    <s v="NO"/>
    <s v="CON-162"/>
    <n v="80111600"/>
    <s v="Prestar servicios profesionales de apoyo y asistencia técnica a la Oficina de Desarrollo y Planeación para el proceso de Planeación Financiera relacionadas con las proyecciones presupuestales y financieras requeridas por la institución."/>
    <s v="ok"/>
    <d v="2025-02-03T00:00:00"/>
    <d v="2025-02-03T00:00:00"/>
    <n v="10"/>
    <s v="MES(ES)"/>
    <s v="Contratación directa."/>
    <n v="59850000"/>
    <n v="59850000"/>
    <s v="NO"/>
    <s v="NA"/>
    <s v="GRUPO DE CONTRATACION UNIVERSIDAD PEDAGOGICA NACIONAL"/>
    <s v="CO-DC"/>
    <s v="OFICINA DE DESARROLLO Y PLANEACIÓN "/>
    <s v="601 5941844"/>
    <s v="contratacion@pedagogica.edu.co"/>
    <s v="NO"/>
    <s v="NO"/>
    <s v="No Aplica"/>
    <s v="Todas"/>
    <s v="Todos"/>
    <s v="No Aplica"/>
    <m/>
    <m/>
  </r>
  <r>
    <s v="163"/>
    <s v="GASTOS DE FUNCIONAMIENTO"/>
    <s v="RECTORÍA"/>
    <x v="5"/>
    <m/>
    <s v="Servicios Profesionales"/>
    <s v="CPS"/>
    <x v="2"/>
    <n v="4"/>
    <n v="5700000"/>
    <n v="0.05"/>
    <n v="5985000"/>
    <n v="1"/>
    <s v="MENSUAL"/>
    <d v="2025-02-03T00:00:00"/>
    <d v="2025-12-12T00:00:00"/>
    <n v="59850000"/>
    <m/>
    <m/>
    <n v="0"/>
    <n v="10"/>
    <n v="59850000"/>
    <n v="59850000"/>
    <s v="21.20.01"/>
    <s v="2.1.2.02.02.008"/>
    <s v="SI"/>
    <s v="NO"/>
    <s v="CON-163"/>
    <n v="80111600"/>
    <s v="Prestar servicios profesionales de apoyo a la Oficina de Desarrollo y Planeación en el asesoramiento y acompañamiento en la mejora en documentación y herramientas para el sistema de Gestión Integral de la Universidad Pedagógica Nacional, así como en actividades de asistencia técnica que conlleven a fortalecer el monitoreo de los procesos conforme al Plan de Acción y de trabajo de la Oficina de Desarrollo y planeación"/>
    <s v="ok"/>
    <d v="2025-02-03T00:00:00"/>
    <d v="2025-02-03T00:00:00"/>
    <n v="10"/>
    <s v="MES(ES)"/>
    <s v="Contratación directa."/>
    <n v="59850000"/>
    <n v="59850000"/>
    <s v="NO"/>
    <s v="NA"/>
    <s v="GRUPO DE CONTRATACION UNIVERSIDAD PEDAGOGICA NACIONAL"/>
    <s v="CO-DC"/>
    <s v="OFICINA DE DESARROLLO Y PLANEACIÓN "/>
    <s v="601 5941844"/>
    <s v="contratacion@pedagogica.edu.co"/>
    <s v="NO"/>
    <s v="NO"/>
    <s v="No Aplica"/>
    <s v="Todas"/>
    <s v="Todos"/>
    <s v="No Aplica"/>
    <m/>
    <m/>
  </r>
  <r>
    <s v="164"/>
    <s v="GASTOS DE FUNCIONAMIENTO"/>
    <s v="VICERRECTORÍA ADMINISTRATIVA Y FINANCIERA"/>
    <x v="17"/>
    <m/>
    <s v="Servicios Técnicos"/>
    <s v="CPS"/>
    <x v="1"/>
    <n v="6"/>
    <n v="4400000"/>
    <n v="0.05"/>
    <n v="4620000"/>
    <n v="1"/>
    <s v="DIA"/>
    <d v="2025-02-03T00:00:00"/>
    <d v="2025-12-12T00:00:00"/>
    <n v="46200000"/>
    <m/>
    <m/>
    <n v="0"/>
    <n v="10"/>
    <n v="46200000"/>
    <n v="46200000"/>
    <s v="20.01"/>
    <s v="2.1.2.02.02.008"/>
    <s v="SI"/>
    <s v="NO"/>
    <s v="CON-164"/>
    <n v="80111600"/>
    <s v="Prestar servicios profesionales para realizar las actividades de diseño, desarrollo, integración y mantenimiento _x000a_de aplicaciones de la Universidad Pedagógica Nacional utilizando metodologías ágiles de desarrollo de software."/>
    <s v="ok"/>
    <s v="ferebro"/>
    <s v="ferebro"/>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165"/>
    <s v="GASTOS DE FUNCIONAMIENTO"/>
    <s v="INSTITUTO PEDAGÓGICO NACIONAL"/>
    <x v="21"/>
    <m/>
    <m/>
    <m/>
    <x v="1"/>
    <m/>
    <n v="3100000"/>
    <n v="0.05"/>
    <n v="3100000"/>
    <n v="1"/>
    <s v="DIA"/>
    <d v="2025-02-03T00:00:00"/>
    <d v="2025-12-12T00:00:00"/>
    <n v="31000000"/>
    <m/>
    <m/>
    <m/>
    <n v="10"/>
    <n v="31000000"/>
    <n v="31000000"/>
    <s v="20.01"/>
    <s v="2.1.2.02.02.008"/>
    <s v="SI"/>
    <s v="NO"/>
    <s v="CON-165"/>
    <n v="80111600"/>
    <s v="Prestar servicios profesionales al IPN, con el fin de apoyar con la elaboración, revisión y ajustes de los PIAR - (Plan individualizado de ajustes razonables) con las comunidades del IPN y presentar ante los entes externos los documentos reglamentados que den cuenta a los procesos de inclusión."/>
    <s v="eliminar "/>
    <s v="enero"/>
    <s v="agosto"/>
    <n v="2"/>
    <s v="MES(ES)"/>
    <s v="Contratación directa."/>
    <n v="6200000"/>
    <n v="6200000"/>
    <s v="NO"/>
    <s v="NA"/>
    <s v="GRUPO DE CONTRATACION UNIVERSIDAD PEDAGOGICA NACIONAL"/>
    <s v="CO-DC"/>
    <s v="INSTITUTO PEDAGÓGICO NACIONAL"/>
    <s v="601 5941844"/>
    <s v="contratacion@pedagogica.edu.co"/>
    <s v="NO"/>
    <s v="NO"/>
    <s v="No Aplica"/>
    <s v="Todas"/>
    <s v="Todos"/>
    <s v="No Aplica"/>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4">
  <r>
    <s v="IGUAL "/>
    <s v="001"/>
    <s v="GASTOS DE FUNCIONAMIENTO"/>
    <s v="RECTORÍA"/>
    <s v="RECTORÍA"/>
    <s v="CONSEJO SUPERIOR"/>
    <s v="Logística Consejo Superior"/>
    <s v="Logística"/>
    <s v="OTRO"/>
    <m/>
    <s v="-"/>
    <m/>
    <n v="4891250"/>
    <n v="1"/>
    <s v="MENSUAL"/>
    <d v="2025-01-01T00:00:00"/>
    <d v="2025-12-31T00:00:00"/>
    <n v="83151250"/>
    <m/>
    <m/>
    <n v="0"/>
    <n v="12"/>
    <n v="83151250"/>
    <x v="0"/>
    <x v="0"/>
    <s v="NO"/>
    <m/>
    <s v="NO"/>
    <s v="CON-001"/>
    <n v="80161500"/>
    <s v="Amparar el pago de honorarios a los miembros del Consejo Superior de la UPN para la Vigencia 2025"/>
    <d v="2025-01-01T00:00:00"/>
    <d v="2025-01-01T00:00:00"/>
    <n v="12"/>
    <s v="MES(ES)"/>
    <s v="Contratación directa."/>
    <n v="83151250"/>
    <n v="83151250"/>
    <s v="NO"/>
    <s v="NA"/>
    <s v="GRUPO DE CONTRATACION UNIVERSIDAD PEDAGOGICA NACIONAL"/>
    <s v="CO-DC"/>
    <s v="RECTORÍA"/>
    <s v="601 5941844"/>
    <s v="contratacion@pedagogica.edu.co"/>
    <s v="NO"/>
    <s v="NO"/>
    <s v="No Aplica"/>
    <s v="Todas"/>
    <s v="Todos"/>
    <s v="No Aplica"/>
    <m/>
    <m/>
  </r>
  <r>
    <s v="PIC"/>
    <s v="002"/>
    <s v="GASTOS DE FUNCIONAMIENTO"/>
    <s v="RECTORÍA"/>
    <s v="OFICINA DE COMUNICACIONES"/>
    <s v="Plan Integral de Cobertura 2024"/>
    <s v="Servicios Profesionales"/>
    <s v="CPS"/>
    <s v="PROFESIONAL UNIVERSITARIO"/>
    <n v="6"/>
    <n v="4400000"/>
    <n v="0.05"/>
    <n v="4620000"/>
    <n v="1"/>
    <s v="DIA"/>
    <d v="2025-02-03T00:00:00"/>
    <d v="2025-12-12T00:00:00"/>
    <n v="48510000"/>
    <m/>
    <m/>
    <n v="0"/>
    <n v="10.5"/>
    <n v="48510000"/>
    <x v="1"/>
    <x v="0"/>
    <s v="SI"/>
    <m/>
    <s v="NO"/>
    <s v="PIC-002"/>
    <n v="80111600"/>
    <s v="Prestar servicios profesionales para el diseño y gestión de las piezas comunicativas en el marco de la estrategia de regionalización encaminada a la ampliación de cobertura dispuesta en la Universidad Pedagógica Nacional_x000a_y las demás que se requieran desde el Grupo de Comunicaciones."/>
    <d v="2025-02-03T00:00:00"/>
    <d v="2025-02-03T00:00:00"/>
    <n v="10.5"/>
    <s v="MES(ES)"/>
    <s v="Contratación directa."/>
    <n v="48510000"/>
    <n v="48510000"/>
    <s v="NO"/>
    <s v="NA"/>
    <s v="GRUPO DE CONTRATACION UNIVERSIDAD PEDAGOGICA NACIONAL"/>
    <s v="CO-DC"/>
    <s v="OFICINA DE COMUNICACIONES"/>
    <s v="601 5941844"/>
    <s v="contratacion@pedagogica.edu.co"/>
    <s v="NO"/>
    <s v="NO"/>
    <s v="No Aplica"/>
    <s v="Todas"/>
    <s v="Todos"/>
    <s v="No Aplica"/>
    <m/>
    <m/>
  </r>
  <r>
    <s v="IGUAL"/>
    <s v="003"/>
    <s v="GASTOS DE FUNCIONAMIENTO"/>
    <s v="RECTORÍA"/>
    <s v="OFICINA JURÍDICA "/>
    <m/>
    <s v="Servicios Profesionales"/>
    <s v="CPS"/>
    <s v="PROFESIONAL ESPECIALIZADO"/>
    <n v="4"/>
    <n v="5700000"/>
    <n v="0.04"/>
    <n v="5928000"/>
    <n v="1"/>
    <s v="DIA"/>
    <d v="2025-01-20T00:00:00"/>
    <d v="2025-12-12T00:00:00"/>
    <n v="65208000"/>
    <m/>
    <m/>
    <n v="0"/>
    <n v="11"/>
    <n v="65208000"/>
    <x v="0"/>
    <x v="0"/>
    <s v="SI"/>
    <m/>
    <s v="NO"/>
    <s v="CON-003"/>
    <n v="80111600"/>
    <s v="Prestar servicios profesionales especializados para atender los litigios y la defensa jurídica de la UPN ante la jurisdicción contencioso - administrativa, así como atender la representación legal ante los entes administrativos y los organismos de control, de procesos a favor o en contra de la Universidad y emitir conceptos jurídicos y disciplinarios en el trámite de las actividades académicas y administrativas."/>
    <d v="2025-01-20T00:00:00"/>
    <d v="2025-01-20T00:00:00"/>
    <n v="11"/>
    <s v="MES(ES)"/>
    <s v="Contratación directa."/>
    <n v="65208000"/>
    <n v="65208000"/>
    <s v="NO"/>
    <s v="NA"/>
    <s v="GRUPO DE CONTRATACION UNIVERSIDAD PEDAGOGICA NACIONAL"/>
    <s v="CO-DC"/>
    <s v="OFICINA JURÍDICA "/>
    <s v="601 5941844"/>
    <s v="contratacion@pedagogica.edu.co"/>
    <s v="NO"/>
    <s v="NO"/>
    <s v="No Aplica"/>
    <s v="Todas"/>
    <s v="Todos"/>
    <s v="No Aplica"/>
    <m/>
    <m/>
  </r>
  <r>
    <s v="IGUAL "/>
    <s v="004"/>
    <s v="GASTOS DE FUNCIONAMIENTO"/>
    <s v="RECTORÍA"/>
    <s v="OFICINA JURÍDICA "/>
    <m/>
    <s v="Servicios Profesionales"/>
    <s v="CPS"/>
    <s v="PROFESIONAL UNIVERSITARIO"/>
    <n v="6"/>
    <n v="4400000"/>
    <n v="0.05"/>
    <n v="4620000"/>
    <n v="1"/>
    <s v="DIA"/>
    <d v="2025-02-03T00:00:00"/>
    <d v="2025-12-12T00:00:00"/>
    <n v="46200000"/>
    <m/>
    <m/>
    <n v="0"/>
    <n v="10"/>
    <n v="46200000"/>
    <x v="0"/>
    <x v="0"/>
    <s v="SI"/>
    <m/>
    <s v="NO"/>
    <s v="CON-004"/>
    <n v="80111600"/>
    <s v="Prestar servicios profesionales a la Oficina Jurídica para acompañamiento, asesoría y revisión de actos administrativos y otros asuntos legales, resolviendo las necesidades jurídicas de las dependencias adscritas a la Vicerrectoría Académica."/>
    <d v="2025-02-03T00:00:00"/>
    <d v="2025-02-03T00:00:00"/>
    <n v="10"/>
    <s v="MES(ES)"/>
    <s v="Contratación directa."/>
    <n v="46200000"/>
    <n v="46200000"/>
    <s v="NO"/>
    <s v="NA"/>
    <s v="GRUPO DE CONTRATACION UNIVERSIDAD PEDAGOGICA NACIONAL"/>
    <s v="CO-DC"/>
    <s v="OFICINA JURÍDICA "/>
    <s v="601 5941844"/>
    <s v="contratacion@pedagogica.edu.co"/>
    <s v="NO"/>
    <s v="NO"/>
    <s v="No Aplica"/>
    <s v="Todas"/>
    <s v="Todos"/>
    <s v="No Aplica"/>
    <m/>
    <m/>
  </r>
  <r>
    <s v="IGUAL"/>
    <s v="005"/>
    <s v="GASTOS DE FUNCIONAMIENTO"/>
    <s v="RECTORÍA"/>
    <s v="OFICINA JURÍDICA "/>
    <m/>
    <s v="Servicios Profesionales"/>
    <s v="CPS"/>
    <s v="ASESOR"/>
    <m/>
    <n v="10072674"/>
    <n v="0.03"/>
    <n v="10192000"/>
    <n v="1"/>
    <s v="DIA"/>
    <d v="2025-01-13T00:00:00"/>
    <d v="2025-12-19T00:00:00"/>
    <n v="112112000"/>
    <m/>
    <m/>
    <n v="0"/>
    <n v="11"/>
    <n v="112112000"/>
    <x v="0"/>
    <x v="0"/>
    <s v="SI"/>
    <m/>
    <s v="NO"/>
    <s v="CON-005"/>
    <n v="80111600"/>
    <s v="Prestar servicios profesionales especializados para atender los litigios y la defensa jurídica de la UPN ante la jurisdicción ordinaria, contencioso administrativa y otras, así como atender la representación legal ante los entes administrativos y los organismos de control, de procesos a favor o en contra de la Universidad y emitir conceptos jurídicos en desarrollo a la autonomía universitaria."/>
    <d v="2025-01-13T00:00:00"/>
    <d v="2025-01-13T00:00:00"/>
    <n v="11"/>
    <s v="MES(ES)"/>
    <s v="Contratación directa."/>
    <n v="112112000"/>
    <n v="112112000"/>
    <s v="NO"/>
    <s v="NA"/>
    <s v="GRUPO DE CONTRATACION UNIVERSIDAD PEDAGOGICA NACIONAL"/>
    <s v="CO-DC"/>
    <s v="OFICINA JURÍDICA "/>
    <s v="601 5941844"/>
    <s v="contratacion@pedagogica.edu.co"/>
    <s v="NO"/>
    <s v="NO"/>
    <s v="No Aplica"/>
    <s v="Todas"/>
    <s v="Todos"/>
    <s v="No Aplica"/>
    <m/>
    <m/>
  </r>
  <r>
    <s v="IGUAL"/>
    <s v="006"/>
    <s v="GASTOS DE FUNCIONAMIENTO"/>
    <s v="RECTORÍA"/>
    <s v="OFICINA DE CONTROL INTERNO"/>
    <m/>
    <s v="Servicios Profesionales"/>
    <s v="CPS"/>
    <s v="PROFESIONAL ESPECIALIZADO"/>
    <n v="4"/>
    <n v="5700000"/>
    <n v="0.04"/>
    <n v="5928000"/>
    <n v="1"/>
    <s v="DIA"/>
    <d v="2025-02-03T00:00:00"/>
    <d v="2025-12-12T00:00:00"/>
    <n v="59280000"/>
    <m/>
    <m/>
    <n v="0"/>
    <n v="10"/>
    <n v="59280000"/>
    <x v="0"/>
    <x v="0"/>
    <s v="SI"/>
    <m/>
    <s v="NO"/>
    <s v="CON-006"/>
    <n v="80111600"/>
    <s v="Asesorar, Apoyar y ejecutar auditorias y/o seguimientos, proyectar los informes legales de carácter  contable, financiero y requeridos para el cumplimiento misional de la Oficina de Control Interno y las  demás actividades que demande esta Oficina para dar cumplimiento al Plan de Acción"/>
    <d v="2025-02-03T00:00:00"/>
    <d v="2025-02-03T00:00:00"/>
    <n v="10"/>
    <s v="MES(ES)"/>
    <s v="Contratación directa."/>
    <n v="59280000"/>
    <n v="59280000"/>
    <s v="NO"/>
    <s v="NA"/>
    <s v="GRUPO DE CONTRATACION UNIVERSIDAD PEDAGOGICA NACIONAL"/>
    <s v="CO-DC"/>
    <s v="OFICINA DE CONTROL INTERNO"/>
    <s v="601 5941844"/>
    <s v="contratacion@pedagogica.edu.co"/>
    <s v="NO"/>
    <s v="NO"/>
    <s v="No Aplica"/>
    <s v="Todas"/>
    <s v="Todos"/>
    <s v="No Aplica"/>
    <m/>
    <m/>
  </r>
  <r>
    <s v="IGUAL "/>
    <s v="007"/>
    <s v="GASTOS DE FUNCIONAMIENTO"/>
    <s v="RECTORÍA"/>
    <s v="OFICINA DE CONTROL INTERNO"/>
    <m/>
    <s v="Servicios Profesionales"/>
    <s v="CPS"/>
    <s v="PROFESIONAL ESPECIALIZADO"/>
    <n v="4"/>
    <n v="4700000"/>
    <n v="0.05"/>
    <n v="4935000"/>
    <n v="1"/>
    <s v="DIA"/>
    <d v="2025-02-03T00:00:00"/>
    <d v="2025-12-12T00:00:00"/>
    <n v="49350000"/>
    <m/>
    <m/>
    <n v="0"/>
    <n v="10"/>
    <n v="49350000"/>
    <x v="0"/>
    <x v="0"/>
    <s v="SI"/>
    <m/>
    <s v="NO"/>
    <s v="CON-007"/>
    <n v="80111600"/>
    <s v="Ejecutar, Apoyar y Asesorar las auditorias y seguimientos aprobados en el Programa de auditorías y plan de trabajo para la vigencia 2025, relacionadas con la Gestión Docente Universitaria, así como las demás actividades enmarcadas en la Gestión Documental de la UPN."/>
    <d v="2025-02-03T00:00:00"/>
    <d v="2025-02-03T00:00:00"/>
    <n v="10"/>
    <s v="MES(ES)"/>
    <s v="Contratación directa."/>
    <n v="49350000"/>
    <n v="49350000"/>
    <s v="NO"/>
    <s v="NA"/>
    <s v="GRUPO DE CONTRATACION UNIVERSIDAD PEDAGOGICA NACIONAL"/>
    <s v="CO-DC"/>
    <s v="OFICINA DE CONTROL INTERNO"/>
    <s v="601 5941844"/>
    <s v="contratacion@pedagogica.edu.co"/>
    <s v="NO"/>
    <s v="NO"/>
    <s v="No Aplica"/>
    <s v="Todas"/>
    <s v="Todos"/>
    <s v="No Aplica"/>
    <m/>
    <m/>
  </r>
  <r>
    <s v="IGUAL"/>
    <s v="008"/>
    <s v="GASTOS DE FUNCIONAMIENTO"/>
    <s v="RECTORÍA"/>
    <s v="OFICINA DE CONTROL INTERNO"/>
    <m/>
    <s v="Servicios Profesionales"/>
    <s v="CPS"/>
    <s v="PROFESIONAL UNIVERSITARIO"/>
    <n v="6"/>
    <n v="4400000"/>
    <n v="0.05"/>
    <n v="4620000"/>
    <n v="1"/>
    <s v="DIA"/>
    <d v="2025-02-03T00:00:00"/>
    <d v="2025-12-12T00:00:00"/>
    <n v="46200000"/>
    <m/>
    <m/>
    <n v="0"/>
    <n v="10"/>
    <n v="46200000"/>
    <x v="0"/>
    <x v="0"/>
    <s v="SI"/>
    <m/>
    <s v="NO"/>
    <s v="CON-008"/>
    <n v="80111600"/>
    <s v="Asesorar, Apoyar, Ejecutar, Auditorias y/o seguimientos incluidos en el Programa de Auditorias y Plan de  Trabajo vigencia 2025, así como proyectar los informes internos y de carácter legal, requeridos para el  cumplimiento misional de la Oficina de Control Interno y las demás actividades que demande esta Oficina para  dar cumplimiento al plan de acción."/>
    <d v="2025-02-03T00:00:00"/>
    <d v="2025-02-03T00:00:00"/>
    <n v="10"/>
    <s v="MES(ES)"/>
    <s v="Contratación directa."/>
    <n v="46200000"/>
    <n v="46200000"/>
    <s v="NO"/>
    <s v="NA"/>
    <s v="GRUPO DE CONTRATACION UNIVERSIDAD PEDAGOGICA NACIONAL"/>
    <s v="CO-DC"/>
    <s v="OFICINA DE CONTROL INTERNO"/>
    <s v="601 5941844"/>
    <s v="contratacion@pedagogica.edu.co"/>
    <s v="NO"/>
    <s v="NO"/>
    <s v="No Aplica"/>
    <s v="Todas"/>
    <s v="Todos"/>
    <s v="No Aplica"/>
    <m/>
    <m/>
  </r>
  <r>
    <s v="IGUAL"/>
    <s v="009"/>
    <s v="GASTOS DE FUNCIONAMIENTO"/>
    <s v="RECTORÍA"/>
    <s v="SECRETARÍA GENERAL "/>
    <m/>
    <s v="Servicios Asistenciales"/>
    <s v="CPS"/>
    <s v="ASISTENCIAL"/>
    <n v="5"/>
    <n v="2100000"/>
    <n v="0.05"/>
    <n v="2205000"/>
    <n v="1"/>
    <s v="DIA"/>
    <d v="2025-02-03T00:00:00"/>
    <d v="2025-12-12T00:00:00"/>
    <n v="22050000"/>
    <m/>
    <m/>
    <n v="0"/>
    <n v="10"/>
    <n v="22050000"/>
    <x v="0"/>
    <x v="0"/>
    <s v="SI"/>
    <m/>
    <s v="NO"/>
    <s v="CON-009"/>
    <n v="80111600"/>
    <s v="Prestar servicios personales para la transcripción y redacción de actas y documentos del Consejo Superior y el Consejo Académico."/>
    <d v="2025-02-03T00:00:00"/>
    <d v="2025-02-03T00:00:00"/>
    <n v="10"/>
    <s v="MES(ES)"/>
    <s v="Contratación directa."/>
    <n v="22050000"/>
    <n v="22050000"/>
    <s v="NO"/>
    <s v="NA"/>
    <s v="GRUPO DE CONTRATACION UNIVERSIDAD PEDAGOGICA NACIONAL"/>
    <s v="CO-DC"/>
    <s v="SECRETARÍA GENERAL "/>
    <s v="601 5941844"/>
    <s v="contratacion@pedagogica.edu.co"/>
    <s v="NO"/>
    <s v="NO"/>
    <s v="No Aplica"/>
    <s v="Todas"/>
    <s v="Todos"/>
    <s v="No Aplica"/>
    <m/>
    <m/>
  </r>
  <r>
    <s v="IGUAL"/>
    <s v="010"/>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m/>
    <s v="NO"/>
    <s v="CON-010"/>
    <n v="80111600"/>
    <s v="Prestar los servicios profesionales de apoyo a la Oficina de Desarrollo y Planeación en el desarrollo del Modelo integrado de planeación y gestión MIPG , así como el levantamiento de documentación, en los ejes centrales del Sistema de Gestión Integral de la Universidad Pedagógica Nacional"/>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r>
  <r>
    <s v="IGUAL"/>
    <s v="011"/>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m/>
    <s v="NO"/>
    <s v="CON-011"/>
    <n v="80111600"/>
    <s v="Prestar los servicios e apoyo a la Oficina de Desarrollo y Planeación en el proceso de gestión de la calidad y la  gestión de del Modelo integrado de planeación y gestión MIPG,  en concordancia con el Sistema de Gestión Integral de la Universidad Pedagógica Nacional"/>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r>
  <r>
    <s v="IGUAL"/>
    <s v="012"/>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m/>
    <s v="NO"/>
    <s v="CON-012"/>
    <n v="80111600"/>
    <s v="Prestar servicios especializados a la Oficina de Desarrollo y Planeación para fortalecer el Sistema de Gestión Integral de la Universidad, alineado con los planes estratégicos institucionales"/>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r>
  <r>
    <s v="IGUAL"/>
    <s v="013"/>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m/>
    <s v="NO"/>
    <s v="CON-013"/>
    <n v="80111600"/>
    <s v="Prestar servicios profesionales de apoyo y asistencia técnica a la Oficina de Desarrollo y Planeación en la construcción de informes estratégicos y financieros, y análisis estadísticos que le permita a la UPN mejorar sus procesos de planeación estratégica, financiera y de gestión de calidad, seguimiento, control y evaluación para la optimización de recursos."/>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r>
  <r>
    <s v="IGUAL"/>
    <s v="014"/>
    <s v="GASTOS DE FUNCIONAMIENTO"/>
    <s v="RECTORÍA"/>
    <s v="OFICINA DE DESARROLLO Y PLANEACIÓN "/>
    <m/>
    <s v="Consultoría"/>
    <s v="Consultoría"/>
    <s v="OTRO"/>
    <m/>
    <n v="3610912.2"/>
    <n v="0.05"/>
    <n v="3791457.8100000005"/>
    <n v="1"/>
    <s v="MENSUAL"/>
    <d v="2025-02-03T00:00:00"/>
    <d v="2025-12-12T00:00:00"/>
    <n v="3791457.8100000005"/>
    <m/>
    <m/>
    <n v="0"/>
    <n v="10"/>
    <n v="3791457.8100000005"/>
    <x v="0"/>
    <x v="0"/>
    <s v="SI"/>
    <m/>
    <s v="NO"/>
    <s v="CON-014"/>
    <s v="80101500_x000a_84111700                             80111600"/>
    <s v="Prestar los servicios de calificación y, en especial, otorgar la calificación de capacidad de pago en los términos del Decreto 610 de 2002 del Ministerio de Hacienda y Crédito Público o de la Ley 819 de 2003, según sea el caso, utilizando para el efecto la escala y procedimiento de calificación correspondientes."/>
    <d v="2025-02-03T00:00:00"/>
    <d v="2025-02-03T00:00:00"/>
    <n v="10"/>
    <s v="MES(ES)"/>
    <s v="Contratación directa."/>
    <n v="3791457.8100000005"/>
    <n v="3791457.8100000005"/>
    <s v="NO"/>
    <s v="NA"/>
    <s v="GRUPO DE CONTRATACION UNIVERSIDAD PEDAGOGICA NACIONAL"/>
    <s v="CO-DC"/>
    <s v="OFICINA DE DESARROLLO Y PLANEACIÓN "/>
    <s v="601 5941844"/>
    <s v="contratacion@pedagogica.edu.co"/>
    <s v="NO"/>
    <s v="NO"/>
    <s v="No Aplica"/>
    <s v="Todas"/>
    <s v="Todos"/>
    <s v="No Aplica"/>
    <m/>
    <m/>
  </r>
  <r>
    <s v="IGUAL"/>
    <s v="015"/>
    <s v="GASTOS DE FUNCIONAMIENTO"/>
    <s v="RECTORÍA"/>
    <s v="OFICINA DE DESARROLLO Y PLANEACIÓN "/>
    <m/>
    <s v="Auditoría"/>
    <s v="Consultoría"/>
    <s v="OTRO"/>
    <m/>
    <n v="1599894.0902783999"/>
    <n v="0.05"/>
    <n v="1679888.7947923199"/>
    <n v="1"/>
    <s v="MENSUAL"/>
    <d v="2025-02-03T00:00:00"/>
    <d v="2025-12-12T00:00:00"/>
    <n v="16798887.947923198"/>
    <m/>
    <m/>
    <n v="0"/>
    <n v="10"/>
    <n v="16798887.947923198"/>
    <x v="0"/>
    <x v="0"/>
    <s v="SI"/>
    <m/>
    <s v="NO"/>
    <s v="CON-015"/>
    <s v="84111600                               80111600"/>
    <s v="Prestar los servicios profesionales de auditoría de renovación a la norma ISO 9001: 2015 del certificado para el Sistema de Gestión de Calidad de la Universidad Pedagógica Nacional, con el fin de verificar el cumplimiento permanente de dicho sistema con los requisitos de la norma y darle cumplimiento al programa de auditoría de cada ciclo de certificación (3) años, según el Reglamento de la Certificación ICONTEC de Sistemas de Gestión (ES-R-SG-001). "/>
    <d v="2025-02-03T00:00:00"/>
    <d v="2025-02-03T00:00:00"/>
    <n v="10"/>
    <s v="MES(ES)"/>
    <s v="Contratación directa."/>
    <n v="16798887.947923198"/>
    <n v="16798887.947923198"/>
    <s v="NO"/>
    <s v="NA"/>
    <s v="GRUPO DE CONTRATACION UNIVERSIDAD PEDAGOGICA NACIONAL"/>
    <s v="CO-DC"/>
    <s v="OFICINA DE DESARROLLO Y PLANEACIÓN "/>
    <s v="601 5941844"/>
    <s v="contratacion@pedagogica.edu.co"/>
    <s v="NO"/>
    <s v="NO"/>
    <s v="No Aplica"/>
    <s v="Todas"/>
    <s v="Todos"/>
    <s v="No Aplica"/>
    <m/>
    <m/>
  </r>
  <r>
    <s v="IGUAL"/>
    <s v="016"/>
    <s v="GASTOS DE FUNCIONAMIENTO"/>
    <s v="RECTORÍA"/>
    <s v="ASEGURAMIENTO DE LA CALIDAD"/>
    <m/>
    <s v="Servicios Profesionales"/>
    <s v="CPS"/>
    <s v="PROFESIONAL UNIVERSITARIO"/>
    <n v="6"/>
    <n v="4400000"/>
    <n v="0.05"/>
    <n v="4620000"/>
    <n v="1"/>
    <s v="DIA"/>
    <d v="2025-02-03T00:00:00"/>
    <d v="2025-12-12T00:00:00"/>
    <n v="46200000"/>
    <m/>
    <m/>
    <n v="0"/>
    <n v="10"/>
    <n v="46200000"/>
    <x v="0"/>
    <x v="0"/>
    <s v="SI"/>
    <m/>
    <s v="NO"/>
    <s v="CON-016"/>
    <n v="80111600"/>
    <s v="Prestar servicios profesionales para apoyar la planeación, orientación, guía, acompañamiento, capacitación y seguimiento de los procesos institucionales y de programas en relación con solicitud y renovación de registro calificado, solicitud y renovación de acreditación de alta calidad, modificaciones, creación de nuevos programas, inactivación y cierre entre otros procesos de los programas de pregrado y posgrado de la Universidad Pedagógica Nacional. "/>
    <d v="2025-02-03T00:00:00"/>
    <d v="2025-02-03T00:00:00"/>
    <n v="10"/>
    <s v="MES(ES)"/>
    <s v="Contratación directa."/>
    <n v="46200000"/>
    <n v="46200000"/>
    <s v="NO"/>
    <s v="NA"/>
    <s v="GRUPO DE CONTRATACION UNIVERSIDAD PEDAGOGICA NACIONAL"/>
    <s v="CO-DC"/>
    <s v="ASEGURAMIENTO DE LA CALIDAD"/>
    <s v="601 5941844"/>
    <s v="contratacion@pedagogica.edu.co"/>
    <s v="NO"/>
    <s v="NO"/>
    <s v="No Aplica"/>
    <s v="Todas"/>
    <s v="Todos"/>
    <s v="No Aplica"/>
    <m/>
    <m/>
  </r>
  <r>
    <s v="PIC"/>
    <s v="017"/>
    <s v="GASTOS DE FUNCIONAMIENTO"/>
    <s v="VICERRECTORÍA ACADÉMICA "/>
    <s v="DESPACHO VAC"/>
    <s v="Plan Integral de Cobertura 2024"/>
    <s v="Servicios Profesionales"/>
    <s v="CPS"/>
    <s v="PROFESIONAL UNIVERSITARIO"/>
    <n v="3"/>
    <n v="4200000"/>
    <n v="0.05"/>
    <n v="4410000"/>
    <n v="1"/>
    <s v="DIA"/>
    <d v="2025-02-03T00:00:00"/>
    <d v="2025-12-12T00:00:00"/>
    <n v="46305000"/>
    <m/>
    <m/>
    <n v="0"/>
    <n v="10.5"/>
    <n v="46305000"/>
    <x v="1"/>
    <x v="0"/>
    <s v="SI"/>
    <m/>
    <s v="NO"/>
    <s v="PIC-017"/>
    <n v="80111600"/>
    <s v="Prestar servicios profesionales para acompañar la estrategia de regionalización por medio del apoyo académico y administrativo así como estudios técnicos y análisis del proceso de ampliación de cobertura así como el apoyo a los indicadores de permanencia estudiantil "/>
    <s v="enero"/>
    <s v="enero"/>
    <n v="10.5"/>
    <s v="MES(ES)"/>
    <s v="Contratación directa."/>
    <n v="46305000"/>
    <n v="46305000"/>
    <s v="NO"/>
    <s v="NA"/>
    <s v="GRUPO DE CONTRATACION UNIVERSIDAD PEDAGOGICA NACIONAL"/>
    <s v="CO-DC"/>
    <s v="DESPACHO VAC"/>
    <s v="601 5941844"/>
    <s v="contratacion@pedagogica.edu.co"/>
    <s v="NO"/>
    <s v="NO"/>
    <s v="No Aplica"/>
    <s v="Todas"/>
    <s v="Todos"/>
    <s v="No Aplica"/>
    <m/>
    <m/>
  </r>
  <r>
    <s v="PIC"/>
    <s v="018"/>
    <s v="GASTOS DE FUNCIONAMIENTO"/>
    <s v="VICERRECTORÍA ACADÉMICA "/>
    <s v="DESPACHO VAC"/>
    <s v="Plan Integral de Cobertura 2024"/>
    <s v="Servicios Profesionales"/>
    <s v="CPS"/>
    <s v="PROFESIONAL ESPECIALIZADO"/>
    <n v="3"/>
    <n v="6200000"/>
    <n v="0.04"/>
    <n v="6448000"/>
    <n v="1"/>
    <s v="DIA"/>
    <d v="2025-02-03T00:00:00"/>
    <d v="2025-12-12T00:00:00"/>
    <n v="67704000"/>
    <m/>
    <m/>
    <n v="0"/>
    <n v="10.5"/>
    <n v="67704000"/>
    <x v="1"/>
    <x v="0"/>
    <s v="SI"/>
    <m/>
    <s v="NO"/>
    <s v="PIC-018"/>
    <n v="80111600"/>
    <s v="Prestar servicios profesionales especializados para apoyar la gestión, articulación y sistematización de las acciones relacionadas con el Sistema de Gestión de Permanencia y las acciones para el relacionamiento con las Escuelas Normales Superiores de la Universidad Pedagógica Nacional, con el propósito de fortalecer los procesos académicos y administrativos, implementar de manera efectiva los programas académicos en las regiones y _x000a_Producción con el apoyo del Observatorio Informes y recomendaciones. "/>
    <s v="enero"/>
    <s v="enero"/>
    <n v="5"/>
    <s v="MES(ES)"/>
    <s v="Contratación directa."/>
    <n v="67704000"/>
    <n v="67704000"/>
    <s v="NO"/>
    <s v="NA"/>
    <s v="GRUPO DE CONTRATACION UNIVERSIDAD PEDAGOGICA NACIONAL"/>
    <s v="CO-DC"/>
    <s v="DESPACHO VAC"/>
    <s v="601 5941844"/>
    <s v="contratacion@pedagogica.edu.co"/>
    <s v="NO"/>
    <s v="NO"/>
    <s v="No Aplica"/>
    <s v="Todas"/>
    <s v="Todos"/>
    <s v="No Aplica"/>
    <m/>
    <m/>
  </r>
  <r>
    <s v="PIC"/>
    <s v="019"/>
    <s v="GASTOS DE FUNCIONAMIENTO"/>
    <s v="VICERRECTORÍA ACADÉMICA "/>
    <s v="DESPACHO VAC- Facultad de Educación"/>
    <s v="Plan Integral de Cobertura 2024"/>
    <s v="Servicios Profesionales"/>
    <s v="CPS"/>
    <s v="TÉCNICO"/>
    <n v="3"/>
    <n v="2900000"/>
    <n v="0.05"/>
    <n v="3045000"/>
    <n v="1"/>
    <s v="DIA"/>
    <d v="2025-02-03T00:00:00"/>
    <d v="2025-12-12T00:00:00"/>
    <n v="31972500"/>
    <m/>
    <m/>
    <n v="0"/>
    <n v="10.5"/>
    <n v="31972500"/>
    <x v="1"/>
    <x v="0"/>
    <s v="SI"/>
    <m/>
    <s v="NO"/>
    <s v="PIC-019"/>
    <n v="80111600"/>
    <s v="Prestar servicios técnicos para apoyar los procesos administrativos en el marco de los programas de regionalización de la Universidad Pedagógica Nacional, mediante la ejecución de actividades operativas y de soporte que contribuyan al desarrollo eficiente de las acciones institucionales en el marco del Plan Integral de Cobertura —PIC—"/>
    <m/>
    <m/>
    <m/>
    <m/>
    <m/>
    <n v="31972500"/>
    <n v="31972500"/>
    <m/>
    <m/>
    <m/>
    <m/>
    <m/>
    <m/>
    <m/>
    <m/>
    <m/>
    <m/>
    <m/>
    <m/>
    <m/>
    <m/>
    <m/>
  </r>
  <r>
    <s v="PIC"/>
    <s v="020"/>
    <s v="GASTOS DE FUNCIONAMIENTO"/>
    <s v="VICERRECTORÍA ACADÉMICA "/>
    <s v="DESPACHO VAC- Facultad de Bellas Artes "/>
    <s v="Plan Integral de Cobertura 2024"/>
    <s v="Servicios Profesionales"/>
    <s v="CPS"/>
    <s v="TÉCNICO"/>
    <n v="3"/>
    <n v="2900000"/>
    <n v="0.05"/>
    <n v="3045000"/>
    <n v="1"/>
    <s v="DIA"/>
    <d v="2025-02-03T00:00:00"/>
    <d v="2025-12-12T00:00:00"/>
    <n v="31972500"/>
    <m/>
    <m/>
    <n v="0"/>
    <n v="10.5"/>
    <n v="31972500"/>
    <x v="1"/>
    <x v="0"/>
    <s v="SI"/>
    <m/>
    <s v="NO"/>
    <s v="PIC-020"/>
    <n v="80111600"/>
    <s v="Prestar servicios técnicos para apoyar los procesos administrativos en el marco de los programas de regionalización de la Universidad Pedagógica Nacional, mediante la ejecución de actividades operativas y de soporte que contribuyan al desarrollo eficiente de las acciones institucionales en el marco del Plan Integral de Cobertura —PIC—"/>
    <m/>
    <m/>
    <m/>
    <m/>
    <m/>
    <n v="31972500"/>
    <n v="31972500"/>
    <m/>
    <m/>
    <m/>
    <m/>
    <m/>
    <m/>
    <m/>
    <m/>
    <m/>
    <m/>
    <m/>
    <m/>
    <m/>
    <m/>
    <m/>
  </r>
  <r>
    <s v="PIC"/>
    <s v="021"/>
    <s v="GASTOS DE FUNCIONAMIENTO"/>
    <s v="VICERRECTORÍA ACADÉMICA "/>
    <s v="DESPACHO VAC - Facultad de Educación Fisica "/>
    <s v="Plan Integral de Cobertura 2024"/>
    <s v="Servicios Profesionales"/>
    <s v="CPS"/>
    <s v="PROFESIONAL UNIVERSITARIO"/>
    <n v="3"/>
    <n v="4400000"/>
    <n v="0.05"/>
    <n v="4620000"/>
    <n v="1"/>
    <s v="DIA"/>
    <d v="2025-02-03T00:00:00"/>
    <d v="2025-12-12T00:00:00"/>
    <n v="48510000"/>
    <m/>
    <m/>
    <n v="0"/>
    <n v="10.5"/>
    <n v="48510000"/>
    <x v="1"/>
    <x v="0"/>
    <s v="SI"/>
    <m/>
    <s v="NO"/>
    <s v="PIC-021"/>
    <n v="80111600"/>
    <s v="Prestar servicios profesionales  para apoyar los procesos administrativos y curriculares en el marco de los programas de regionalización de la Universidad Pedagógica Nacional, mediante la ejecución de actividades operativas y de soporte que contribuyan al desarrollo eficiente de las acciones institucionales en el marco del Plan Integral de Cobertura —PIC—"/>
    <m/>
    <m/>
    <m/>
    <m/>
    <m/>
    <n v="48510000"/>
    <n v="48510000"/>
    <m/>
    <m/>
    <m/>
    <m/>
    <m/>
    <m/>
    <m/>
    <m/>
    <m/>
    <m/>
    <m/>
    <m/>
    <m/>
    <m/>
    <m/>
  </r>
  <r>
    <s v="PIC"/>
    <s v="022"/>
    <s v="GASTOS DE FUNCIONAMIENTO"/>
    <s v="VICERRECTORÍA ACADÉMICA "/>
    <s v="DESPACHO VAC -Grupo de Comunicaciones"/>
    <s v="Plan Integral de Cobertura 2024"/>
    <s v="Servicios Profesionales"/>
    <s v="CPS"/>
    <s v="PROFESIONAL UNIVERSITARIO"/>
    <n v="3"/>
    <n v="4200000"/>
    <n v="0.05"/>
    <n v="4410000"/>
    <n v="1"/>
    <s v="DIA"/>
    <d v="2025-02-03T00:00:00"/>
    <d v="2025-12-12T00:00:00"/>
    <n v="46305000"/>
    <m/>
    <m/>
    <n v="0"/>
    <n v="10.5"/>
    <n v="46305000"/>
    <x v="1"/>
    <x v="0"/>
    <s v="SI"/>
    <m/>
    <s v="NO"/>
    <s v="PIC-022"/>
    <n v="80111600"/>
    <s v="Prestar servicios profesionales para el diseño,  gestión de las piezas comunicativas, recurso gráficos para el desarrollo de los programas en región y elaboración de los documentos institucionales de la VAC en el marco de la estrategia de regionalización, encaminada a la ampliación de cobertura dispuesta en la Universidad Pedagógica Nacional y las demás que se requieran desde el Grupo de Comunicaciones para el desarrollo actividad misional de la Universidad. "/>
    <s v="enero"/>
    <s v="enero"/>
    <n v="10.5"/>
    <s v="MES(ES)"/>
    <s v="Contratación directa."/>
    <n v="46305000"/>
    <n v="46305000"/>
    <s v="NO"/>
    <s v="NA"/>
    <s v="GRUPO DE CONTRATACION UNIVERSIDAD PEDAGOGICA NACIONAL"/>
    <s v="CO-DC"/>
    <s v="DESPACHO VAC -Grupo de Comunicaciones"/>
    <s v="601 5941844"/>
    <s v="contratacion@pedagogica.edu.co"/>
    <s v="NO"/>
    <s v="NO"/>
    <s v="No Aplica"/>
    <s v="Todas"/>
    <s v="Todos"/>
    <s v="No Aplica"/>
    <m/>
    <m/>
  </r>
  <r>
    <s v="PIC"/>
    <s v="023"/>
    <s v="GASTOS DE FUNCIONAMIENTO"/>
    <s v="VICERRECTORÍA ACADÉMICA "/>
    <s v="DESPACHO VAC"/>
    <s v="Plan Integral de Cobertura 2024"/>
    <s v="Servicios Profesionales"/>
    <s v="CPS"/>
    <s v="PROFESIONAL UNIVERSITARIO"/>
    <n v="3"/>
    <n v="4200000"/>
    <n v="0.05"/>
    <n v="4410000"/>
    <n v="1"/>
    <s v="DIA"/>
    <d v="2025-02-03T00:00:00"/>
    <d v="2025-12-12T00:00:00"/>
    <n v="46305000"/>
    <m/>
    <m/>
    <n v="0"/>
    <n v="10.5"/>
    <n v="46305000"/>
    <x v="1"/>
    <x v="0"/>
    <s v="SI"/>
    <m/>
    <s v="NO"/>
    <s v="PIC-023"/>
    <n v="80111600"/>
    <s v="Prestar servicios profesionales para apoyar el sistema institucional de permanencia  en el contexto de la regionalización las actividades generales de la Universidad Pedagógica Nacional, mediante la sistematización, articulación, organización y seguimiento de la información relacionada con los servicios de apoyo académico del Sistema Institucional de Gestión de la Permanencia incluido el apoyo a los(as) asesores de cohorte  con el propósito de fortalecer los procesos de ampliación de cobertura, permanencia y graduación oportuna en los territorios y las demás instalaciones de la Universidad. _x000a_."/>
    <s v="enero"/>
    <s v="enero"/>
    <n v="10.5"/>
    <s v="MES(ES)"/>
    <s v="Contratación directa."/>
    <n v="46305000"/>
    <n v="46305000"/>
    <s v="NO"/>
    <s v="NA"/>
    <s v="GRUPO DE CONTRATACION UNIVERSIDAD PEDAGOGICA NACIONAL"/>
    <s v="CO-DC"/>
    <s v="DESPACHO VAC"/>
    <s v="601 5941844"/>
    <s v="contratacion@pedagogica.edu.co"/>
    <s v="NO"/>
    <s v="NO"/>
    <s v="No Aplica"/>
    <s v="Todas"/>
    <s v="Todos"/>
    <s v="No Aplica"/>
    <m/>
    <m/>
  </r>
  <r>
    <s v="PIC"/>
    <s v="024"/>
    <s v="GASTOS DE FUNCIONAMIENTO"/>
    <s v="VICERRECTORÍA ACADÉMICA "/>
    <s v="DESPACHO VAC"/>
    <s v="Plan Integral de Cobertura 2024"/>
    <s v="Servicios Profesionales"/>
    <s v="CPS"/>
    <s v="PROFESIONAL UNIVERSITARIO"/>
    <n v="6"/>
    <n v="4200000"/>
    <n v="0.05"/>
    <n v="4410000"/>
    <n v="1"/>
    <s v="DIA"/>
    <d v="2025-02-03T00:00:00"/>
    <d v="2025-12-12T00:00:00"/>
    <n v="46305000"/>
    <m/>
    <m/>
    <n v="0"/>
    <n v="10.5"/>
    <n v="46305000"/>
    <x v="1"/>
    <x v="0"/>
    <s v="SI"/>
    <m/>
    <s v="NO"/>
    <s v="PIC-024"/>
    <n v="80111600"/>
    <s v="Prestar servicios profesionales para apoyar el desarrollo, gestión y consolidación del Observatorio de la Universidad Pedagógica Nacional, mediante la recolección, análisis, sistematización y difusión de información relevante para la toma de decisiones institucionales, contribuyendo al diseño y seguimiento de indicadores, la elaboración de reportes y la generación de propuestas orientadas al fortalecimiento de los procesos académicos, administrativos y de regionalización en el marco de los objetivos estratégicos de la institución."/>
    <s v="enero"/>
    <s v="enero"/>
    <n v="10.5"/>
    <s v="MES(ES)"/>
    <s v="Contratación directa."/>
    <n v="46305000"/>
    <n v="46305000"/>
    <s v="NO"/>
    <s v="NA"/>
    <s v="GRUPO DE CONTRATACION UNIVERSIDAD PEDAGOGICA NACIONAL"/>
    <s v="CO-DC"/>
    <s v="DESPACHO VAC"/>
    <s v="601 5941844"/>
    <s v="contratacion@pedagogica.edu.co"/>
    <s v="NO"/>
    <s v="NO"/>
    <s v="No Aplica"/>
    <s v="Todas"/>
    <s v="Todos"/>
    <s v="No Aplica"/>
    <m/>
    <m/>
  </r>
  <r>
    <s v="PIC"/>
    <s v="025"/>
    <s v="GASTOS DE FUNCIONAMIENTO"/>
    <s v="VICERRECTORÍA ACADÉMICA "/>
    <s v="DESPACHO VAC"/>
    <s v="Plan Integral de Cobertura 2024"/>
    <s v="Servicios Profesionales"/>
    <s v="CPS"/>
    <s v="PROFESIONAL UNIVERSITARIO"/>
    <n v="6"/>
    <n v="4400000"/>
    <n v="0.04"/>
    <n v="4576000"/>
    <n v="1"/>
    <s v="DIA"/>
    <d v="2025-02-03T00:00:00"/>
    <d v="2025-12-12T00:00:00"/>
    <n v="48048000"/>
    <m/>
    <m/>
    <n v="0"/>
    <n v="10.5"/>
    <n v="48048000"/>
    <x v="1"/>
    <x v="0"/>
    <s v="SI"/>
    <m/>
    <s v="NO"/>
    <s v="PIC-025"/>
    <n v="80111600"/>
    <s v="Prestar servicios profesionales para apoyar a la vicerrectoría académica en el proceso de resignificación curricular, núcleo común y proyección estudios sobre desafíos de la educación superior en contexto en el contexto de las demandas nacionales de  ampliación de cobertura"/>
    <s v="enero"/>
    <s v="enero"/>
    <n v="10.5"/>
    <s v="MES(ES)"/>
    <s v="Contratación directa."/>
    <n v="48048000"/>
    <n v="48048000"/>
    <s v="NO"/>
    <s v="NA"/>
    <s v="GRUPO DE CONTRATACION UNIVERSIDAD PEDAGOGICA NACIONAL"/>
    <s v="CO-DC"/>
    <s v="DESPACHO VAC"/>
    <s v="601 5941844"/>
    <s v="contratacion@pedagogica.edu.co"/>
    <s v="NO"/>
    <s v="NO"/>
    <s v="No Aplica"/>
    <s v="Todas"/>
    <s v="Todos"/>
    <s v="No Aplica"/>
    <m/>
    <m/>
  </r>
  <r>
    <s v="PIC"/>
    <s v="026"/>
    <s v="GASTOS DE FUNCIONAMIENTO"/>
    <s v="VICERRECTORÍA ACADÉMICA "/>
    <s v="DESPACHO VAC - CINNDET"/>
    <s v="Plan Integral de Cobertura 2024"/>
    <s v="Servicios Profesionales"/>
    <s v="CPS"/>
    <s v="TÉCNICO"/>
    <n v="1"/>
    <n v="2900000"/>
    <n v="0.05"/>
    <n v="3045000"/>
    <n v="1"/>
    <s v="DIA"/>
    <d v="2025-02-03T00:00:00"/>
    <d v="2025-12-12T00:00:00"/>
    <n v="31972500"/>
    <m/>
    <m/>
    <n v="0"/>
    <n v="10.5"/>
    <n v="31972500"/>
    <x v="1"/>
    <x v="0"/>
    <s v="SI"/>
    <m/>
    <s v="NO"/>
    <s v="PIC-026"/>
    <n v="80111600"/>
    <s v="Prestar servicios técnicos para el diseño,  gestión de las piezas comunicativas, recurso gráficos para el desarrollo de los programas en la región, mediante apoyo a las plataformas modle  y  apoyo a elaboración de documentos institucionales de la VAC en el marco de la estrategia de regionalización, encaminada a la ampliación de cobertura dispuesta en la Universidad Pedagógica Nacional y las demás que se le asignen."/>
    <m/>
    <m/>
    <m/>
    <m/>
    <m/>
    <n v="31972500"/>
    <n v="31972500"/>
    <m/>
    <m/>
    <m/>
    <m/>
    <m/>
    <m/>
    <m/>
    <m/>
    <m/>
    <m/>
    <m/>
    <m/>
    <m/>
    <m/>
    <m/>
  </r>
  <r>
    <m/>
    <s v="027"/>
    <s v="GASTOS DE FUNCIONAMIENTO"/>
    <s v="VICERRECTORÍA ACADÉMICA "/>
    <s v="DOCTORADO INTERINSTITUCIONAL EN EDUCACIÓN"/>
    <m/>
    <s v="Evaluadores - Conferencistas"/>
    <s v="Consultoría"/>
    <s v="OTRO"/>
    <m/>
    <n v="250000"/>
    <m/>
    <n v="2096250"/>
    <n v="1"/>
    <s v="MENSUAL"/>
    <d v="2025-02-03T00:00:00"/>
    <d v="2025-12-12T00:00:00"/>
    <n v="20962500"/>
    <m/>
    <m/>
    <n v="0"/>
    <n v="10"/>
    <n v="20962500"/>
    <x v="0"/>
    <x v="1"/>
    <s v="SI"/>
    <m/>
    <s v="NO"/>
    <s v="CON-027"/>
    <n v="80111600"/>
    <s v="Pago de honorarios o bonificaciones a expertos nacionales o internacionales para la lectura de proyectos de tesis doctorales dentro del cumplimiento del Plan de Mejoramiento del programa de Doctorado Interinstitucional en Educación - Doctorado 2025-I"/>
    <s v="enero"/>
    <s v="enero"/>
    <n v="10"/>
    <s v="MES(ES)"/>
    <s v="Contratación directa."/>
    <n v="20962500"/>
    <n v="20962500"/>
    <s v="NO"/>
    <s v="NA"/>
    <s v="GRUPO DE CONTRATACION UNIVERSIDAD PEDAGOGICA NACIONAL"/>
    <s v="CO-DC"/>
    <s v="DOCTORADO INTERINSTITUCIONAL EN EDUCACIÓN"/>
    <s v="601 5941844"/>
    <s v="contratacion@pedagogica.edu.co"/>
    <s v="NO"/>
    <s v="NO"/>
    <s v="No Aplica"/>
    <s v="Todas"/>
    <s v="Todos"/>
    <s v="No Aplica"/>
    <m/>
    <m/>
  </r>
  <r>
    <m/>
    <s v="028"/>
    <s v="GASTOS DE FUNCIONAMIENTO"/>
    <s v="VICERRECTORÍA ACADÉMICA "/>
    <s v="DOCTORADO INTERINSTITUCIONAL EN EDUCACIÓN"/>
    <m/>
    <s v="Evaluadores - Conferencistas"/>
    <s v="Consultoría"/>
    <s v="OTRO"/>
    <m/>
    <n v="250000"/>
    <m/>
    <n v="2096250"/>
    <n v="1"/>
    <s v="MENSUAL"/>
    <d v="2025-02-03T00:00:00"/>
    <d v="2025-12-12T00:00:00"/>
    <n v="20962500"/>
    <m/>
    <m/>
    <n v="0"/>
    <n v="10"/>
    <n v="20962500"/>
    <x v="0"/>
    <x v="1"/>
    <s v="SI"/>
    <m/>
    <s v="NO"/>
    <s v="CON-028"/>
    <n v="80111600"/>
    <s v="Pago de honorarios o bonificaciones a expertos nacionales o internacionales para la lectura de proyectos de tesis doctorales dentro del cumplimiento del Plan de Mejoramiento del programa de Doctorado Interinstitucional en Educación - Doctorao 2025-II"/>
    <s v="enero"/>
    <s v="enero"/>
    <n v="10"/>
    <s v="MES(ES)"/>
    <s v="Contratación directa."/>
    <n v="20962500"/>
    <n v="20962500"/>
    <s v="NO"/>
    <s v="NA"/>
    <s v="GRUPO DE CONTRATACION UNIVERSIDAD PEDAGOGICA NACIONAL"/>
    <s v="CO-DC"/>
    <s v="DOCTORADO INTERINSTITUCIONAL EN EDUCACIÓN"/>
    <s v="601 5941844"/>
    <s v="contratacion@pedagogica.edu.co"/>
    <s v="NO"/>
    <s v="NO"/>
    <s v="No Aplica"/>
    <s v="Todas"/>
    <s v="Todos"/>
    <s v="No Aplica"/>
    <m/>
    <m/>
  </r>
  <r>
    <m/>
    <s v="029"/>
    <s v="GASTOS DE FUNCIONAMIENTO"/>
    <s v="VICERRECTORÍA ACADÉMICA "/>
    <s v="DOCTORADO INTERINSTITUCIONAL EN EDUCACIÓN"/>
    <m/>
    <s v="Evaluadores - Conferencistas"/>
    <s v="Consultoría"/>
    <s v="OTRO"/>
    <m/>
    <n v="250000"/>
    <m/>
    <n v="2795000"/>
    <n v="1"/>
    <s v="MENSUAL"/>
    <d v="2025-02-03T00:00:00"/>
    <d v="2025-12-12T00:00:00"/>
    <n v="27950000"/>
    <m/>
    <m/>
    <n v="0"/>
    <n v="10"/>
    <n v="27950000"/>
    <x v="0"/>
    <x v="1"/>
    <s v="SI"/>
    <m/>
    <s v="NO"/>
    <s v="CON-029"/>
    <n v="80111600"/>
    <s v="Pago de honorarios o bonificaciones a expertos nacionales o internacionales para la lectura de tesis doctorales dentro del cumplimiento del Plan de Mejoramiento del programa de Doctorado Interinstitucional en Educación - Doctorado 2025-I"/>
    <s v="enero"/>
    <s v="enero"/>
    <n v="10"/>
    <s v="MES(ES)"/>
    <s v="Contratación directa."/>
    <n v="27950000"/>
    <n v="27950000"/>
    <s v="NO"/>
    <s v="NA"/>
    <s v="GRUPO DE CONTRATACION UNIVERSIDAD PEDAGOGICA NACIONAL"/>
    <s v="CO-DC"/>
    <s v="DOCTORADO INTERINSTITUCIONAL EN EDUCACIÓN"/>
    <s v="601 5941844"/>
    <s v="contratacion@pedagogica.edu.co"/>
    <s v="NO"/>
    <s v="NO"/>
    <s v="No Aplica"/>
    <s v="Todas"/>
    <s v="Todos"/>
    <s v="No Aplica"/>
    <m/>
    <m/>
  </r>
  <r>
    <m/>
    <s v="030"/>
    <s v="GASTOS DE FUNCIONAMIENTO"/>
    <s v="VICERRECTORÍA ACADÉMICA "/>
    <s v="DOCTORADO INTERINSTITUCIONAL EN EDUCACIÓN"/>
    <m/>
    <s v="Evaluadores - Conferencistas"/>
    <s v="Consultoría"/>
    <s v="OTRO"/>
    <m/>
    <n v="250000"/>
    <m/>
    <n v="2795000"/>
    <n v="1"/>
    <s v="MENSUAL"/>
    <d v="2025-02-03T00:00:00"/>
    <d v="2025-12-12T00:00:00"/>
    <n v="27950000"/>
    <m/>
    <m/>
    <n v="0"/>
    <n v="10"/>
    <n v="27950000"/>
    <x v="0"/>
    <x v="1"/>
    <s v="SI"/>
    <m/>
    <s v="NO"/>
    <s v="CON-030"/>
    <n v="80111600"/>
    <s v="Pago de honorarios o bonificaciones a expertos nacionales o internacionales para la lectura de tesis doctorales dentro del cumplimiento del Plan de Mejoramiento del programa de Doctorado Interinstitucional en Educación - Doctorado  2025-II"/>
    <s v="enero"/>
    <s v="enero"/>
    <n v="10"/>
    <s v="MES(ES)"/>
    <s v="Contratación directa."/>
    <n v="27950000"/>
    <n v="27950000"/>
    <s v="NO"/>
    <s v="NA"/>
    <s v="GRUPO DE CONTRATACION UNIVERSIDAD PEDAGOGICA NACIONAL"/>
    <s v="CO-DC"/>
    <s v="DOCTORADO INTERINSTITUCIONAL EN EDUCACIÓN"/>
    <s v="601 5941844"/>
    <s v="contratacion@pedagogica.edu.co"/>
    <s v="NO"/>
    <s v="NO"/>
    <s v="No Aplica"/>
    <s v="Todas"/>
    <s v="Todos"/>
    <s v="No Aplica"/>
    <m/>
    <m/>
  </r>
  <r>
    <s v="IGUAL"/>
    <s v="031"/>
    <s v="GASTOS DE FUNCIONAMIENTO"/>
    <s v="VICERRECTORÍA ACADÉMICA "/>
    <s v="DESPACHO VAC"/>
    <m/>
    <s v="Evaluadores - Conferencistas"/>
    <s v="Consultoría"/>
    <s v="OTRO"/>
    <m/>
    <n v="250000"/>
    <m/>
    <n v="40000000"/>
    <n v="1"/>
    <s v="MENSUAL"/>
    <d v="2025-02-03T00:00:00"/>
    <d v="2025-12-12T00:00:00"/>
    <n v="40000000"/>
    <m/>
    <m/>
    <n v="0"/>
    <n v="10"/>
    <n v="40000000"/>
    <x v="0"/>
    <x v="1"/>
    <s v="SI"/>
    <m/>
    <s v="NO"/>
    <s v="CON-031"/>
    <n v="80111600"/>
    <s v="Garantizar el pago de honorarios para conferencistas y evaluadores requeridos por las diferentes Facultades a traves de los programas academicos y demás Grupos de Trabajo, en el marco de las  actividades previstas por la Vicerrectoria Académica"/>
    <s v="enero"/>
    <s v="enero"/>
    <n v="10"/>
    <s v="MES(ES)"/>
    <s v="Contratación directa."/>
    <n v="40000000"/>
    <n v="40000000"/>
    <s v="NO"/>
    <s v="NA"/>
    <s v="GRUPO DE CONTRATACION UNIVERSIDAD PEDAGOGICA NACIONAL"/>
    <s v="CO-DC"/>
    <s v="DESPACHO VAC"/>
    <s v="601 5941844"/>
    <s v="contratacion@pedagogica.edu.co"/>
    <s v="NO"/>
    <s v="NO"/>
    <s v="No Aplica"/>
    <s v="Todas"/>
    <s v="Todos"/>
    <s v="No Aplica"/>
    <m/>
    <m/>
  </r>
  <r>
    <s v="IGUAL"/>
    <s v="032"/>
    <s v="GASTOS DE FUNCIONAMIENTO"/>
    <s v="VICERRECTORÍA ACADÉMICA "/>
    <s v="SUBDIRECCIÓN DE ADMISIONES Y REGISTRO"/>
    <m/>
    <s v="Servicios Profesionales"/>
    <s v="CPS"/>
    <s v="PROFESIONAL ESPECIALIZADO"/>
    <n v="1"/>
    <n v="4700000"/>
    <n v="0.05"/>
    <n v="4935000"/>
    <n v="1"/>
    <s v="DIA"/>
    <d v="2025-02-03T00:00:00"/>
    <d v="2025-12-12T00:00:00"/>
    <n v="49350000"/>
    <m/>
    <m/>
    <n v="0"/>
    <n v="10"/>
    <n v="49350000"/>
    <x v="0"/>
    <x v="0"/>
    <s v="SI"/>
    <m/>
    <s v="NO"/>
    <s v="CON-032"/>
    <n v="80111600"/>
    <s v="Liderar el proceso de implementación, salida a producción y puesta en marcha del nuevo Software Académico _x000a_Class, para la Subdirección de Admisiones y Registro, considerando la transición y paralelo con los sistemas _x000a_antiguos en los procesos y sus usuarios."/>
    <s v="enero"/>
    <s v="enero"/>
    <n v="10"/>
    <s v="MES(ES)"/>
    <s v="Contratación directa."/>
    <n v="49350000"/>
    <n v="49350000"/>
    <s v="NO"/>
    <s v="NA"/>
    <s v="GRUPO DE CONTRATACION UNIVERSIDAD PEDAGOGICA NACIONAL"/>
    <s v="CO-DC"/>
    <s v="SUBDIRECCIÓN DE ADMISIONES Y REGISTRO"/>
    <s v="601 5941844"/>
    <s v="contratacion@pedagogica.edu.co"/>
    <s v="NO"/>
    <s v="NO"/>
    <s v="No Aplica"/>
    <s v="Todas"/>
    <s v="Todos"/>
    <s v="No Aplica"/>
    <m/>
    <m/>
  </r>
  <r>
    <s v="IGUAL"/>
    <s v="033"/>
    <s v="GASTOS DE FUNCIONAMIENTO"/>
    <s v="VICERRECTORÍA ACADÉMICA "/>
    <s v="SUBDIRECCIÓN DE ADMISIONES Y REGISTRO"/>
    <m/>
    <s v="Servicios Profesionales"/>
    <s v="CPS"/>
    <s v="PROFESIONAL ESPECIALIZADO"/>
    <n v="3"/>
    <n v="5350000"/>
    <n v="0.04"/>
    <n v="5564000"/>
    <n v="1"/>
    <s v="DIA"/>
    <d v="2025-02-03T00:00:00"/>
    <d v="2025-12-12T00:00:00"/>
    <n v="55640000"/>
    <m/>
    <m/>
    <n v="0"/>
    <n v="10"/>
    <n v="55640000"/>
    <x v="0"/>
    <x v="0"/>
    <s v="SI"/>
    <m/>
    <s v="NO"/>
    <s v="CON-033"/>
    <n v="80111600"/>
    <s v="Prestar los servicios para el apoyo profesional en el manejo, reporte y gestión de la información institucional, _x000a_especialmente estudiantil, a los sistemas de información nacional como SNIES HECAA, entre otros; así como _x000a_del Sistema académico SIRE de la UPN y las necesidades institucionales en relación con la permanencia en _x000a_funcionamiento de las bases de datos que no se migrarán al nuevo Software Class."/>
    <s v="enero"/>
    <s v="enero"/>
    <n v="10"/>
    <s v="MES(ES)"/>
    <s v="Contratación directa."/>
    <n v="55640000"/>
    <n v="55640000"/>
    <s v="NO"/>
    <s v="NA"/>
    <s v="GRUPO DE CONTRATACION UNIVERSIDAD PEDAGOGICA NACIONAL"/>
    <s v="CO-DC"/>
    <s v="SUBDIRECCIÓN DE ADMISIONES Y REGISTRO"/>
    <s v="601 5941844"/>
    <s v="contratacion@pedagogica.edu.co"/>
    <s v="NO"/>
    <s v="NO"/>
    <s v="No Aplica"/>
    <s v="Todas"/>
    <s v="Todos"/>
    <s v="No Aplica"/>
    <m/>
    <m/>
  </r>
  <r>
    <m/>
    <s v="034"/>
    <s v="GASTOS DE FUNCIONAMIENTO"/>
    <s v="VICERRECTORÍA ACADÉMICA "/>
    <s v="COMITÉ DE ASIGNACION Y RECONOCIMIENTO DE  PUNTAJE - CIARP"/>
    <m/>
    <s v="Evaluadores - Conferencistas"/>
    <s v="Consultoría"/>
    <s v="OTRO"/>
    <m/>
    <n v="0"/>
    <m/>
    <n v="120000745"/>
    <n v="1"/>
    <s v="MENSUAL"/>
    <m/>
    <m/>
    <n v="120000745"/>
    <m/>
    <m/>
    <n v="0"/>
    <n v="11"/>
    <n v="120000745"/>
    <x v="0"/>
    <x v="1"/>
    <s v="NO"/>
    <m/>
    <s v="NO"/>
    <s v="CON-034"/>
    <n v="80111600"/>
    <s v="Amparar la invitación de pares evaluadores externos requeridos para valorar la productividad académica susceptible de puntos salariales y ascensos de categoría de los docentes de planta de la Universidad Pedagógica Nacional"/>
    <s v="enero"/>
    <s v="enero"/>
    <n v="11"/>
    <s v="MES(ES)"/>
    <s v="Contratación directa."/>
    <n v="120000745"/>
    <n v="120000745"/>
    <s v="NO"/>
    <s v="NA"/>
    <s v="GRUPO DE CONTRATACION UNIVERSIDAD PEDAGOGICA NACIONAL"/>
    <s v="CO-DC"/>
    <s v="COMITÉ DE ASIGNACION Y RECONOCIMIENTO DE  PUNTAJE - CIARP"/>
    <s v="601 5941844"/>
    <s v="contratacion@pedagogica.edu.co"/>
    <s v="NO"/>
    <s v="NO"/>
    <s v="No Aplica"/>
    <s v="Todas"/>
    <s v="Todos"/>
    <s v="No Aplica"/>
    <m/>
    <m/>
  </r>
  <r>
    <s v="IGUAL"/>
    <s v="035"/>
    <s v="GASTOS DE FUNCIONAMIENTO"/>
    <s v="VICERRECTORÍA DE GESTIÓN UNIVERSITARIA"/>
    <s v="GRUPO EDITORIAL"/>
    <m/>
    <s v="Servicios Profesionales"/>
    <s v="CPS"/>
    <s v="PROFESIONAL UNIVERSITARIO"/>
    <n v="3"/>
    <n v="3600000"/>
    <n v="0.05"/>
    <n v="3780000"/>
    <n v="1"/>
    <s v="DIA"/>
    <d v="2025-02-03T00:00:00"/>
    <d v="2025-12-12T00:00:00"/>
    <n v="37800000"/>
    <m/>
    <m/>
    <n v="0"/>
    <n v="10"/>
    <n v="37800000"/>
    <x v="0"/>
    <x v="0"/>
    <s v="SI"/>
    <m/>
    <s v="NO"/>
    <s v="CON-035"/>
    <n v="80111600"/>
    <s v="Prestar servicios profesionales para el desarrollo de la edición y publicación de libros de la Universidad Pedagógica Nacional. "/>
    <s v="enero"/>
    <s v="enero"/>
    <n v="10"/>
    <s v="MES(ES)"/>
    <s v="Contratación directa."/>
    <n v="37800000"/>
    <n v="37800000"/>
    <s v="NO"/>
    <s v="NA"/>
    <s v="GRUPO DE CONTRATACION UNIVERSIDAD PEDAGOGICA NACIONAL"/>
    <s v="CO-DC"/>
    <s v="GRUPO EDITORIAL"/>
    <s v="601 5941844"/>
    <s v="contratacion@pedagogica.edu.co"/>
    <s v="NO"/>
    <s v="NO"/>
    <s v="No Aplica"/>
    <s v="Todas"/>
    <s v="Todos"/>
    <s v="No Aplica"/>
    <m/>
    <m/>
  </r>
  <r>
    <s v="IGUAL"/>
    <s v="036"/>
    <s v="GASTOS DE FUNCIONAMIENTO"/>
    <s v="VICERRECTORÍA DE GESTIÓN UNIVERSITARIA"/>
    <s v="GRUPO EDITORIAL"/>
    <m/>
    <s v="Servicios Profesionales"/>
    <s v="CPS"/>
    <s v="PROFESIONAL UNIVERSITARIO"/>
    <n v="3"/>
    <n v="3600000"/>
    <n v="0.05"/>
    <n v="3780000"/>
    <n v="1"/>
    <s v="DIA"/>
    <d v="2025-02-03T00:00:00"/>
    <d v="2025-12-12T00:00:00"/>
    <n v="37800000"/>
    <m/>
    <m/>
    <n v="0"/>
    <n v="10"/>
    <n v="37800000"/>
    <x v="0"/>
    <x v="0"/>
    <s v="SI"/>
    <m/>
    <s v="NO"/>
    <s v="CON-036"/>
    <n v="80111600"/>
    <s v="Prestar servicios profesionales para el desarrollo de las actividades del Grupo Interno de Trabajo Editorial en la corrección de estilo de los libros y revistas de la Universidad Pedagógica Nacional. "/>
    <s v="enero"/>
    <s v="enero"/>
    <n v="10"/>
    <s v="MES(ES)"/>
    <s v="Contratación directa."/>
    <n v="37800000"/>
    <n v="37800000"/>
    <s v="NO"/>
    <s v="NA"/>
    <s v="GRUPO DE CONTRATACION UNIVERSIDAD PEDAGOGICA NACIONAL"/>
    <s v="CO-DC"/>
    <s v="GRUPO EDITORIAL"/>
    <s v="601 5941844"/>
    <s v="contratacion@pedagogica.edu.co"/>
    <s v="NO"/>
    <s v="NO"/>
    <s v="No Aplica"/>
    <s v="Todas"/>
    <s v="Todos"/>
    <s v="No Aplica"/>
    <m/>
    <m/>
  </r>
  <r>
    <s v="IGUAL"/>
    <s v="037"/>
    <s v="GASTOS DE FUNCIONAMIENTO"/>
    <s v="VICERRECTORÍA DE GESTIÓN UNIVERSITARIA"/>
    <s v="GRUPO EDITORIAL"/>
    <m/>
    <s v="Servicios Profesionales"/>
    <s v="CPS"/>
    <s v="PROFESIONAL UNIVERSITARIO"/>
    <n v="1"/>
    <n v="3100000"/>
    <n v="0.05"/>
    <n v="3255000"/>
    <n v="1"/>
    <s v="DIA"/>
    <d v="2025-02-03T00:00:00"/>
    <d v="2025-12-12T00:00:00"/>
    <n v="32550000"/>
    <m/>
    <m/>
    <n v="0"/>
    <n v="10"/>
    <n v="32550000"/>
    <x v="0"/>
    <x v="0"/>
    <s v="SI"/>
    <m/>
    <s v="NO"/>
    <s v="CON-037"/>
    <n v="80111600"/>
    <s v="Prestar servicios de diseño gráfico para la producción editorial de la Universidad Pedagógica Nacional. "/>
    <s v="enero"/>
    <s v="enero"/>
    <n v="10"/>
    <s v="MES(ES)"/>
    <s v="Contratación directa."/>
    <n v="32550000"/>
    <n v="32550000"/>
    <s v="NO"/>
    <s v="NA"/>
    <s v="GRUPO DE CONTRATACION UNIVERSIDAD PEDAGOGICA NACIONAL"/>
    <s v="CO-DC"/>
    <s v="GRUPO EDITORIAL"/>
    <s v="601 5941844"/>
    <s v="contratacion@pedagogica.edu.co"/>
    <s v="NO"/>
    <s v="NO"/>
    <s v="No Aplica"/>
    <s v="Todas"/>
    <s v="Todos"/>
    <s v="No Aplica"/>
    <m/>
    <m/>
  </r>
  <r>
    <s v="IGUAL"/>
    <s v="038"/>
    <s v="GASTOS DE FUNCIONAMIENTO"/>
    <s v="VICERRECTORÍA DE GESTIÓN UNIVERSITARIA"/>
    <s v="GRUPO EDITORIAL"/>
    <m/>
    <s v="Servicios Profesionales"/>
    <s v="CPS"/>
    <s v="PROFESIONAL UNIVERSITARIO"/>
    <n v="1"/>
    <n v="3100000"/>
    <n v="0.05"/>
    <n v="3255000"/>
    <n v="1"/>
    <s v="DIA"/>
    <d v="2025-02-03T00:00:00"/>
    <d v="2025-12-12T00:00:00"/>
    <n v="32550000"/>
    <m/>
    <m/>
    <n v="0"/>
    <n v="10"/>
    <n v="32550000"/>
    <x v="0"/>
    <x v="0"/>
    <s v="SI"/>
    <m/>
    <s v="NO"/>
    <s v="CON-038"/>
    <n v="80111600"/>
    <s v="Prestar servicios profesionales para el desarrollo de las actividades del Grupo Interno de Trabajo Editorial para la edición y publicación de revistas de la Universidad Pedagógica Nacional. "/>
    <s v="enero"/>
    <s v="enero"/>
    <n v="10"/>
    <s v="MES(ES)"/>
    <s v="Contratación directa."/>
    <n v="32550000"/>
    <n v="32550000"/>
    <s v="NO"/>
    <s v="NA"/>
    <s v="GRUPO DE CONTRATACION UNIVERSIDAD PEDAGOGICA NACIONAL"/>
    <s v="CO-DC"/>
    <s v="GRUPO EDITORIAL"/>
    <s v="601 5941844"/>
    <s v="contratacion@pedagogica.edu.co"/>
    <s v="NO"/>
    <s v="NO"/>
    <s v="No Aplica"/>
    <s v="Todas"/>
    <s v="Todos"/>
    <s v="No Aplica"/>
    <m/>
    <m/>
  </r>
  <r>
    <s v="IGUAL"/>
    <s v="039"/>
    <s v="GASTOS DE FUNCIONAMIENTO"/>
    <s v="VICERRECTORÍA DE GESTIÓN UNIVERSITARIA"/>
    <s v="GRUPO EDITORIAL"/>
    <m/>
    <s v="Servicios Profesionales"/>
    <s v="CPS"/>
    <s v="PROFESIONAL UNIVERSITARIO"/>
    <n v="4"/>
    <n v="3900000"/>
    <n v="0.05"/>
    <n v="4095000"/>
    <n v="1"/>
    <s v="DIA"/>
    <d v="2025-02-03T00:00:00"/>
    <d v="2025-12-12T00:00:00"/>
    <n v="40950000"/>
    <m/>
    <m/>
    <n v="0"/>
    <n v="10"/>
    <n v="40950000"/>
    <x v="0"/>
    <x v="0"/>
    <s v="SI"/>
    <m/>
    <s v="NO"/>
    <s v="CON-039"/>
    <n v="80111600"/>
    <s v="Prestar servicios profesionales para apoyar al Grupo Interno de Trabajo Editorial en la gestión de la comunicación, la digitalización, la actualización de plataformas y perfiles digitales, y en la implementación de estrategias de mercadeo y marketing para optimizar la circulación y difusión de las publicaciones. "/>
    <s v="enero"/>
    <s v="enero"/>
    <n v="10"/>
    <s v="MES(ES)"/>
    <s v="Contratación directa."/>
    <n v="40950000"/>
    <n v="40950000"/>
    <s v="NO"/>
    <s v="NA"/>
    <s v="GRUPO DE CONTRATACION UNIVERSIDAD PEDAGOGICA NACIONAL"/>
    <s v="CO-DC"/>
    <s v="GRUPO EDITORIAL"/>
    <s v="601 5941844"/>
    <s v="contratacion@pedagogica.edu.co"/>
    <s v="NO"/>
    <s v="NO"/>
    <s v="No Aplica"/>
    <s v="Todas"/>
    <s v="Todos"/>
    <s v="No Aplica"/>
    <m/>
    <m/>
  </r>
  <r>
    <s v="IGUAL"/>
    <s v="040"/>
    <s v="GASTOS DE FUNCIONAMIENTO"/>
    <s v="VICERRECTORÍA DE GESTIÓN UNIVERSITARIA"/>
    <s v="GRUPO EDITORIAL"/>
    <m/>
    <s v="Servicios Profesionales"/>
    <s v="CPS"/>
    <s v="PROFESIONAL ESPECIALIZADO"/>
    <n v="3"/>
    <n v="5350000"/>
    <n v="0.05"/>
    <n v="5617500"/>
    <n v="1"/>
    <s v="DIA"/>
    <d v="2025-02-03T00:00:00"/>
    <d v="2025-05-30T00:00:00"/>
    <n v="22470000"/>
    <m/>
    <m/>
    <n v="0"/>
    <n v="4"/>
    <n v="22470000"/>
    <x v="0"/>
    <x v="0"/>
    <s v="SI"/>
    <m/>
    <s v="NO"/>
    <s v="CON-040"/>
    <n v="80111600"/>
    <s v="Prestar servicios para el desarrollo de las actividades del Grupo Interno de Trabajo Editorial en la circulación y distribución de la producción editorial de la Universidad Pedagógica Nacional. "/>
    <s v="enero"/>
    <s v="enero"/>
    <n v="4"/>
    <s v="MES(ES)"/>
    <s v="Contratación directa."/>
    <n v="22470000"/>
    <n v="22470000"/>
    <s v="NO"/>
    <s v="NA"/>
    <s v="GRUPO DE CONTRATACION UNIVERSIDAD PEDAGOGICA NACIONAL"/>
    <s v="CO-DC"/>
    <s v="GRUPO EDITORIAL"/>
    <s v="601 5941844"/>
    <s v="contratacion@pedagogica.edu.co"/>
    <s v="NO"/>
    <s v="NO"/>
    <s v="No Aplica"/>
    <s v="Todas"/>
    <s v="Todos"/>
    <s v="No Aplica"/>
    <m/>
    <m/>
  </r>
  <r>
    <s v="IGUAL "/>
    <s v="041"/>
    <s v="GASTOS DE FUNCIONAMIENTO"/>
    <s v="VICERRECTORÍA ADMINISTRATIVA Y FINANCIERA"/>
    <s v="DESPACHO VAD"/>
    <m/>
    <s v="Servicios Profesionales"/>
    <s v="CPS"/>
    <s v="PROFESIONAL ESPECIALIZADO"/>
    <n v="6"/>
    <n v="6200000"/>
    <n v="0.04"/>
    <n v="6448000"/>
    <n v="1"/>
    <s v="DIA"/>
    <d v="2025-01-20T00:00:00"/>
    <d v="2025-11-20T00:00:00"/>
    <n v="64480000"/>
    <m/>
    <m/>
    <n v="0"/>
    <n v="10"/>
    <n v="64480000"/>
    <x v="0"/>
    <x v="0"/>
    <s v="SI"/>
    <m/>
    <s v="NO"/>
    <s v="CON-041"/>
    <n v="80111600"/>
    <s v="Prestar los servicios profesionales especializados para el desarrollo, ejecución y seguimiento de los trámites, procedimientos administrativos, proyección de conceptos y apoyo a los temas a cargo relacionados con la participación en comités y mesas de trabajo en los que participa el despacho de la Vicerrectoría Administrativa y Financiera de la Universidad Pedagógica Nacional. "/>
    <d v="2025-01-20T00:00:00"/>
    <d v="2025-01-20T00:00:00"/>
    <n v="10"/>
    <s v="MES(ES)"/>
    <s v="Contratación directa."/>
    <n v="64480000"/>
    <n v="64480000"/>
    <s v="NO"/>
    <s v="NA"/>
    <s v="GRUPO DE CONTRATACION UNIVERSIDAD PEDAGOGICA NACIONAL"/>
    <s v="CO-DC"/>
    <s v="DESPACHO VAD"/>
    <s v="601 5941844"/>
    <s v="contratacion@pedagogica.edu.co"/>
    <s v="NO"/>
    <s v="NO"/>
    <s v="No Aplica"/>
    <s v="Todas"/>
    <s v="Todos"/>
    <s v="No Aplica"/>
    <m/>
    <m/>
  </r>
  <r>
    <s v="IGUAL"/>
    <s v="042"/>
    <s v="GASTOS DE FUNCIONAMIENTO"/>
    <s v="VICERRECTORÍA ADMINISTRATIVA Y FINANCIERA"/>
    <s v="SUBDIRECCIÓN FINANCIERA"/>
    <m/>
    <s v="Servicios Profesionales"/>
    <s v="CPS"/>
    <s v="PROFESIONAL ESPECIALIZADO"/>
    <n v="6"/>
    <n v="6200000"/>
    <n v="0.04"/>
    <n v="6448000"/>
    <n v="1"/>
    <s v="DIA"/>
    <d v="2025-01-15T00:00:00"/>
    <d v="2025-12-23T00:00:00"/>
    <n v="70928000"/>
    <m/>
    <m/>
    <n v="0"/>
    <n v="11"/>
    <n v="70928000"/>
    <x v="0"/>
    <x v="0"/>
    <s v="SI"/>
    <m/>
    <s v="NO"/>
    <s v="CON-042"/>
    <n v="80111600"/>
    <s v="Prestación de servicios profesionales para realizar el seguimiento de las Normas Internacionales de Contabilidad _x000a_para el Sector Público (NICSP) en la Universidad Pedagógica Nacional a fin de generar estados financieros  comparativos de acuerdo a la normatividad vigente, apoyar a la Subdirección Financiera en el seguimiento del proceso de sostenibilidad de las cifras de los informes financieros y estados financieros conforme a la  normatividad vigente para la UPN."/>
    <d v="2025-01-15T00:00:00"/>
    <d v="2025-01-15T00:00:00"/>
    <n v="11"/>
    <s v="MES(ES)"/>
    <s v="Contratación directa."/>
    <n v="70928000"/>
    <n v="70928000"/>
    <s v="NO"/>
    <s v="NA"/>
    <s v="GRUPO DE CONTRATACION UNIVERSIDAD PEDAGOGICA NACIONAL"/>
    <s v="CO-DC"/>
    <s v="SUBDIRECCIÓN FINANCIERA"/>
    <s v="601 5941844"/>
    <s v="contratacion@pedagogica.edu.co"/>
    <s v="NO"/>
    <s v="NO"/>
    <s v="No Aplica"/>
    <s v="Todas"/>
    <s v="Todos"/>
    <s v="No Aplica"/>
    <m/>
    <m/>
  </r>
  <r>
    <s v="IGUAL "/>
    <s v="043"/>
    <s v="GASTOS DE FUNCIONAMIENTO"/>
    <s v="VICERRECTORÍA ADMINISTRATIVA Y FINANCIERA"/>
    <s v="SUBDIRECCIÓN FINANCIERA"/>
    <m/>
    <s v="Servicios Profesionales"/>
    <s v="CPS"/>
    <s v="PROFESIONAL UNIVERSITARIO"/>
    <n v="5"/>
    <n v="4200000"/>
    <n v="0.05"/>
    <n v="4410000"/>
    <n v="1"/>
    <s v="DIA"/>
    <d v="2025-01-16T00:00:00"/>
    <d v="2025-12-15T00:00:00"/>
    <n v="48510000"/>
    <m/>
    <m/>
    <n v="0"/>
    <n v="11"/>
    <n v="48510000"/>
    <x v="0"/>
    <x v="0"/>
    <s v="SI"/>
    <m/>
    <s v="NO"/>
    <s v="CON-043"/>
    <n v="80111600"/>
    <s v="Prestar servicios profesionales a la Subdirección Financiera para apoyar la actualización documental del Sistema Integrado de Gestión, la consolidación y reporte de los planes de  acción y de mejoramiento, y la viabilización y actualización permanente del Plan Anual de Adquisiciones de la UPN, en coordinación con el grupo de contratación, la Oficina de _x000a_Desarrollo y Planeación (Inversión y plan contratistas), la Vicerrectoría de Gestión  Universitaria (gastos de comercialización y extensión) y la Subdirección de Servicios_x000a_Generales (funcionamiento)."/>
    <d v="2025-01-16T00:00:00"/>
    <d v="2025-01-16T00:00:00"/>
    <n v="11"/>
    <s v="MES(ES)"/>
    <s v="Contratación directa."/>
    <n v="48510000"/>
    <n v="48510000"/>
    <s v="NO"/>
    <s v="NA"/>
    <s v="GRUPO DE CONTRATACION UNIVERSIDAD PEDAGOGICA NACIONAL"/>
    <s v="CO-DC"/>
    <s v="SUBDIRECCIÓN FINANCIERA"/>
    <s v="601 5941844"/>
    <s v="contratacion@pedagogica.edu.co"/>
    <s v="NO"/>
    <s v="NO"/>
    <s v="No Aplica"/>
    <s v="Todas"/>
    <s v="Todos"/>
    <s v="No Aplica"/>
    <m/>
    <m/>
  </r>
  <r>
    <s v="revisar Infraestructura"/>
    <s v="044"/>
    <s v="GASTOS DE FUNCIONAMIENTO"/>
    <s v="VICERRECTORÍA ADMINISTRATIVA Y FINANCIERA"/>
    <s v="DESPACHO VAD"/>
    <s v="Grupo Interno de Trabajo de Infraestructura Física"/>
    <s v="Servicios Profesionales"/>
    <s v="CPS"/>
    <s v="PROFESIONAL ESPECIALIZADO"/>
    <n v="5"/>
    <n v="6000000"/>
    <n v="0.04"/>
    <n v="6240000"/>
    <n v="1"/>
    <s v="DIA"/>
    <d v="2025-01-15T00:00:00"/>
    <d v="2025-11-15T00:00:00"/>
    <n v="62400000"/>
    <m/>
    <m/>
    <n v="0"/>
    <n v="10"/>
    <n v="62400000"/>
    <x v="0"/>
    <x v="0"/>
    <s v="SI "/>
    <m/>
    <m/>
    <s v="CON-044"/>
    <n v="80111600"/>
    <s v="Prestar los servicios profesionales especializados para apoyar la Coordinación del Grupo de Infraestructura en la gestión precontractual, contractual, pos contractual y administrativa requerida en el desarrollo de las funciones y responsabilidad del GIF, así como del proyecto de inversión denominado “Gestión y Mejoramiento de la Infraestructura y Dotación UPN” de la Universidad Pedagógica Nacional."/>
    <d v="2025-01-15T00:00:00"/>
    <d v="2025-01-15T00:00:00"/>
    <n v="10"/>
    <s v="MES(ES)"/>
    <s v="Contratación directa."/>
    <n v="62400000"/>
    <n v="62400000"/>
    <s v="NO"/>
    <s v="NA"/>
    <s v="GRUPO DE CONTRATACION UNIVERSIDAD PEDAGOGICA NACIONAL"/>
    <s v="CO-DC"/>
    <s v="Grupo Interno de Trabajo de Infraestructura Física"/>
    <s v="601 5941844"/>
    <s v="contratacion@pedagogica.edu.co"/>
    <s v="NO"/>
    <s v="NO"/>
    <s v="No Aplica"/>
    <s v="Todas"/>
    <s v="Todos"/>
    <s v="No Aplica"/>
    <m/>
    <m/>
  </r>
  <r>
    <s v="revisar Infraestructura"/>
    <s v="045"/>
    <s v="GASTOS DE FUNCIONAMIENTO"/>
    <s v="VICERRECTORÍA ADMINISTRATIVA Y FINANCIERA"/>
    <s v="DESPACHO VAD"/>
    <s v="Grupo Interno de Trabajo de Infraestructura Física"/>
    <s v="Servicios Profesionales"/>
    <s v="CPS"/>
    <s v="ASESOR"/>
    <n v="1"/>
    <n v="6800000"/>
    <n v="0.04"/>
    <n v="7072000"/>
    <n v="1"/>
    <s v="DIA"/>
    <d v="2025-01-20T00:00:00"/>
    <d v="2025-11-20T00:00:00"/>
    <n v="70720000"/>
    <m/>
    <m/>
    <n v="0"/>
    <n v="10"/>
    <n v="70720000"/>
    <x v="0"/>
    <x v="0"/>
    <s v="SI"/>
    <m/>
    <m/>
    <s v="CON-045"/>
    <n v="80111600"/>
    <s v="Prestar servicios profesionales de arquitectura y diseño, apoyo y/o supervisión para las actividades de planeación y ejecución de las intervenciones y adecuaciones de Infraestructura Física de la Universidad Pedagógica Nacional, en el marco del proyecto de inversión denominado “Gestión y Mejoramiento de la Infraestructura y Dotación UPN"/>
    <d v="2025-01-20T00:00:00"/>
    <d v="2025-01-20T00:00:00"/>
    <n v="10"/>
    <s v="MES(ES)"/>
    <s v="Contratación directa."/>
    <n v="70720000"/>
    <n v="70720000"/>
    <s v="NO"/>
    <s v="NA"/>
    <s v="GRUPO DE CONTRATACION UNIVERSIDAD PEDAGOGICA NACIONAL"/>
    <s v="CO-DC"/>
    <s v="Grupo Interno de Trabajo de Infraestructura Física"/>
    <s v="601 5941844"/>
    <s v="contratacion@pedagogica.edu.co"/>
    <s v="NO"/>
    <s v="NO"/>
    <s v="No Aplica"/>
    <s v="Todas"/>
    <s v="Todos"/>
    <s v="No Aplica"/>
    <m/>
    <m/>
  </r>
  <r>
    <s v="revisar Infraestructura"/>
    <s v="046"/>
    <s v="GASTOS DE FUNCIONAMIENTO"/>
    <s v="VICERRECTORÍA ADMINISTRATIVA Y FINANCIERA"/>
    <s v="DESPACHO VAD"/>
    <s v="Grupo Interno de Trabajo de Infraestructura Física"/>
    <m/>
    <s v="CPS"/>
    <s v="OTRO"/>
    <m/>
    <m/>
    <n v="0.04"/>
    <m/>
    <n v="1"/>
    <s v="DIA"/>
    <d v="2025-02-03T00:00:00"/>
    <d v="2025-12-23T00:00:00"/>
    <m/>
    <m/>
    <m/>
    <n v="0"/>
    <n v="11"/>
    <n v="190000000"/>
    <x v="0"/>
    <x v="0"/>
    <s v="NO"/>
    <m/>
    <m/>
    <s v="CON-046"/>
    <n v="80111600"/>
    <s v="Prestar servicios especializados y técnicos requeridos por el Grupo de Infraestructura, según las necesidades  y actividades establecidas en el proyecto Gestión y Mejoramiento de la Infraestructura y Dotación UPN"/>
    <d v="2025-02-03T00:00:00"/>
    <d v="2025-02-03T00:00:00"/>
    <n v="11"/>
    <s v="MES(ES)"/>
    <s v="Contratación directa."/>
    <n v="190000000"/>
    <n v="190000000"/>
    <s v="NO"/>
    <s v="NA"/>
    <s v="GRUPO DE CONTRATACION UNIVERSIDAD PEDAGOGICA NACIONAL"/>
    <s v="CO-DC"/>
    <s v="Grupo Interno de Trabajo de Infraestructura Física"/>
    <s v="601 5941844"/>
    <s v="contratacion@pedagogica.edu.co"/>
    <s v="NO"/>
    <s v="NO"/>
    <s v="No Aplica"/>
    <s v="Todas"/>
    <s v="Todos"/>
    <s v="No Aplica"/>
    <m/>
    <m/>
  </r>
  <r>
    <s v="revisar Infraestructura"/>
    <s v="047"/>
    <s v="GASTOS DE FUNCIONAMIENTO"/>
    <s v="VICERRECTORÍA ADMINISTRATIVA Y FINANCIERA"/>
    <s v="DESPACHO VAD"/>
    <s v="Grupo Interno de Trabajo de Infraestructura Física"/>
    <s v="Servicios Profesionales"/>
    <s v="CPS"/>
    <s v="ASESOR"/>
    <n v="3"/>
    <n v="8000000"/>
    <n v="0.04"/>
    <n v="8320000"/>
    <n v="1"/>
    <s v="DIA"/>
    <d v="2025-01-20T00:00:00"/>
    <d v="2025-11-20T00:00:00"/>
    <n v="83200000"/>
    <m/>
    <m/>
    <n v="0"/>
    <n v="10"/>
    <n v="83200000"/>
    <x v="0"/>
    <x v="0"/>
    <s v="SI"/>
    <m/>
    <m/>
    <s v="CON-047"/>
    <n v="80111600"/>
    <s v="Prestar los servicios profesionales especializados para asesorar a la alta dirección de la Universidad Pedagógica Nacional, en los temas concernientes al Grupo Interno de Trabajo de Infraestructura Física y conforme al eje “Casa Digna” del Plan de Desarrollo Institucional"/>
    <d v="2025-01-20T00:00:00"/>
    <d v="2025-01-20T00:00:00"/>
    <n v="10"/>
    <s v="MES(ES)"/>
    <s v="Contratación directa."/>
    <n v="83200000"/>
    <n v="83200000"/>
    <s v="NO"/>
    <s v="NA"/>
    <s v="GRUPO DE CONTRATACION UNIVERSIDAD PEDAGOGICA NACIONAL"/>
    <s v="CO-DC"/>
    <s v="Grupo Interno de Trabajo de Infraestructura Física"/>
    <s v="601 5941844"/>
    <s v="contratacion@pedagogica.edu.co"/>
    <s v="NO"/>
    <s v="NO"/>
    <s v="No Aplica"/>
    <s v="Todas"/>
    <s v="Todos"/>
    <s v="No Aplica"/>
    <m/>
    <m/>
  </r>
  <r>
    <s v="revisar Infraestructura"/>
    <s v="048"/>
    <s v="GASTOS DE FUNCIONAMIENTO"/>
    <s v="VICERRECTORÍA ADMINISTRATIVA Y FINANCIERA"/>
    <s v="DESPACHO VAD"/>
    <s v="Grupo Interno de Trabajo de Infraestructura Física"/>
    <s v="Servicios Profesionales"/>
    <s v="CPS"/>
    <s v="PROFESIONAL ESPECIALIZADO"/>
    <n v="5"/>
    <n v="6000000"/>
    <n v="0.04"/>
    <n v="6240000"/>
    <n v="1"/>
    <s v="DIA"/>
    <d v="2025-02-03T00:00:00"/>
    <d v="2025-12-12T00:00:00"/>
    <n v="62400000"/>
    <m/>
    <m/>
    <n v="0"/>
    <n v="10"/>
    <n v="62400000"/>
    <x v="0"/>
    <x v="0"/>
    <s v="SI"/>
    <m/>
    <m/>
    <s v="CON-048"/>
    <n v="80111600"/>
    <s v="Prestar servicios profesionales especializados en ingeniería civil, diseño estructural y presupuestación de obras para las actividades de planeación y ejecución de las intervenciones, adecuaciones y apoyo o supervisión de Infraestructura Física de la Universidad Pedagógica Nacional, en el marco del proyecto de inversión denominado “Gestión y Mejoramiento de la Infraestructura y Dotación UPN” - Honorarios como están propuestos y fechas "/>
    <d v="2025-02-03T00:00:00"/>
    <d v="2025-02-03T00:00:00"/>
    <n v="10"/>
    <s v="MES(ES)"/>
    <s v="Contratación directa."/>
    <n v="62400000"/>
    <n v="62400000"/>
    <s v="NO"/>
    <s v="NA"/>
    <s v="GRUPO DE CONTRATACION UNIVERSIDAD PEDAGOGICA NACIONAL"/>
    <s v="CO-DC"/>
    <s v="Grupo Interno de Trabajo de Infraestructura Física"/>
    <s v="601 5941844"/>
    <s v="contratacion@pedagogica.edu.co"/>
    <s v="NO"/>
    <s v="NO"/>
    <s v="No Aplica"/>
    <s v="Todas"/>
    <s v="Todos"/>
    <s v="No Aplica"/>
    <m/>
    <m/>
  </r>
  <r>
    <s v="IGUAL "/>
    <s v="049"/>
    <s v="GASTOS DE FUNCIONAMIENTO"/>
    <s v="VICERRECTORÍA ADMINISTRATIVA Y FINANCIERA"/>
    <s v="DESPACHO VAD"/>
    <s v="Grupo Interno de Trabajo de Infraestructura Física"/>
    <s v="Servicios Profesionales"/>
    <s v="CPS"/>
    <s v="PROFESIONAL UNIVERSITARIO"/>
    <n v="3"/>
    <n v="3600000"/>
    <n v="0.05"/>
    <n v="3780000"/>
    <n v="1"/>
    <s v="DIA"/>
    <d v="2025-01-20T00:00:00"/>
    <d v="2025-11-20T00:00:00"/>
    <n v="37800000"/>
    <m/>
    <m/>
    <n v="0"/>
    <n v="10"/>
    <n v="37800000"/>
    <x v="0"/>
    <x v="0"/>
    <s v="SI"/>
    <m/>
    <s v="NO"/>
    <s v="CON-049"/>
    <n v="80111600"/>
    <s v="Prestar los servicios profesionales para apoyar al Grupo Interno de Trabajo de Infraestructura Física en las acciones para la implementación y seguimiento del Sistema de Gestión Ambiental de la Universidad Pedagógica Nacional "/>
    <d v="2025-01-20T00:00:00"/>
    <d v="2025-01-20T00:00:00"/>
    <n v="10"/>
    <s v="MES(ES)"/>
    <s v="Contratación directa."/>
    <n v="37800000"/>
    <n v="37800000"/>
    <s v="NO"/>
    <s v="NA"/>
    <s v="GRUPO DE CONTRATACION UNIVERSIDAD PEDAGOGICA NACIONAL"/>
    <s v="CO-DC"/>
    <s v="DESPACHO VAD"/>
    <s v="601 5941844"/>
    <s v="contratacion@pedagogica.edu.co"/>
    <s v="NO"/>
    <s v="NO"/>
    <s v="No Aplica"/>
    <s v="Todas"/>
    <s v="Todos"/>
    <s v="No Aplica"/>
    <m/>
    <m/>
  </r>
  <r>
    <s v="IGUAL"/>
    <s v="050"/>
    <s v="GASTOS DE FUNCIONAMIENTO"/>
    <s v="VICERRECTORÍA ADMINISTRATIVA Y FINANCIERA"/>
    <s v="SUBDIRECCIÓN DE SERVICIOS GENERALES"/>
    <m/>
    <s v="Servicios Asistenciales"/>
    <s v="CPS"/>
    <s v="ASISTENCIAL"/>
    <n v="5"/>
    <n v="2600000"/>
    <n v="0.05"/>
    <n v="2730000"/>
    <n v="1"/>
    <s v="DIA"/>
    <d v="2025-01-20T00:00:00"/>
    <d v="2025-12-20T00:00:00"/>
    <n v="30030000"/>
    <m/>
    <m/>
    <n v="0"/>
    <n v="11"/>
    <n v="30030000"/>
    <x v="0"/>
    <x v="0"/>
    <s v="SI"/>
    <m/>
    <s v="NO"/>
    <s v="CON-050"/>
    <n v="80111600"/>
    <s v="Prestar los servicios para garantizar el buen funcionamiento de la piscina y las calderas de Calle 72 de la  Universidad Pedagógica Nacional."/>
    <d v="2025-01-20T00:00:00"/>
    <d v="2025-01-20T00:00:00"/>
    <n v="11"/>
    <s v="MES(ES)"/>
    <s v="Contratación directa."/>
    <n v="30030000"/>
    <n v="30030000"/>
    <s v="NO"/>
    <s v="NA"/>
    <s v="GRUPO DE CONTRATACION UNIVERSIDAD PEDAGOGICA NACIONAL"/>
    <s v="CO-DC"/>
    <s v="SUBDIRECCIÓN DE SERVICIOS GENERALES"/>
    <s v="601 5941844"/>
    <s v="contratacion@pedagogica.edu.co"/>
    <s v="NO"/>
    <s v="NO"/>
    <s v="No Aplica"/>
    <s v="Todas"/>
    <s v="Todos"/>
    <s v="No Aplica"/>
    <m/>
    <m/>
  </r>
  <r>
    <s v="IGUAL "/>
    <s v="051"/>
    <s v="GASTOS DE FUNCIONAMIENTO"/>
    <s v="VICERRECTORÍA ADMINISTRATIVA Y FINANCIERA"/>
    <s v="GRUPO DE CONTRATACIÓN "/>
    <m/>
    <s v="Servicios Profesionales"/>
    <s v="CPS"/>
    <s v="PROFESIONAL ESPECIALIZADO"/>
    <n v="2"/>
    <n v="5000000"/>
    <n v="0.05"/>
    <n v="5250000"/>
    <n v="1"/>
    <s v="DIA"/>
    <d v="2025-01-13T00:00:00"/>
    <d v="2025-12-12T00:00:00"/>
    <n v="57750000"/>
    <m/>
    <m/>
    <n v="0"/>
    <n v="11"/>
    <n v="57750000"/>
    <x v="0"/>
    <x v="0"/>
    <s v="SI"/>
    <m/>
    <s v="NO"/>
    <s v="CON-051"/>
    <n v="80111600"/>
    <s v="Prestar los servicios profesionales para realizar acompañamiento operativo de tipo jurídico - legal y contractual, dentro de los procesos y procedimientos que desarrolla el Grupo de Contratación de la Vicerrectoría Administrativa y Financiera."/>
    <d v="2025-01-13T00:00:00"/>
    <d v="2025-01-13T00:00:00"/>
    <n v="11"/>
    <s v="MES(ES)"/>
    <s v="Contratación directa."/>
    <n v="57750000"/>
    <n v="57750000"/>
    <s v="NO"/>
    <s v="NA"/>
    <s v="GRUPO DE CONTRATACION UNIVERSIDAD PEDAGOGICA NACIONAL"/>
    <s v="CO-DC"/>
    <s v="GRUPO DE CONTRATACIÓN "/>
    <s v="601 5941844"/>
    <s v="contratacion@pedagogica.edu.co"/>
    <s v="NO"/>
    <s v="NO"/>
    <s v="No Aplica"/>
    <s v="Todas"/>
    <s v="Todos"/>
    <s v="No Aplica"/>
    <m/>
    <m/>
  </r>
  <r>
    <s v="IGUAL "/>
    <s v="052"/>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m/>
    <s v="NO"/>
    <s v="CON-052"/>
    <n v="80111600"/>
    <s v="Prestar los servicios profesionales para llevar a cabo las actividades de análisis, diseño, desarrollo, soporte y/o _x000a_mantenimiento de software nuevo o existente dentro del marco de los sistemas de información, haciendo uso  de metodologías de desarrollo y lenguajes de programación acordes con las necesidades de la Universidad _x000a_Pedagógica Nacional"/>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IGUAL"/>
    <s v="053"/>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m/>
    <s v="NO"/>
    <s v="CON-053"/>
    <n v="80111600"/>
    <s v="Prestar los servicios profesionales para administrar los servidores de bases de datos, Mysql, Postgres de  producción y desarrollo, soportar a los servidores virtuales y físicos del centro de cómputo que contienen la  información del sistema integrado de información institucional, implementar protocolos de seguridad en los  servidores de la Universidad, proporcionar e implementar herramientas basadas en software libre para  administrar información de la Universidad Pedagógica Nacional"/>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IGUAL"/>
    <s v="054"/>
    <s v="GASTOS DE FUNCIONAMIENTO"/>
    <s v="VICERRECTORÍA ADMINISTRATIVA Y FINANCIERA"/>
    <s v="SUBDIRECCIÓN DE GESTIÓN DE SISTEMAS DE INFORMACIÓN "/>
    <m/>
    <s v="Servicios Profesionales"/>
    <s v="CPS"/>
    <s v="PROFESIONAL ESPECIALIZADO"/>
    <n v="1"/>
    <n v="4700000"/>
    <n v="0.05"/>
    <n v="4935000"/>
    <n v="1"/>
    <s v="DIA"/>
    <d v="2025-02-03T00:00:00"/>
    <d v="2025-12-12T00:00:00"/>
    <n v="49350000"/>
    <m/>
    <m/>
    <n v="0"/>
    <n v="10"/>
    <n v="49350000"/>
    <x v="0"/>
    <x v="0"/>
    <s v="SI"/>
    <m/>
    <s v="NO"/>
    <s v="CON-054"/>
    <n v="80111600"/>
    <s v="Prestar los servicios profesionales para Administrar, afinar, instalar y actualizar software de bases de datos que están conectados con los sistemas de información utilizados por la Universidad Pedagógica Nacional, en  los diferentes entornos (producción, desarrollo y pruebas), conservando la integridad, disponibilidad y  confiabilidad de los datos."/>
    <d v="2025-02-03T00:00:00"/>
    <d v="2025-02-03T00:00:00"/>
    <n v="10"/>
    <s v="MES(ES)"/>
    <s v="Contratación directa."/>
    <n v="49350000"/>
    <n v="49350000"/>
    <s v="NO"/>
    <s v="NA"/>
    <s v="GRUPO DE CONTRATACION UNIVERSIDAD PEDAGOGICA NACIONAL"/>
    <s v="CO-DC"/>
    <s v="SUBDIRECCIÓN DE GESTIÓN DE SISTEMAS DE INFORMACIÓN "/>
    <s v="601 5941844"/>
    <s v="contratacion@pedagogica.edu.co"/>
    <s v="NO"/>
    <s v="NO"/>
    <s v="No Aplica"/>
    <s v="Todas"/>
    <s v="Todos"/>
    <s v="No Aplica"/>
    <m/>
    <m/>
  </r>
  <r>
    <s v="IGUAL"/>
    <s v="055"/>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m/>
    <s v="NO"/>
    <s v="CON-055"/>
    <n v="80111600"/>
    <s v="Prestar los servicios profesionales para administrar, soportar y garantizar la disponibilidad de la plataforma de  servidores físicos y virtuales, incluyendo la infraestructura web de la Universidad Pedagógica Nacional."/>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IGUAL "/>
    <s v="056"/>
    <s v="GASTOS DE FUNCIONAMIENTO"/>
    <s v="VICERRECTORÍA ADMINISTRATIVA Y FINANCIERA"/>
    <s v="SUBDIRECCIÓN DE GESTIÓN DE SISTEMAS DE INFORMACIÓN "/>
    <m/>
    <s v="Servicios Técnicos"/>
    <s v="CPS"/>
    <s v="PROFESIONAL UNIVERSITARIO"/>
    <n v="6"/>
    <n v="4400000"/>
    <n v="0.05"/>
    <n v="4620000"/>
    <n v="1"/>
    <s v="DIA"/>
    <d v="2025-02-03T00:00:00"/>
    <d v="2025-12-12T00:00:00"/>
    <n v="46200000"/>
    <m/>
    <m/>
    <n v="0"/>
    <n v="10"/>
    <n v="46200000"/>
    <x v="0"/>
    <x v="0"/>
    <s v="SI"/>
    <m/>
    <s v="NO"/>
    <s v="CON-056"/>
    <n v="80111600"/>
    <s v="Prestar servicios técnicos para realizar las actividades de diseño,desarrollo, integración y mantenimiento de las diferentes aplicaciones existentes y nuevas requeridas por los usuarios de la Universidad Pedagógica Nacional utilizando metodologías ágiles de desarrollo deproyectos de software"/>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IGUAL"/>
    <s v="057"/>
    <s v="GASTOS DE FUNCIONAMIENTO"/>
    <s v="VICERRECTORÍA ADMINISTRATIVA Y FINANCIERA"/>
    <s v="SUBDIRECCIÓN DE GESTIÓN DE SISTEMAS DE INFORMACIÓN "/>
    <m/>
    <s v="Servicios Profesionales"/>
    <s v="CPS"/>
    <s v="PROFESIONAL ESPECIALIZADO"/>
    <n v="4"/>
    <n v="5700000"/>
    <n v="0.04"/>
    <n v="5928000"/>
    <n v="1"/>
    <s v="DIA"/>
    <d v="2025-02-03T00:00:00"/>
    <d v="2025-12-19T00:00:00"/>
    <n v="65208000"/>
    <m/>
    <m/>
    <n v="0"/>
    <n v="11"/>
    <n v="65208000"/>
    <x v="0"/>
    <x v="0"/>
    <s v="SI"/>
    <m/>
    <s v="NO"/>
    <s v="CON-057"/>
    <n v="80111600"/>
    <s v="Prestar los servicios profesionales para administrar el Centro de Computo de la Universidad Pedagógica Nacional, garantizando que todos sus componentes se mantengan en óptimas condiciones de funcionamiento  y uso como respaldo permanente, sin interrupción de los servicios informáticos prestados a la comunidad  universitaria que utilizan la infraestructura tecnológica en su conjunto"/>
    <d v="2025-02-03T00:00:00"/>
    <d v="2025-02-03T00:00:00"/>
    <n v="11"/>
    <s v="MES(ES)"/>
    <s v="Contratación directa."/>
    <n v="65208000"/>
    <n v="65208000"/>
    <s v="NO"/>
    <s v="NA"/>
    <s v="GRUPO DE CONTRATACION UNIVERSIDAD PEDAGOGICA NACIONAL"/>
    <s v="CO-DC"/>
    <s v="SUBDIRECCIÓN DE GESTIÓN DE SISTEMAS DE INFORMACIÓN "/>
    <s v="601 5941844"/>
    <s v="contratacion@pedagogica.edu.co"/>
    <s v="NO"/>
    <s v="NO"/>
    <s v="No Aplica"/>
    <s v="Todas"/>
    <s v="Todos"/>
    <s v="No Aplica"/>
    <m/>
    <m/>
  </r>
  <r>
    <s v="IGUAL"/>
    <s v="058"/>
    <s v="GASTOS DE FUNCIONAMIENTO"/>
    <s v="VICERRECTORÍA ADMINISTRATIVA Y FINANCIERA"/>
    <s v="SUBDIRECCIÓN DE GESTIÓN DE SISTEMAS DE INFORMACIÓN "/>
    <m/>
    <s v="Servicios Profesionales"/>
    <s v="CPS"/>
    <s v="PROFESIONAL ESPECIALIZADO"/>
    <n v="1"/>
    <n v="4700000"/>
    <n v="0.05"/>
    <n v="4935000"/>
    <n v="1"/>
    <s v="DIA"/>
    <d v="2025-02-03T00:00:00"/>
    <d v="2025-12-12T00:00:00"/>
    <n v="49350000"/>
    <m/>
    <m/>
    <n v="0"/>
    <n v="10"/>
    <n v="49350000"/>
    <x v="0"/>
    <x v="0"/>
    <s v="SI"/>
    <m/>
    <s v="NO"/>
    <s v="CON-058"/>
    <n v="80111600"/>
    <s v="Prestar servicios especializados para las actividades de análisis, diseño, desarrollo, soporte y mantenimiento _x000a_de software nuevo o existente dentro del marco de los sistemas de información, haciendo uso de metodologías de desarrollo y lenguajes de programación acordes con las necesidades de la Universidad  Pedagógica Nacional."/>
    <d v="2025-02-03T00:00:00"/>
    <d v="2025-02-03T00:00:00"/>
    <n v="10"/>
    <s v="MES(ES)"/>
    <s v="Contratación directa."/>
    <n v="49350000"/>
    <n v="49350000"/>
    <s v="NO"/>
    <s v="NA"/>
    <s v="GRUPO DE CONTRATACION UNIVERSIDAD PEDAGOGICA NACIONAL"/>
    <s v="CO-DC"/>
    <s v="SUBDIRECCIÓN DE GESTIÓN DE SISTEMAS DE INFORMACIÓN "/>
    <s v="601 5941844"/>
    <s v="contratacion@pedagogica.edu.co"/>
    <s v="NO"/>
    <s v="NO"/>
    <s v="No Aplica"/>
    <s v="Todas"/>
    <s v="Todos"/>
    <s v="No Aplica"/>
    <m/>
    <m/>
  </r>
  <r>
    <s v="IGUAL"/>
    <s v="059"/>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m/>
    <s v="NO"/>
    <s v="CON-059"/>
    <n v="80111600"/>
    <s v="Prestar los servicios profesionales para orientar y llevar a_x000a_cabo la implementación de componentes de la Política de_x000a_Gobierno Digital que propendan a la trasformación digital en_x000a_la Universidad Pedagógica Nacional. "/>
    <s v="ferebro"/>
    <s v="ferebro"/>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IGUAL"/>
    <s v="060"/>
    <s v="GASTOS DE FUNCIONAMIENTO"/>
    <s v="VICERRECTORÍA ADMINISTRATIVA Y FINANCIERA"/>
    <s v="SUBDIRECCIÓN DE GESTIÓN DE SISTEMAS DE INFORMACIÓN "/>
    <m/>
    <s v="Servicios Profesionales"/>
    <s v="CPS"/>
    <s v="PROFESIONAL UNIVERSITARIO"/>
    <n v="3"/>
    <n v="3600000"/>
    <n v="0.05"/>
    <n v="3780000"/>
    <n v="1"/>
    <s v="DIA"/>
    <d v="2025-02-03T00:00:00"/>
    <d v="2025-12-12T00:00:00"/>
    <n v="37800000"/>
    <m/>
    <m/>
    <n v="0"/>
    <n v="10"/>
    <n v="37800000"/>
    <x v="0"/>
    <x v="0"/>
    <s v="SI"/>
    <m/>
    <s v="NO"/>
    <s v="CON-060"/>
    <n v="80111600"/>
    <s v="Prestar servicios profesionales para la administración y soporte de las bases de datos SQL Server de los  desarrollos realizados en la Universidad, incluyendo el nuevo software académico CLASS"/>
    <d v="2025-02-03T00:00:00"/>
    <d v="2025-02-03T00:00:00"/>
    <n v="10"/>
    <s v="MES(ES)"/>
    <s v="Contratación directa."/>
    <n v="37800000"/>
    <n v="37800000"/>
    <s v="NO"/>
    <s v="NA"/>
    <s v="GRUPO DE CONTRATACION UNIVERSIDAD PEDAGOGICA NACIONAL"/>
    <s v="CO-DC"/>
    <s v="SUBDIRECCIÓN DE GESTIÓN DE SISTEMAS DE INFORMACIÓN "/>
    <s v="601 5941844"/>
    <s v="contratacion@pedagogica.edu.co"/>
    <s v="NO"/>
    <s v="NO"/>
    <s v="No Aplica"/>
    <s v="Todas"/>
    <s v="Todos"/>
    <s v="No Aplica"/>
    <m/>
    <m/>
  </r>
  <r>
    <s v="IGUAL"/>
    <s v="061"/>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m/>
    <s v="NO"/>
    <s v="CON-061"/>
    <n v="80111600"/>
    <s v="Prestar los servicios profesionales para continuar con el desarrollo de la página web de la Universidad _x000a_Pedagógica Nacional y apoyar labores de programas académicos"/>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IGUAL CAMBIO OBJETO "/>
    <s v="062"/>
    <s v="GASTOS DE FUNCIONAMIENTO"/>
    <s v="VICERRECTORÍA ADMINISTRATIVA Y FINANCIERA"/>
    <s v="SUBDIRECCIÓN DE BIENESTAR UNIVERSITARIO"/>
    <s v="DESPACHO "/>
    <s v="Servicios Profesionales"/>
    <s v="CPS"/>
    <s v="PROFESIONAL ESPECIALIZADO"/>
    <n v="3"/>
    <n v="5350000"/>
    <n v="0.04"/>
    <n v="5564000"/>
    <n v="1"/>
    <s v="DIA"/>
    <d v="2025-03-03T00:00:00"/>
    <d v="2025-11-21T00:00:00"/>
    <n v="50076000"/>
    <m/>
    <m/>
    <n v="0"/>
    <n v="9"/>
    <n v="50076000"/>
    <x v="0"/>
    <x v="0"/>
    <s v="SI"/>
    <m/>
    <s v="NO"/>
    <s v="CON-062"/>
    <n v="80111600"/>
    <s v="Prestar los servicios especializados para la orientación e intervención grupal focalizada que permita el desarrollo  de habilidades socioemocionales y para la vida, dirigidos a la comunidad universitaria identificada con factores  de riesgo en salud mental de la Universidad Pedagógica Nacional"/>
    <d v="2025-03-03T00:00:00"/>
    <d v="2025-03-03T00:00:00"/>
    <n v="9"/>
    <s v="MES(ES)"/>
    <s v="Contratación directa."/>
    <n v="50076000"/>
    <n v="50076000"/>
    <s v="NO"/>
    <s v="NA"/>
    <s v="GRUPO DE CONTRATACION UNIVERSIDAD PEDAGOGICA NACIONAL"/>
    <s v="CO-DC"/>
    <s v="SUBDIRECCIÓN DE BIENESTAR UNIVERSITARIO"/>
    <s v="601 5941844"/>
    <s v="contratacion@pedagogica.edu.co"/>
    <s v="NO"/>
    <s v="NO"/>
    <s v="No Aplica"/>
    <s v="Todas"/>
    <s v="Todos"/>
    <s v="No Aplica"/>
    <m/>
    <m/>
  </r>
  <r>
    <s v="IGUAL"/>
    <s v="063"/>
    <s v="GASTOS DE FUNCIONAMIENTO"/>
    <s v="VICERRECTORÍA ADMINISTRATIVA Y FINANCIERA"/>
    <s v="SUBDIRECCIÓN DE BIENESTAR UNIVERSITARIO"/>
    <s v="GÉNERO"/>
    <s v="Servicios Profesionales"/>
    <s v="CPS"/>
    <s v="PROFESIONAL ESPECIALIZADO"/>
    <n v="3"/>
    <n v="5350000"/>
    <n v="0.04"/>
    <n v="5564000"/>
    <n v="1"/>
    <s v="DIA"/>
    <d v="2025-02-03T00:00:00"/>
    <d v="2025-12-12T00:00:00"/>
    <n v="55640000"/>
    <m/>
    <m/>
    <n v="0"/>
    <n v="10"/>
    <n v="55640000"/>
    <x v="0"/>
    <x v="0"/>
    <s v="SI"/>
    <m/>
    <s v="NO"/>
    <s v="CON-063"/>
    <n v="80111600"/>
    <s v="Prestar servicios profesionales para apoyar a la Subdirección de Bienestar Universitario en la asistencia jurídica _x000a_en derechos humanos y violencia de género para atender a estudiantes y funcionarios de la UPN"/>
    <d v="2025-02-03T00:00:00"/>
    <d v="2025-02-03T00:00:00"/>
    <n v="10"/>
    <s v="MES(ES)"/>
    <s v="Contratación directa."/>
    <n v="55640000"/>
    <n v="55640000"/>
    <s v="NO"/>
    <s v="NA"/>
    <s v="GRUPO DE CONTRATACION UNIVERSIDAD PEDAGOGICA NACIONAL"/>
    <s v="CO-DC"/>
    <s v="SUBDIRECCIÓN DE BIENESTAR UNIVERSITARIO"/>
    <s v="601 5941844"/>
    <s v="contratacion@pedagogica.edu.co"/>
    <s v="NO"/>
    <s v="NO"/>
    <s v="No Aplica"/>
    <s v="Todas"/>
    <s v="Todos"/>
    <s v="No Aplica"/>
    <m/>
    <m/>
  </r>
  <r>
    <s v="IGUAL"/>
    <s v="064"/>
    <s v="GASTOS DE FUNCIONAMIENTO"/>
    <s v="VICERRECTORÍA ADMINISTRATIVA Y FINANCIERA"/>
    <s v="SUBDIRECCIÓN DE BIENESTAR UNIVERSITARIO"/>
    <s v="RESTAURANTE"/>
    <s v="Servicios Profesionales"/>
    <s v="CPS"/>
    <s v="PROFESIONAL UNIVERSITARIO"/>
    <n v="1"/>
    <n v="3100000"/>
    <n v="0.05"/>
    <n v="3255000"/>
    <n v="1"/>
    <s v="DIA"/>
    <d v="2025-02-03T00:00:00"/>
    <d v="2025-12-12T00:00:00"/>
    <n v="32550000"/>
    <m/>
    <m/>
    <n v="0"/>
    <n v="10"/>
    <n v="32550000"/>
    <x v="0"/>
    <x v="1"/>
    <s v="SI"/>
    <m/>
    <s v="NO"/>
    <s v="CON-064"/>
    <n v="80111600"/>
    <s v="Realizar el acompañamiento en lo referente a la alimentación, nutrición y dietética de la Escuela Maternal y  Restaurante de la UPN."/>
    <d v="2025-02-03T00:00:00"/>
    <d v="2025-02-03T00:00:00"/>
    <n v="10"/>
    <s v="MES(ES)"/>
    <s v="Contratación directa."/>
    <n v="32550000"/>
    <n v="32550000"/>
    <s v="NO"/>
    <s v="NA"/>
    <s v="GRUPO DE CONTRATACION UNIVERSIDAD PEDAGOGICA NACIONAL"/>
    <s v="CO-DC"/>
    <s v="SUBDIRECCIÓN DE BIENESTAR UNIVERSITARIO"/>
    <s v="601 5941844"/>
    <s v="contratacion@pedagogica.edu.co"/>
    <s v="NO"/>
    <s v="NO"/>
    <s v="No Aplica"/>
    <s v="Todas"/>
    <s v="Todos"/>
    <s v="No Aplica"/>
    <m/>
    <m/>
  </r>
  <r>
    <s v="IGUAL"/>
    <s v="065"/>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065"/>
    <n v="80111600"/>
    <s v="Planificar y realizar los entrenamientos de baloncesto femenino a los equipos representativos de la Universidad Pedagógica Nacional, apoyar la organización del torneo SUE-DC y hacer acompañamiento  constante a los deportistas en los diferentes eventos y torneos en los que participan"/>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66"/>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066"/>
    <n v="80111600"/>
    <s v="Universidad Pedagógica Nacional, apoyar la organización del torneo SUE-DC y hacer acompañamiento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67"/>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067"/>
    <n v="80111600"/>
    <s v="Prestar los servicios para orientar el taller del uso adecuado de la bicicleta para la comunidad educativa de la  Universidad Pedagógica Nacional."/>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68"/>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068"/>
    <n v="80111600"/>
    <s v="Planificar y realizar los entrenamientos de futbol masculino de la Universidad Pedagógica Nacional, a través  de la irradiación cognitiva, la gamificación y hacer acompañamiento constante a los deportistas."/>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69"/>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069"/>
    <n v="80111600"/>
    <s v="Planificar y realizar los entrenamientos de futbol sala femenino a los equipos representativos de la Universidad Pedagógica Nacional, apoyar la organización del torneo SUE-DC y hacer acompañamiento constante a los _x000a_deportistas en los diferentes eventos y torneos en los que participan”."/>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70"/>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070"/>
    <n v="80111600"/>
    <s v="Planificar y realizar los entrenamientos de natación a los equipos representativos de la Universidad  Pedagógica Nacional, apoyar la organización del torneo SUE-DC y hacer acompañamiento constante a los  deportistas en los diferentes eventos y torneos en los que participan”"/>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71"/>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071"/>
    <n v="80111600"/>
    <s v="Planificar y realizar los entrenamientos de tenis de mesa a los equipos representativos de la Universidad  Pedagógica Nacional, apoyar la organización del torneo SUE-DC y hacer acompañamiento constante a los deportistas en los diferentes eventos y torneos en los que participan."/>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72"/>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072"/>
    <n v="80111600"/>
    <s v="Planificar y realizar los entrenamientos de levantamiento de pesas a los equipos representativos de la Universidad Pedagógica Nacional, apoyar la organización del torneo SUE-DC y hacer acompañamiento  constante a los deportistas en los diferentes eventos y torneos en los que participan."/>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73"/>
    <s v="GASTOS DE FUNCIONAMIENTO"/>
    <s v="VICERRECTORÍA ADMINISTRATIVA Y FINANCIERA"/>
    <s v="SUBDIRECCIÓN DE BIENESTAR UNIVERSITARIO"/>
    <s v="DEPORTE"/>
    <s v="Entrenador"/>
    <s v="Servicios profesionales"/>
    <s v="PROFESIONAL UNIVERSITARIO"/>
    <n v="3"/>
    <n v="3600000"/>
    <n v="0.05"/>
    <n v="3780000"/>
    <n v="1"/>
    <s v="DIA"/>
    <d v="2025-02-11T00:00:00"/>
    <d v="2025-06-06T00:00:00"/>
    <n v="26460000"/>
    <d v="2025-08-12T00:00:00"/>
    <d v="2025-11-28T00:00:00"/>
    <n v="13608000"/>
    <n v="7"/>
    <n v="40068000"/>
    <x v="0"/>
    <x v="1"/>
    <s v="SI"/>
    <m/>
    <s v="NO"/>
    <s v="CON-073"/>
    <n v="80111600"/>
    <s v="Planificar y realizar los entrenamientos de voleibol femenino y masculino a los equipos representativos de la  Universidad Pedagógica Nacional, apoyar la organización del torneo SUE-DC y hacer acompañamiento  constante a los deportistas en los diferentes eventos y torneos en los que participan."/>
    <s v="ferebro"/>
    <s v="ferebro"/>
    <n v="7"/>
    <s v="MES(ES)"/>
    <s v="Contratación directa."/>
    <n v="40068000"/>
    <n v="40068000"/>
    <s v="NO"/>
    <s v="NA"/>
    <s v="GRUPO DE CONTRATACION UNIVERSIDAD PEDAGOGICA NACIONAL"/>
    <s v="CO-DC"/>
    <s v="SUBDIRECCIÓN DE BIENESTAR UNIVERSITARIO"/>
    <s v="601 5941844"/>
    <s v="contratacion@pedagogica.edu.co"/>
    <s v="NO"/>
    <s v="NO"/>
    <s v="No Aplica"/>
    <s v="Todas"/>
    <s v="Todos"/>
    <s v="No Aplica"/>
    <m/>
    <m/>
  </r>
  <r>
    <s v="IGUAL"/>
    <s v="074"/>
    <s v="GASTOS DE FUNCIONAMIENTO"/>
    <s v="VICERRECTORÍA ADMINISTRATIVA Y FINANCIERA"/>
    <s v="SUBDIRECCIÓN DE BIENESTAR UNIVERSITARIO"/>
    <s v="ARTE Y CULTURA"/>
    <s v="Tallerista"/>
    <s v="Servicios profesionales"/>
    <s v="ASISTENCIAL"/>
    <n v="3"/>
    <n v="1850000"/>
    <n v="0.05"/>
    <n v="1942500"/>
    <n v="1"/>
    <s v="DIA"/>
    <d v="2025-02-11T00:00:00"/>
    <d v="2025-06-06T00:00:00"/>
    <n v="13597500"/>
    <d v="2025-08-12T00:00:00"/>
    <d v="2025-11-28T00:00:00"/>
    <n v="6993000"/>
    <n v="7"/>
    <n v="20590500"/>
    <x v="0"/>
    <x v="1"/>
    <s v="SI"/>
    <m/>
    <s v="NO"/>
    <s v="CON-074"/>
    <n v="80111600"/>
    <s v="Prestar servicios para orientar el taller de teatro para estudiantes y funcionarios y los de profundización  para el grupo representativo institucional de la Universidad Pedagógica Nacional. Así como prestar apoyo a las actividades programadas por el programa de cultura en el marco del plan anual de  actividades de la SBU."/>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75"/>
    <s v="GASTOS DE FUNCIONAMIENTO"/>
    <s v="VICERRECTORÍA ADMINISTRATIVA Y FINANCIERA"/>
    <s v="SUBDIRECCIÓN DE BIENESTAR UNIVERSITARIO"/>
    <s v="MÚSICA Y DANZA"/>
    <s v="Tallerista"/>
    <s v="Servicios profesionales"/>
    <s v="ASISTENCIAL"/>
    <n v="3"/>
    <n v="1850000"/>
    <n v="0.05"/>
    <n v="1942500"/>
    <n v="1"/>
    <s v="DIA"/>
    <d v="2025-02-11T00:00:00"/>
    <d v="2025-06-06T00:00:00"/>
    <n v="13597500"/>
    <d v="2025-08-12T00:00:00"/>
    <d v="2025-11-28T00:00:00"/>
    <n v="6993000"/>
    <n v="7"/>
    <n v="20590500"/>
    <x v="0"/>
    <x v="1"/>
    <s v="SI"/>
    <m/>
    <s v="NO"/>
    <s v="CON-075"/>
    <n v="80111600"/>
    <s v="Prestar servicios para orientar el taller de músicas del pacifico para estudiantes y funcionarios y los de  profundización para el grupo representativo institucional de la Universidad Pedagógica Nacional. Así como  prestar apoyo a las actividades programadas por el programa de cultura en el marco del plan anual de _x000a_actividades de la SBU."/>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76"/>
    <s v="GASTOS DE FUNCIONAMIENTO"/>
    <s v="VICERRECTORÍA ADMINISTRATIVA Y FINANCIERA"/>
    <s v="SUBDIRECCIÓN DE BIENESTAR UNIVERSITARIO"/>
    <s v="MÚSICA Y DANZA"/>
    <s v="Tallerista"/>
    <s v="Servicios profesionales"/>
    <s v="ASISTENCIAL"/>
    <n v="3"/>
    <n v="1850000"/>
    <n v="0.05"/>
    <n v="1942500"/>
    <n v="1"/>
    <s v="DIA"/>
    <d v="2025-02-11T00:00:00"/>
    <d v="2025-06-06T00:00:00"/>
    <n v="13597500"/>
    <d v="2025-08-12T00:00:00"/>
    <d v="2025-11-28T00:00:00"/>
    <n v="6993000"/>
    <n v="7"/>
    <n v="20590500"/>
    <x v="0"/>
    <x v="1"/>
    <s v="SI"/>
    <m/>
    <s v="NO"/>
    <s v="CON-076"/>
    <n v="80111600"/>
    <s v="Prestar servicios para orientar el taller de pop dance para estudiantes y funcionarios y los de profundización para el grupo representativo institucional de la Universidad Pedagógica Nacional. Así como prestar apoyo a las actividades programadas por el programa de cultura en el marco del plan anual de actividades de la SBU."/>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77"/>
    <s v="GASTOS DE FUNCIONAMIENTO"/>
    <s v="VICERRECTORÍA ADMINISTRATIVA Y FINANCIERA"/>
    <s v="SUBDIRECCIÓN DE BIENESTAR UNIVERSITARIO"/>
    <s v="MÚSICA Y DANZA"/>
    <s v="Tallerista"/>
    <s v="Servicios profesionales"/>
    <s v="ASISTENCIAL"/>
    <n v="3"/>
    <n v="1850000"/>
    <n v="0.05"/>
    <n v="1942500"/>
    <n v="1"/>
    <s v="DIA"/>
    <d v="2025-02-11T00:00:00"/>
    <d v="2025-06-06T00:00:00"/>
    <n v="13597500"/>
    <d v="2025-08-12T00:00:00"/>
    <d v="2025-11-28T00:00:00"/>
    <n v="6993000"/>
    <n v="7"/>
    <n v="20590500"/>
    <x v="0"/>
    <x v="1"/>
    <s v="SI"/>
    <m/>
    <s v="NO"/>
    <s v="CON-077"/>
    <n v="80111600"/>
    <s v="Prestar servicios para orientar el taller Hip Hop y el Dancehall para estudiantes y funcionarios y los de  profundización para el grupo representativo institucional de la Universidad Pedagógica Nacional. Así como  prestar apoyo a las actividades programadas por el programa de cultura en el marco del plan anual de _x000a_actividades de la SBU."/>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78"/>
    <s v="GASTOS DE FUNCIONAMIENTO"/>
    <s v="VICERRECTORÍA ADMINISTRATIVA Y FINANCIERA"/>
    <s v="SUBDIRECCIÓN DE BIENESTAR UNIVERSITARIO"/>
    <s v="MÚSICA Y DANZA"/>
    <s v="Tallerista"/>
    <s v="Servicios profesionales"/>
    <s v="ASISTENCIAL"/>
    <n v="3"/>
    <n v="1850000"/>
    <n v="0.05"/>
    <n v="1942500"/>
    <n v="1"/>
    <s v="DIA"/>
    <d v="2025-02-11T00:00:00"/>
    <d v="2025-06-06T00:00:00"/>
    <n v="13597500"/>
    <d v="2025-08-12T00:00:00"/>
    <d v="2025-11-28T00:00:00"/>
    <n v="6993000"/>
    <n v="7"/>
    <n v="20590500"/>
    <x v="0"/>
    <x v="1"/>
    <s v="SI"/>
    <m/>
    <s v="NO"/>
    <s v="CON-078"/>
    <n v="80111600"/>
    <s v="Prestar servicios para orientar el taller de flamenco para estudiantes y funcionarios y los de profundización para _x000a_el grupo representativo institucional de la Universidad Pedagógica Nacional. Así como prestar apoyo a las  actividades programadas por el programa de cultura en el marco del plan anual de actividades de la SBU"/>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79"/>
    <s v="GASTOS DE FUNCIONAMIENTO"/>
    <s v="VICERRECTORÍA ADMINISTRATIVA Y FINANCIERA"/>
    <s v="SUBDIRECCIÓN DE BIENESTAR UNIVERSITARIO"/>
    <s v="MÚSICA Y DANZA"/>
    <s v="Tallerista"/>
    <s v="Servicios profesionales"/>
    <s v="ASISTENCIAL"/>
    <n v="3"/>
    <n v="1850000"/>
    <n v="0.05"/>
    <n v="1942500"/>
    <n v="1"/>
    <s v="DIA"/>
    <d v="2025-02-11T00:00:00"/>
    <d v="2025-06-06T00:00:00"/>
    <n v="13597500"/>
    <d v="2025-08-12T00:00:00"/>
    <d v="2025-11-28T00:00:00"/>
    <n v="6993000"/>
    <n v="7"/>
    <n v="20590500"/>
    <x v="0"/>
    <x v="1"/>
    <s v="SI"/>
    <m/>
    <s v="NO"/>
    <s v="CON-079"/>
    <n v="80111600"/>
    <s v="Prestar servicios para orientar el taller de salsa y bachata para estudiantes y funcionarios y los de profundización  para el grupo representativo institucional de la Universidad Pedagógica Nacional. Así como prestar apoyo a las  actividades programadas por el programa de cultura en el marco del plan anual de actividades de la SBU."/>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80"/>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m/>
    <s v="NO"/>
    <s v="CON-080"/>
    <n v="80111600"/>
    <s v=" Prestar sus servicios personales para garantizar la atención en el servicio del gimnasio en  Valmaria para los estudiantes y funcionarios de la institución durante las prácticas y _x000a_entrenamientos"/>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IGUAL"/>
    <s v="081"/>
    <s v="GASTOS DE FUNCIONAMIENTO"/>
    <s v="VICERRECTORÍA ACADÉMICA "/>
    <s v="FACULTAD DE EDUCACIÓN FÍSICA "/>
    <s v="FACULTAD"/>
    <s v="Servicios Técnicos"/>
    <s v="CPS"/>
    <s v="TÉCNICO"/>
    <n v="2"/>
    <n v="2450000"/>
    <n v="0.05"/>
    <n v="2572500"/>
    <n v="1"/>
    <s v="DIA"/>
    <d v="2025-02-03T00:00:00"/>
    <d v="2025-12-12T00:00:00"/>
    <n v="25725000"/>
    <m/>
    <m/>
    <n v="0"/>
    <n v="10"/>
    <n v="25725000"/>
    <x v="0"/>
    <x v="1"/>
    <s v="SI"/>
    <m/>
    <s v="NO"/>
    <s v="CON-081"/>
    <n v="80111600"/>
    <s v="Prestar servicios para la realización de actividades de planeación, cuidado, inventario y proyección  de siembra, cultivos, banco de semillas, compostaje, lombricultivo, herramientas y mantenimiento de  manera sustentable de los mismos"/>
    <s v="enero"/>
    <s v="enero"/>
    <n v="10"/>
    <s v="MES(ES)"/>
    <s v="Contratación directa."/>
    <n v="25725000"/>
    <n v="25725000"/>
    <s v="NO"/>
    <s v="NA"/>
    <s v="GRUPO DE CONTRATACION UNIVERSIDAD PEDAGOGICA NACIONAL"/>
    <s v="CO-DC"/>
    <s v="FACULTAD DE EDUCACIÓN FÍSICA "/>
    <s v="601 5941844"/>
    <s v="contratacion@pedagogica.edu.co"/>
    <s v="NO"/>
    <s v="NO"/>
    <s v="No Aplica"/>
    <s v="Todas"/>
    <s v="Todos"/>
    <s v="No Aplica"/>
    <m/>
    <m/>
  </r>
  <r>
    <s v="IGUAL"/>
    <s v="082"/>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m/>
    <s v="NO"/>
    <s v="CON-082"/>
    <n v="80111600"/>
    <s v="Prestar sus servicios como salvavidas para garantizar la seguridad para los usuarios de la  piscina, durante la jornada de la tarde"/>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IGUAL"/>
    <s v="083"/>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m/>
    <s v="NO"/>
    <s v="CON-083"/>
    <n v="80111600"/>
    <s v="Prestar sus servicios como salvavidas para garantizar la seguridad para los usuarios de la  piscina, durante la jornada de la mañana"/>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IGUAL"/>
    <s v="084"/>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m/>
    <s v="NO"/>
    <s v="CON-084"/>
    <n v="80111600"/>
    <s v="Prestar sus servicios personales para garantizar la atención en el servicio del gimnasio de la  calle 72, con apoyo de las Tics y/o presencialmente cuando se requiera, en la jornada de la  mañana para los estudiantes y funcionarios"/>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IGUAL"/>
    <s v="085"/>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m/>
    <s v="NO"/>
    <s v="CON-085"/>
    <n v="80111600"/>
    <s v="Prestar sus servicios personales para garantizar la atención en el servicio del gimnasio de la  calle 72, con apoyo de las Tics y/o presencialmente cuando se requiera, en la jornada de la _x000a_tarde para los estudiantes y funcionarios"/>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IGUAL"/>
    <s v="086"/>
    <s v="GASTOS DE FUNCIONAMIENTO"/>
    <s v="VICERRECTORÍA ACADÉMICA "/>
    <s v="FACULTAD DE EDUCACIÓN"/>
    <s v="DEPARTAMENTO DE PSICOPEDAGOGÍA"/>
    <s v="Intérpretes - Traductores - Mediadores"/>
    <s v="Consultoría"/>
    <s v="OTRO"/>
    <m/>
    <m/>
    <n v="0.05"/>
    <n v="0"/>
    <n v="12"/>
    <s v="DIA"/>
    <m/>
    <m/>
    <n v="0"/>
    <m/>
    <m/>
    <n v="0"/>
    <n v="0"/>
    <n v="397696197.60000002"/>
    <x v="0"/>
    <x v="1"/>
    <s v="SI"/>
    <m/>
    <s v="NO"/>
    <s v="CON-086"/>
    <n v="80111600"/>
    <s v="En el proceso de formación de los estudiantes con limitación auditiva aguda se requiere de intérpretes de lengua de señas para espacios académicos en los que participan."/>
    <s v="enero"/>
    <s v="enero"/>
    <n v="0"/>
    <s v="MES(ES)"/>
    <s v="Contratación directa."/>
    <n v="397696197.60000002"/>
    <n v="397696197.60000002"/>
    <s v="NO"/>
    <s v="NA"/>
    <s v="GRUPO DE CONTRATACION UNIVERSIDAD PEDAGOGICA NACIONAL"/>
    <s v="CO-DC"/>
    <s v="FACULTAD DE EDUCACIÓN"/>
    <s v="601 5941844"/>
    <s v="contratacion@pedagogica.edu.co"/>
    <s v="NO"/>
    <s v="NO"/>
    <s v="No Aplica"/>
    <s v="Todas"/>
    <s v="Todos"/>
    <s v="No Aplica"/>
    <m/>
    <m/>
  </r>
  <r>
    <s v="IGUAL"/>
    <s v="087"/>
    <s v="GASTOS DE FUNCIONAMIENTO"/>
    <s v="VICERRECTORÍA ACADÉMICA "/>
    <s v="FACULTAD DE CIENCIA Y TECNOLOGÍA"/>
    <s v="DEPARTAMENTO DE QUÍMICA"/>
    <s v="Servicios Profesionales"/>
    <s v="CPS"/>
    <s v="PROFESIONAL UNIVERSITARIO"/>
    <n v="1"/>
    <n v="3100000"/>
    <n v="0.05"/>
    <n v="3255000"/>
    <n v="1"/>
    <s v="DIA"/>
    <d v="2025-02-03T00:00:00"/>
    <d v="2025-11-30T00:00:00"/>
    <n v="32550000"/>
    <m/>
    <m/>
    <n v="0"/>
    <n v="10"/>
    <n v="32550000"/>
    <x v="0"/>
    <x v="1"/>
    <s v="SI"/>
    <m/>
    <s v="NO"/>
    <s v="CON-087"/>
    <n v="80111600"/>
    <s v="Prestar los servicios profesionales para atender el desarrollo de prácticas de laboratorio solicitadas por instituciones educativas externas y/o análisis químicos según solicitudes internas y externas, y realizar mediciones instrumentales requeridas a nivel de docencia e investigación del Departamento de Química, incluyendo la evaluación y mantenimiento de equipos de medición."/>
    <s v="enero"/>
    <s v="enero"/>
    <n v="10"/>
    <s v="MES(ES)"/>
    <s v="Contratación directa."/>
    <n v="32550000"/>
    <n v="32550000"/>
    <s v="NO"/>
    <s v="NA"/>
    <s v="GRUPO DE CONTRATACION UNIVERSIDAD PEDAGOGICA NACIONAL"/>
    <s v="CO-DC"/>
    <s v="FACULTAD DE CIENCIA Y TECNOLOGÍA"/>
    <s v="601 5941844"/>
    <s v="contratacion@pedagogica.edu.co"/>
    <s v="NO"/>
    <s v="NO"/>
    <s v="No Aplica"/>
    <s v="Todas"/>
    <s v="Todos"/>
    <s v="No Aplica"/>
    <m/>
    <m/>
  </r>
  <r>
    <s v="IGUAL"/>
    <s v="088"/>
    <s v="GASTOS DE FUNCIONAMIENTO"/>
    <s v="INSTITUTO PEDAGÓGICO NACIONAL"/>
    <s v="INSTITUTO PEDAGÓGICO NACIONAL"/>
    <m/>
    <s v="Servicios Asistenciales"/>
    <s v="CPS"/>
    <s v="ASISTENCIAL"/>
    <n v="2"/>
    <n v="1750000"/>
    <n v="0.05"/>
    <n v="1837500"/>
    <n v="1"/>
    <s v="DIA"/>
    <d v="2025-01-20T00:00:00"/>
    <d v="2025-12-12T00:00:00"/>
    <n v="20212500"/>
    <m/>
    <m/>
    <n v="0"/>
    <n v="11"/>
    <n v="20212500"/>
    <x v="0"/>
    <x v="0"/>
    <s v="SI"/>
    <m/>
    <s v="NO"/>
    <s v="CON-088"/>
    <n v="80111600"/>
    <s v="Apoyo asistencial en el servicio de fotocopiado para el desarrollo de las actividades administrativas y_x000a_operativas derivadas de las actividades académicas"/>
    <s v="enero"/>
    <s v="enero"/>
    <n v="11"/>
    <s v="MES(ES)"/>
    <s v="Contratación directa."/>
    <n v="20212500"/>
    <n v="20212500"/>
    <s v="NO"/>
    <s v="NA"/>
    <s v="GRUPO DE CONTRATACION UNIVERSIDAD PEDAGOGICA NACIONAL"/>
    <s v="CO-DC"/>
    <s v="INSTITUTO PEDAGÓGICO NACIONAL"/>
    <s v="601 5941844"/>
    <s v="contratacion@pedagogica.edu.co"/>
    <s v="NO"/>
    <s v="NO"/>
    <s v="No Aplica"/>
    <s v="Todas"/>
    <s v="Todos"/>
    <s v="No Aplica"/>
    <m/>
    <m/>
  </r>
  <r>
    <s v="IGUAL"/>
    <s v="089"/>
    <s v="GASTOS DE FUNCIONAMIENTO"/>
    <s v="INSTITUTO PEDAGÓGICO NACIONAL"/>
    <s v="INSTITUTO PEDAGÓGICO NACIONAL"/>
    <m/>
    <s v="Servicios Técnicos"/>
    <s v="CPS"/>
    <s v="TÉCNICO"/>
    <n v="1"/>
    <n v="2300000"/>
    <n v="0.05"/>
    <n v="2415000"/>
    <n v="1"/>
    <s v="DIA"/>
    <d v="2025-01-20T00:00:00"/>
    <d v="2025-12-12T00:00:00"/>
    <n v="26565000"/>
    <m/>
    <m/>
    <n v="0"/>
    <n v="11"/>
    <n v="26565000"/>
    <x v="0"/>
    <x v="0"/>
    <s v="SI"/>
    <m/>
    <s v="NO"/>
    <s v="CON-089"/>
    <n v="80111600"/>
    <s v="Prestar los servicios para llevar a cabo la organización del archivo del Instituto Pedagógico Nacional, de acuerdo a la normatividad vigente y apoyar actividades institucionales."/>
    <s v="enero"/>
    <s v="enero"/>
    <n v="11"/>
    <s v="MES(ES)"/>
    <s v="Contratación directa."/>
    <n v="26565000"/>
    <n v="26565000"/>
    <s v="NO"/>
    <s v="NA"/>
    <s v="GRUPO DE CONTRATACION UNIVERSIDAD PEDAGOGICA NACIONAL"/>
    <s v="CO-DC"/>
    <s v="INSTITUTO PEDAGÓGICO NACIONAL"/>
    <s v="601 5941844"/>
    <s v="contratacion@pedagogica.edu.co"/>
    <s v="NO"/>
    <s v="NO"/>
    <s v="No Aplica"/>
    <s v="Todas"/>
    <s v="Todos"/>
    <s v="No Aplica"/>
    <m/>
    <m/>
  </r>
  <r>
    <m/>
    <s v="090"/>
    <s v="GASTOS DE FUNCIONAMIENTO "/>
    <s v="VICERRECTORÍA ADMINISTRATIVA Y FINANCIERA"/>
    <s v="GRUPO INTERNO DE TRABAJO DE GESTIÓN DOCUMENTAL"/>
    <m/>
    <s v="Servicios Técnicos"/>
    <s v="CPS"/>
    <s v="TÉCNICO"/>
    <n v="3"/>
    <n v="2600000"/>
    <n v="0.05"/>
    <n v="2730000"/>
    <n v="1"/>
    <s v="DIA"/>
    <d v="2025-02-01T00:00:00"/>
    <d v="2025-12-26T00:00:00"/>
    <n v="30030000"/>
    <m/>
    <m/>
    <n v="0"/>
    <n v="11"/>
    <n v="30030000"/>
    <x v="0"/>
    <x v="0"/>
    <s v="SI"/>
    <m/>
    <s v="NO"/>
    <s v="CON-090"/>
    <n v="80111600"/>
    <s v="Prestar los servicios técnicos para realizar el apoyo administrativo, logístico y de acompañamiento en los procesos  archivísticos de organización, identificación, traslado y eliminación de expedientes, en los archivos de gestión, _x000a_central y/o histórico, según sea el caso"/>
    <s v="ferebro"/>
    <s v="ferebro"/>
    <n v="11"/>
    <s v="MES(ES)"/>
    <s v="Contratación directa."/>
    <n v="30030000"/>
    <n v="30030000"/>
    <s v="NO"/>
    <s v="NA"/>
    <s v="GRUPO DE CONTRATACION UNIVERSIDAD PEDAGOGICA NACIONAL"/>
    <s v="CO-DC"/>
    <s v="GRUPO INTERNO DE TRABAJO DE GESTIÓN DOCUMENTAL"/>
    <s v="601 5941844"/>
    <s v="contratacion@pedagogica.edu.co"/>
    <s v="NO"/>
    <s v="NO"/>
    <s v="No Aplica"/>
    <s v="Todas"/>
    <s v="Todos"/>
    <s v="No Aplica"/>
    <m/>
    <m/>
  </r>
  <r>
    <s v="IGUAL"/>
    <s v="091"/>
    <s v="GASTOS DE FUNCIONAMIENTO "/>
    <s v="VICERRECTORÍA ADMINISTRATIVA Y FINANCIERA"/>
    <s v="GRUPO INTERNO DE TRABAJO DE GESTIÓN DOCUMENTAL"/>
    <m/>
    <s v="Servicios Técnicos"/>
    <s v="CPS"/>
    <s v="TÉCNICO"/>
    <n v="3"/>
    <n v="2600000"/>
    <n v="0.05"/>
    <n v="2730000"/>
    <n v="1"/>
    <s v="DIA"/>
    <d v="2025-02-01T00:00:00"/>
    <d v="2025-12-26T00:00:00"/>
    <n v="30030000"/>
    <m/>
    <m/>
    <n v="0"/>
    <n v="11"/>
    <n v="30030000"/>
    <x v="0"/>
    <x v="0"/>
    <s v="SI"/>
    <m/>
    <s v="NO"/>
    <s v="CON-091"/>
    <n v="80111600"/>
    <s v="Prestar los servicios técnicos para realizar el apoyo administrativo, logístico y de acompañamiento en los procesos  archivísticos de organización, identificación, traslado y eliminación de expedientes, en los archivos de gestión, _x000a_central y/o histórico, según sea el caso"/>
    <s v="ferebro"/>
    <s v="ferebro"/>
    <n v="11"/>
    <s v="MES(ES)"/>
    <s v="Contratación directa."/>
    <n v="30030000"/>
    <n v="30030000"/>
    <s v="NO"/>
    <s v="NA"/>
    <s v="GRUPO DE CONTRATACION UNIVERSIDAD PEDAGOGICA NACIONAL"/>
    <s v="CO-DC"/>
    <s v="GRUPO INTERNO DE TRABAJO DE GESTIÓN DOCUMENTAL"/>
    <s v="601 5941844"/>
    <s v="contratacion@pedagogica.edu.co"/>
    <s v="NO"/>
    <s v="NO"/>
    <s v="No Aplica"/>
    <s v="Todas"/>
    <s v="Todos"/>
    <s v="No Aplica"/>
    <m/>
    <m/>
  </r>
  <r>
    <s v="IGUAL"/>
    <s v="092"/>
    <s v="GASTOS DE COMERCIALIZACIÓN Y PRODUCCIÓN"/>
    <s v="VICERRECTORÍA DE GESTIÓN UNIVERSITARIA"/>
    <s v="CENTRO DE LENGUAS "/>
    <m/>
    <s v="Servicios Asistenciales"/>
    <s v="CPS"/>
    <s v="ASISTENCIAL"/>
    <n v="1"/>
    <n v="1680000"/>
    <n v="7.0000000000000007E-2"/>
    <n v="1797600"/>
    <n v="1"/>
    <s v="DIA"/>
    <d v="2025-02-10T00:00:00"/>
    <d v="2025-12-12T00:00:00"/>
    <n v="17976000"/>
    <m/>
    <m/>
    <n v="0"/>
    <n v="10"/>
    <n v="17976000"/>
    <x v="0"/>
    <x v="2"/>
    <s v="SI"/>
    <m/>
    <s v="NO"/>
    <s v="CLE-092"/>
    <n v="80111600"/>
    <s v="Prestar orientación en el área de recepción a la comunidad educativa y usuarios en general sobre los servicios y trámites académicos ofrecidos por el Centro de Lenguas y apoyar en otras actividades administrativas que sean solicitadas, así como a las demás actividades administrativas que le sean asignadas. "/>
    <d v="2025-02-10T00:00:00"/>
    <d v="2025-02-10T00:00:00"/>
    <n v="10"/>
    <s v="MES(ES)"/>
    <s v="Contratación directa."/>
    <n v="17976000"/>
    <n v="17976000"/>
    <s v="NO"/>
    <s v="NA"/>
    <s v="GRUPO DE CONTRATACION UNIVERSIDAD PEDAGOGICA NACIONAL"/>
    <s v="CO-DC"/>
    <s v="CENTRO DE LENGUAS "/>
    <s v="601 5941844"/>
    <s v="contratacion@pedagogica.edu.co"/>
    <s v="NO"/>
    <s v="NO"/>
    <s v="No Aplica"/>
    <s v="Todas"/>
    <s v="Todos"/>
    <s v="No Aplica"/>
    <m/>
    <m/>
  </r>
  <r>
    <s v="IGUAL"/>
    <s v="093"/>
    <s v="GASTOS DE COMERCIALIZACIÓN Y PRODUCCIÓN"/>
    <s v="VICERRECTORÍA DE GESTIÓN UNIVERSITARIA"/>
    <s v="CENTRO DE LENGUAS "/>
    <m/>
    <s v="Servicios Técnicos"/>
    <s v="CPS"/>
    <s v="OTRO"/>
    <m/>
    <n v="753070.5"/>
    <n v="0.05"/>
    <n v="1335048"/>
    <n v="1"/>
    <s v="DIA"/>
    <d v="2025-02-10T00:00:00"/>
    <d v="2025-12-12T00:00:00"/>
    <n v="12015432"/>
    <m/>
    <m/>
    <n v="0"/>
    <n v="9"/>
    <n v="12015432"/>
    <x v="0"/>
    <x v="2"/>
    <s v="SI"/>
    <m/>
    <s v="NO"/>
    <s v="CLE-093"/>
    <n v="80111600"/>
    <s v="Prestar servicios de atención primaria en enfermería y primeros auxilios en la sede del Instituto Pedagógico Nacional - IPN a niños, jóvenes y adultos que se encuentren desarrollando sus actividades académicas, extracurriculares o de extensión, así como el apoyo a acciones de carácter operativo de la coordinación académica del Centro de Lenguas, durante el primer semestre de la vigencia 2025."/>
    <d v="2025-02-10T00:00:00"/>
    <d v="2025-02-10T00:00:00"/>
    <n v="9"/>
    <s v="MES(ES)"/>
    <s v="Contratación directa."/>
    <n v="12015432"/>
    <n v="12015432"/>
    <s v="NO"/>
    <s v="NA"/>
    <s v="GRUPO DE CONTRATACION UNIVERSIDAD PEDAGOGICA NACIONAL"/>
    <s v="CO-DC"/>
    <s v="CENTRO DE LENGUAS "/>
    <s v="601 5941844"/>
    <s v="contratacion@pedagogica.edu.co"/>
    <s v="NO"/>
    <s v="SI"/>
    <s v="No Aplica"/>
    <s v="Todas"/>
    <s v="Todos"/>
    <s v="No Aplica"/>
    <m/>
    <m/>
  </r>
  <r>
    <s v="IGUAL "/>
    <s v="094"/>
    <s v="GASTOS DE COMERCIALIZACIÓN Y PRODUCCIÓN"/>
    <s v="VICERRECTORÍA DE GESTIÓN UNIVERSITARIA"/>
    <s v="CENTRO DE LENGUAS "/>
    <m/>
    <s v="Servicios académicos "/>
    <s v="CPS"/>
    <s v="OTRO"/>
    <m/>
    <m/>
    <n v="0.05"/>
    <n v="0"/>
    <n v="1"/>
    <s v="DIA"/>
    <d v="2025-01-15T00:00:00"/>
    <d v="2025-11-29T00:00:00"/>
    <n v="0"/>
    <m/>
    <m/>
    <n v="0"/>
    <n v="11"/>
    <n v="2050000000"/>
    <x v="0"/>
    <x v="2"/>
    <s v="SI"/>
    <m/>
    <s v="NO"/>
    <s v="CLE-094"/>
    <n v="80111600"/>
    <s v="Prestar servicios para el desarrollo de los procesos de formación de las actividades académicas programadas por el Centro de Lenguas para la vigencia 2025 "/>
    <d v="2025-01-15T00:00:00"/>
    <d v="2025-01-15T00:00:00"/>
    <n v="11"/>
    <s v="MES(ES)"/>
    <s v="Contratación directa."/>
    <n v="2050000000"/>
    <n v="2050000000"/>
    <s v="NO"/>
    <s v="NA"/>
    <s v="GRUPO DE CONTRATACION UNIVERSIDAD PEDAGOGICA NACIONAL"/>
    <s v="CO-DC"/>
    <s v="CENTRO DE LENGUAS "/>
    <s v="601 5941844"/>
    <s v="contratacion@pedagogica.edu.co"/>
    <s v="NO"/>
    <s v="SI"/>
    <s v="No Aplica"/>
    <s v="Todas"/>
    <s v="Todos"/>
    <s v="No Aplica"/>
    <m/>
    <m/>
  </r>
  <r>
    <s v="IGUAL "/>
    <s v="095"/>
    <s v="GASTOS DE FUNCIONAMIENTO"/>
    <s v="VICERRECTORÍA ADMINISTRATIVA Y FINANCIERA"/>
    <s v="DESPACHO VAD"/>
    <m/>
    <s v="Servicios Profesionales"/>
    <s v="CPS"/>
    <s v="PROFESIONAL ESPECIALIZADO"/>
    <n v="6"/>
    <n v="6200000"/>
    <n v="0.04"/>
    <n v="6448000"/>
    <n v="1"/>
    <s v="DIA"/>
    <d v="2025-02-03T00:00:00"/>
    <d v="2025-12-12T00:00:00"/>
    <n v="64480000"/>
    <m/>
    <m/>
    <n v="0"/>
    <n v="10"/>
    <n v="64480000"/>
    <x v="0"/>
    <x v="0"/>
    <s v="SI"/>
    <m/>
    <s v="NO"/>
    <s v="CON-095"/>
    <n v="80111600"/>
    <s v="Prestar los servicios profesionales especializados para realizar verificación, acompañamiento y emisión de conceptos técnicos, operativos y de tipo jurídico - legal y contractual a los procesos realizados en el despacho de la Vicerrectoría Administrativa y Financiera, así como los de las dependencias adscritas a la misma, pertenecientes a la Universidad Pedagógica Nacional"/>
    <d v="2025-02-03T00:00:00"/>
    <d v="2025-02-03T00:00:00"/>
    <n v="10"/>
    <s v="MES(ES)"/>
    <s v="Contratación directa."/>
    <n v="64480000"/>
    <n v="64480000"/>
    <s v="NO"/>
    <s v="NA"/>
    <s v="GRUPO DE CONTRATACION UNIVERSIDAD PEDAGOGICA NACIONAL"/>
    <s v="CO-DC"/>
    <s v="DESPACHO VAD"/>
    <s v="601 5941844"/>
    <s v="contratacion@pedagogica.edu.co"/>
    <s v="NO"/>
    <s v="NO"/>
    <s v="No Aplica"/>
    <s v="Todas"/>
    <s v="Todos"/>
    <s v="No Aplica"/>
    <m/>
    <m/>
  </r>
  <r>
    <s v="IGUAL"/>
    <s v="096"/>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096"/>
    <n v="80111600"/>
    <s v="Planificar y realizar los entrenamientos de tenis de campo a los equipos representativos de la Universidad  Pedagógica Nacional, apoyar la organización del torneo SUE-DC y hacer acompañamiento constante a los deportistas en los diferentes eventos y torneos en los que participan."/>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97"/>
    <s v="GASTOS DE FUNCIONAMIENTO"/>
    <s v="VICERRECTORÍA ADMINISTRATIVA Y FINANCIERA"/>
    <s v="SUBDIRECCIÓN DE BIENESTAR UNIVERSITARIO"/>
    <s v="MÚSICA Y DANZA"/>
    <s v="Tallerista"/>
    <s v="Servicios profesionales"/>
    <s v="ASISTENCIAL"/>
    <n v="3"/>
    <n v="1850000"/>
    <n v="0.05"/>
    <n v="1942500"/>
    <n v="1"/>
    <s v="DIA"/>
    <d v="2025-02-11T00:00:00"/>
    <d v="2025-06-06T00:00:00"/>
    <n v="13597500"/>
    <d v="2025-08-12T00:00:00"/>
    <d v="2025-11-28T00:00:00"/>
    <n v="6993000"/>
    <n v="7"/>
    <n v="20590500"/>
    <x v="0"/>
    <x v="1"/>
    <s v="SI"/>
    <m/>
    <s v="NO"/>
    <s v="CON-097"/>
    <n v="80111600"/>
    <s v="Prestar servicios para orientar el taller de percusión folclórica y tamboras para estudiantes y funcionarios y los  de profundización para el grupo representativo institucional de la Universidad Pedagógica Nacional. Así como  prestar apoyo a las actividades programadas por el programa de cultura en el marco del plan anual de  actividades de la SBU."/>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98"/>
    <s v="GASTOS DE FUNCIONAMIENTO"/>
    <s v="RECTORÍA"/>
    <s v="OFICINA DE COMUNICACIONES"/>
    <m/>
    <s v="Servicios Profesionales"/>
    <s v="CPS"/>
    <s v="PROFESIONAL UNIVERSITARIO"/>
    <n v="4"/>
    <n v="3900000"/>
    <n v="0.05"/>
    <n v="4095000"/>
    <n v="1"/>
    <s v="DIA"/>
    <d v="2025-02-03T00:00:00"/>
    <d v="2025-12-12T00:00:00"/>
    <n v="40950000"/>
    <m/>
    <m/>
    <n v="0"/>
    <n v="10"/>
    <n v="40950000"/>
    <x v="0"/>
    <x v="0"/>
    <s v="SI"/>
    <m/>
    <s v="NO"/>
    <s v="CON-098"/>
    <n v="80111600"/>
    <s v="Prestar servicios profesionales para el diseño y gestión de las piezas comunicativas en el marco de la estrategia de regionalización encaminada a la ampliación de cobertura dispuesta en la Universidad Pedagógica Nacional y las demás que se requieran desde el Grupo de Comunicaciones."/>
    <d v="2025-02-03T00:00:00"/>
    <d v="2025-02-03T00:00:00"/>
    <n v="10"/>
    <s v="MES(ES)"/>
    <s v="Contratación directa."/>
    <n v="40950000"/>
    <n v="40950000"/>
    <s v="NO"/>
    <s v="NA"/>
    <s v="GRUPO DE CONTRATACION UNIVERSIDAD PEDAGOGICA NACIONAL"/>
    <s v="CO-DC"/>
    <s v="OFICINA DE COMUNICACIONES"/>
    <s v="601 5941844"/>
    <s v="contratacion@pedagogica.edu.co"/>
    <s v="NO"/>
    <s v="NO"/>
    <s v="No Aplica"/>
    <s v="Todas"/>
    <s v="Todos"/>
    <s v="No Aplica"/>
    <m/>
    <m/>
  </r>
  <r>
    <s v="nuevo"/>
    <s v="099"/>
    <s v="GASTOS DE FUNCIONAMIENTO"/>
    <s v="VICERRECTORÍA DE GESTIÓN UNIVERSITARIA"/>
    <s v="SUBDIRECCION DE GESTION DE PROYECTOS "/>
    <m/>
    <s v="Servicios Profesionales"/>
    <s v="CPS "/>
    <s v="ASISTENCIAL"/>
    <n v="5"/>
    <n v="2100000"/>
    <n v="0.05"/>
    <n v="2205000"/>
    <n v="1"/>
    <s v="DIA"/>
    <d v="2025-02-03T00:00:00"/>
    <d v="2025-12-12T00:00:00"/>
    <n v="22050000"/>
    <m/>
    <m/>
    <n v="0"/>
    <n v="10"/>
    <n v="22050000"/>
    <x v="0"/>
    <x v="0"/>
    <s v="SI"/>
    <m/>
    <s v="NO"/>
    <s v="CON-099"/>
    <n v="80111600"/>
    <s v="Prestar servicios asistenciales para el desarrollo de las actividades de la Subdirección de Gestión de Proyectos."/>
    <s v="enero"/>
    <s v="enero"/>
    <n v="10"/>
    <s v="MES(ES)"/>
    <s v="Contratación directa."/>
    <n v="22050000"/>
    <n v="22050000"/>
    <s v="NO"/>
    <s v="NA"/>
    <s v="GRUPO DE CONTRATACION UNIVERSIDAD PEDAGOGICA NACIONAL"/>
    <s v="CO-DC"/>
    <s v="SUBDIRECCION DE GESTION DE PROYECTOS "/>
    <s v="601 5941844"/>
    <s v="contratacion@pedagogica.edu.co"/>
    <s v="NO"/>
    <s v="NO"/>
    <s v="No Aplica"/>
    <s v="Todas"/>
    <s v="Todos"/>
    <s v="No Aplica"/>
    <m/>
    <m/>
  </r>
  <r>
    <s v="IGUAL"/>
    <s v="100"/>
    <s v="GASTOS DE FUNCIONAMIENTO"/>
    <s v="VICERRECTORÍA ADMINISTRATIVA Y FINANCIERA"/>
    <s v="SUBDIRECCIÓN DE PERSONAL"/>
    <m/>
    <s v="Consultoría"/>
    <s v="CPS"/>
    <s v="ASESOR"/>
    <n v="2"/>
    <n v="7400000"/>
    <n v="0.04"/>
    <n v="7696000"/>
    <n v="1"/>
    <s v="MENSUAL"/>
    <d v="2025-01-20T00:00:00"/>
    <d v="2025-12-19T00:00:00"/>
    <n v="84656000"/>
    <m/>
    <m/>
    <n v="0"/>
    <n v="11"/>
    <n v="84656000"/>
    <x v="0"/>
    <x v="0"/>
    <s v="SI"/>
    <m/>
    <s v="NO"/>
    <s v="CON-100"/>
    <n v="80111600"/>
    <s v="Prestar servicios profesionales a la Subdirección de Personal para apoyar el desarrollo del talento humano,  abordar la conceptualización de asuntos relacionados con la gestión integral del personal administrativo y  docente de la UPN, y llevar a cabo la consolidación y sistematización exhaustiva de la información  correspondiente."/>
    <d v="2025-01-20T00:00:00"/>
    <d v="2025-01-20T00:00:00"/>
    <n v="11"/>
    <s v="MES(ES)"/>
    <s v="Contratación directa."/>
    <n v="84656000"/>
    <n v="84656000"/>
    <s v="NO"/>
    <s v="NA"/>
    <s v="GRUPO DE CONTRATACION UNIVERSIDAD PEDAGOGICA NACIONAL"/>
    <s v="CO-DC"/>
    <s v="SUBDIRECCIÓN DE PERSONAL"/>
    <s v="601 5941844"/>
    <s v="contratacion@pedagogica.edu.co"/>
    <s v="NO"/>
    <s v="NO"/>
    <s v="No Aplica"/>
    <s v="Todas"/>
    <s v="Todos"/>
    <s v="No Aplica"/>
    <m/>
    <m/>
  </r>
  <r>
    <s v="IGUAL"/>
    <s v="101"/>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101"/>
    <n v="80111600"/>
    <s v="Planificar y realizar los entrenamientos de karate a los equipos representativos de la Universidad Pedagógica  Nacional, apoyar la organización del torneo SUE-DC y hacer acompañamiento constante a los deportistas en  los diferentes eventos y torneos en los que participan."/>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PIC"/>
    <s v="102"/>
    <s v="GASTOS DE FUNCIONAMIENTO"/>
    <s v="VICERRECTORÍA ACADÉMICA "/>
    <s v="DESPACHO VAC"/>
    <s v="Plan Integral de Cobertura 2024"/>
    <s v="Servicios Profesionales"/>
    <s v="CPS"/>
    <s v="PROFESIONAL ESPECIALIZADO"/>
    <n v="6"/>
    <n v="6200000"/>
    <n v="0.04"/>
    <n v="6448000"/>
    <n v="1"/>
    <s v="DIA"/>
    <d v="2025-02-03T00:00:00"/>
    <d v="2025-12-12T00:00:00"/>
    <n v="67704000"/>
    <m/>
    <m/>
    <n v="0"/>
    <n v="10.5"/>
    <n v="67704000"/>
    <x v="1"/>
    <x v="0"/>
    <s v="SI"/>
    <m/>
    <s v="NO"/>
    <s v="PIC-102"/>
    <n v="80111600"/>
    <s v="Prestar el servicio profesional especializado para fortalecer la presencia regional de la Universidad Pedagógica  Nacional a través de la gestión, enlace y operatividad de los convenios suscritos y/o a suscribir entre la  Universidad Pedagógica Nacional con aliados de interés, en asuntos propios de la misionalidad de la  Vicerrectoría Académica"/>
    <s v="enero"/>
    <s v="enero"/>
    <n v="10.5"/>
    <s v="MES(ES)"/>
    <s v="Contratación directa."/>
    <n v="67704000"/>
    <n v="67704000"/>
    <s v="NO"/>
    <s v="NA"/>
    <s v="GRUPO DE CONTRATACION UNIVERSIDAD PEDAGOGICA NACIONAL"/>
    <s v="CO-DC"/>
    <s v="DESPACHO VAC"/>
    <s v="601 5941844"/>
    <s v="contratacion@pedagogica.edu.co"/>
    <s v="NO"/>
    <s v="NO"/>
    <s v="No Aplica"/>
    <s v="Todas"/>
    <s v="Todos"/>
    <s v="No Aplica"/>
    <m/>
    <m/>
  </r>
  <r>
    <m/>
    <s v="103"/>
    <s v="GASTOS DE FUNCIONAMIENTO"/>
    <s v="RECTORÍA"/>
    <s v="RECTORÍA"/>
    <m/>
    <s v="Servicios Profesionales"/>
    <s v="Logística"/>
    <s v="PROFESIONAL ESPECIALIZADO"/>
    <n v="6"/>
    <n v="6200000"/>
    <n v="0.04"/>
    <n v="6448000"/>
    <n v="1"/>
    <s v="MENSUAL"/>
    <d v="2025-02-03T00:00:00"/>
    <d v="2025-12-03T00:00:00"/>
    <n v="64480000"/>
    <m/>
    <m/>
    <n v="0"/>
    <n v="10"/>
    <n v="64480000"/>
    <x v="0"/>
    <x v="0"/>
    <s v="SI"/>
    <m/>
    <s v="NO"/>
    <s v="CON-103"/>
    <n v="80111600"/>
    <s v="Prestar los servicios profesionales de apoyo a la gestión en la dependencia de la rectoría de la Universidad Pedagógica Nacional para fortalecer la implementación del Plan de Desarrollo Institucional y el plan rectoral."/>
    <d v="2025-02-03T00:00:00"/>
    <d v="2025-02-03T00:00:00"/>
    <n v="10"/>
    <s v="MES(ES)"/>
    <s v="Contratación directa."/>
    <n v="64480000"/>
    <n v="64480000"/>
    <s v="NO"/>
    <s v="NA"/>
    <s v="GRUPO DE CONTRATACION UNIVERSIDAD PEDAGOGICA NACIONAL"/>
    <s v="CO-DC"/>
    <s v="RECTORÍA"/>
    <s v="601 5941844"/>
    <s v="contratacion@pedagogica.edu.co"/>
    <s v="NO"/>
    <s v="NO"/>
    <s v="No Aplica"/>
    <s v="Todas"/>
    <s v="Todos"/>
    <s v="No Aplica"/>
    <m/>
    <m/>
  </r>
  <r>
    <s v="IGUAL"/>
    <s v="104"/>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m/>
    <s v="NO"/>
    <s v="CON-104"/>
    <n v="80111600"/>
    <s v="Prestar servicios profesionales de apoyo a la Oficina de Desarrollo y Planeación mediante la asistencia técnica en la formulación, seguimiento y cierre de proyectos de la Universidad Pedagógica Nacional que permitan fortalecer la gestión administrativa y la ejecución presupuestal de los recursos de inversión de la UPN"/>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r>
  <r>
    <m/>
    <s v="105"/>
    <s v="GASTOS DE FUNCIONAMIENTO"/>
    <s v="RECTORÍA"/>
    <s v="RECTORÍA"/>
    <m/>
    <s v="Servicios Profesionales"/>
    <s v="CPS"/>
    <s v="PROFESIONAL ESPECIALIZADO"/>
    <n v="6"/>
    <n v="6200000"/>
    <n v="0.04"/>
    <n v="6510000"/>
    <n v="1"/>
    <s v="DIA"/>
    <d v="2025-02-03T00:00:00"/>
    <d v="2025-12-03T00:00:00"/>
    <n v="65100000"/>
    <m/>
    <m/>
    <n v="0"/>
    <n v="10"/>
    <n v="65100000"/>
    <x v="0"/>
    <x v="0"/>
    <s v="SI"/>
    <m/>
    <s v="NO"/>
    <s v="CON-105"/>
    <n v="80111600"/>
    <s v="Prestar los servicios profesionales de apoyo a la gestión en la dependencia de la rectoría de la Universidad Pedagógica Nacional para fortalecer la implementación del Plan de Desarrollo Institucional y el plan rectoral"/>
    <d v="2025-02-03T00:00:00"/>
    <d v="2025-02-03T00:00:00"/>
    <n v="10"/>
    <s v="MES(ES)"/>
    <s v="Contratación directa."/>
    <n v="65100000"/>
    <n v="65100000"/>
    <s v="NO"/>
    <s v="NA"/>
    <s v="GRUPO DE CONTRATACION UNIVERSIDAD PEDAGOGICA NACIONAL"/>
    <s v="CO-DC"/>
    <s v="RECTORÍA"/>
    <s v="601 5941844"/>
    <s v="contratacion@pedagogica.edu.co"/>
    <s v="NO"/>
    <s v="NO"/>
    <s v="No Aplica"/>
    <s v="Todas"/>
    <s v="Todos"/>
    <s v="No Aplica"/>
    <m/>
    <m/>
  </r>
  <r>
    <s v="IGUAL"/>
    <s v="106"/>
    <s v="GASTOS DE FUNCIONAMIENTO "/>
    <s v="VICERRECTORÍA ADMINISTRATIVA Y FINANCIERA"/>
    <s v="GRUPO INTERNO DE TRABAJO DE GESTIÓN DOCUMENTAL"/>
    <m/>
    <s v="Servicios Técnicos"/>
    <s v="CPS"/>
    <s v="PROFESIONAL ESPECIALIZADO"/>
    <n v="6"/>
    <n v="6600000"/>
    <n v="0.04"/>
    <n v="6930000"/>
    <n v="1"/>
    <s v="DIA"/>
    <d v="2025-02-03T00:00:00"/>
    <d v="2025-11-30T00:00:00"/>
    <n v="69300000"/>
    <m/>
    <m/>
    <n v="0"/>
    <n v="10"/>
    <n v="69300000"/>
    <x v="0"/>
    <x v="0"/>
    <s v="SI"/>
    <m/>
    <s v="NO"/>
    <s v="CON-106"/>
    <n v="80111600"/>
    <s v="Prestar los servicios profesionales para elaborar y/o actualizar instrumentos archivísticos como: Tablas de _x000a_Retención Documental, Tablas de Valoración Documental – TVD, Plan Institucional de Archivos – PINAR, _x000a_Sistema Integrado de Conservación – SIC, entre otros, así como la respectiva convalidación ante el Archivo _x000a_General de la Nación – AGN, según sea el caso."/>
    <s v="ferebro"/>
    <s v="ferebro"/>
    <n v="10"/>
    <s v="MES(ES)"/>
    <s v="Contratación directa."/>
    <n v="69300000"/>
    <n v="69300000"/>
    <s v="NO"/>
    <s v="NA"/>
    <s v="GRUPO DE CONTRATACION UNIVERSIDAD PEDAGOGICA NACIONAL"/>
    <s v="CO-DC"/>
    <s v="GRUPO INTERNO DE TRABAJO DE GESTIÓN DOCUMENTAL"/>
    <s v="601 5941844"/>
    <s v="contratacion@pedagogica.edu.co"/>
    <s v="NO"/>
    <s v="NO"/>
    <s v="No Aplica"/>
    <s v="Todas"/>
    <s v="Todos"/>
    <s v="No Aplica"/>
    <m/>
    <m/>
  </r>
  <r>
    <s v="IGUAL"/>
    <s v="107"/>
    <s v="GASTOS DE FUNCIONAMIENTO"/>
    <s v="VICERRECTORÍA ADMINISTRATIVA Y FINANCIERA"/>
    <s v="SUBDIRECCIÓN DE BIENESTAR UNIVERSITARIO"/>
    <s v="DEPORTE"/>
    <s v="Servicios Profesionales"/>
    <s v="Servicios profesionales"/>
    <s v="ASISTENCIAL"/>
    <n v="4"/>
    <n v="1850000"/>
    <n v="0.05"/>
    <n v="1942500"/>
    <n v="1"/>
    <s v="DIA"/>
    <d v="2025-02-11T00:00:00"/>
    <d v="2025-06-06T00:00:00"/>
    <n v="13597500"/>
    <d v="2025-08-12T00:00:00"/>
    <d v="2025-11-28T00:00:00"/>
    <n v="6993000"/>
    <n v="7"/>
    <n v="20590500"/>
    <x v="0"/>
    <x v="1"/>
    <s v="SI"/>
    <m/>
    <s v="NO"/>
    <s v="CON-107"/>
    <n v="80111600"/>
    <s v="Prestar servicios profesionales para planificar y realizar actividades recreo-deportivas y lúdicas dirigidas a  funcionarios y docentes en maro del Plan Anual de actividades de la Subdirección de Bienestar Universitario"/>
    <s v="enero"/>
    <s v="ene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108"/>
    <s v="GASTOS DE FUNCIONAMIENTO"/>
    <s v="VICERRECTORÍA ADMINISTRATIVA Y FINANCIERA"/>
    <s v="SUBDIRECCIÓN DE BIENESTAR UNIVERSITARIO"/>
    <s v="MÚSICA Y DANZA"/>
    <s v="Tallerista"/>
    <s v="Servicios profesionales"/>
    <s v="ASISTENCIAL"/>
    <n v="3"/>
    <n v="1850000"/>
    <n v="0.05"/>
    <n v="1942500"/>
    <n v="1"/>
    <s v="DIA"/>
    <d v="2025-02-11T00:00:00"/>
    <d v="2025-06-06T00:00:00"/>
    <n v="13597500"/>
    <d v="2025-08-12T00:00:00"/>
    <d v="2025-11-28T00:00:00"/>
    <n v="6993000"/>
    <n v="7"/>
    <n v="20590500"/>
    <x v="0"/>
    <x v="1"/>
    <s v="SI"/>
    <m/>
    <s v="NO"/>
    <s v="CON-108"/>
    <n v="80111600"/>
    <s v="Prestar servicios para orientar el taller de danza folclórica Colombiana para estudiantes y funcionarios y los de profundización para el grupo representativo institucional de la Universidad Pedagógica Nacional. Así como prestar apoyo a las actividades programadas por el programa de cultura en el marco del plan anual de actividades de la SBU."/>
    <s v="agosto"/>
    <s v="agost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109"/>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m/>
    <s v="NO"/>
    <s v="CON-109"/>
    <n v="80111600"/>
    <s v="Prestar servicios profesionales de apoyo y asistencia técnica a la Oficina de Desarrollo y Planeación para el proceso de Planeación Financiera relacionadas con las proyecciones presupuestales y financieras requeridas por la institución."/>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r>
  <r>
    <s v="IGUAL"/>
    <s v="110"/>
    <s v="GASTOS DE FUNCIONAMIENTO"/>
    <s v="RECTORÍA"/>
    <s v="OFICINA DE DESARROLLO Y PLANEACIÓN "/>
    <m/>
    <s v="Servicios Profesionales"/>
    <s v="CPS"/>
    <s v="PROFESIONAL ESPECIALIZADO"/>
    <n v="4"/>
    <n v="5700000"/>
    <n v="0.04"/>
    <n v="5985000"/>
    <n v="1"/>
    <s v="MENSUAL"/>
    <d v="2025-02-03T00:00:00"/>
    <d v="2025-12-12T00:00:00"/>
    <n v="59850000"/>
    <m/>
    <m/>
    <n v="0"/>
    <n v="10"/>
    <n v="59850000"/>
    <x v="0"/>
    <x v="0"/>
    <s v="SI"/>
    <m/>
    <s v="NO"/>
    <s v="CON-110"/>
    <n v="80111600"/>
    <s v="Prestar servicios profesionales de  apoyo a la Oficina de Desarrollo y Planeación  para fortalecer el Sistema de Gestión Integral de la Universidad, mediante la actualización de la documentación y herramientas, el fortalecimiento de los procesos de monitoreo y evaluación, conforme al Plan de Acción y de trabajo de la Oficina."/>
    <d v="2025-02-03T00:00:00"/>
    <d v="2025-02-03T00:00:00"/>
    <n v="10"/>
    <s v="MES(ES)"/>
    <s v="Contratación directa."/>
    <n v="59850000"/>
    <n v="59850000"/>
    <s v="NO"/>
    <s v="NA"/>
    <s v="GRUPO DE CONTRATACION UNIVERSIDAD PEDAGOGICA NACIONAL"/>
    <s v="CO-DC"/>
    <s v="OFICINA DE DESARROLLO Y PLANEACIÓN "/>
    <s v="601 5941844"/>
    <s v="contratacion@pedagogica.edu.co"/>
    <s v="NO"/>
    <s v="NO"/>
    <s v="No Aplica"/>
    <s v="Todas"/>
    <s v="Todos"/>
    <s v="No Aplica"/>
    <m/>
    <m/>
  </r>
  <r>
    <s v="IGUAL"/>
    <s v="111"/>
    <s v="GASTOS DE FUNCIONAMIENTO"/>
    <s v="VICERRECTORÍA ADMINISTRATIVA Y FINANCIERA"/>
    <s v="SUBDIRECCIÓN DE GESTIÓN DE SISTEMAS DE INFORMACIÓN "/>
    <m/>
    <s v="Servicios Técnicos"/>
    <s v="CPS"/>
    <s v="PROFESIONAL UNIVERSITARIO"/>
    <n v="6"/>
    <n v="4400000"/>
    <n v="0.05"/>
    <n v="4576000"/>
    <n v="1"/>
    <s v="DIA"/>
    <d v="2025-02-03T00:00:00"/>
    <d v="2025-12-12T00:00:00"/>
    <n v="45760000"/>
    <m/>
    <m/>
    <n v="0"/>
    <n v="10"/>
    <n v="45760000"/>
    <x v="0"/>
    <x v="0"/>
    <s v="SI"/>
    <m/>
    <s v="NO"/>
    <s v="CON-111"/>
    <n v="80111600"/>
    <s v="Prestar servicios profesionales para realizar las actividades de diseño, desarrollo, integración y mantenimiento _x000a_de aplicaciones de la Universidad Pedagógica Nacional utilizando metodologías ágiles de desarrollo de software."/>
    <s v="ferebro"/>
    <s v="ferebro"/>
    <n v="10"/>
    <s v="MES(ES)"/>
    <s v="Contratación directa."/>
    <n v="45760000"/>
    <n v="45760000"/>
    <s v="NO"/>
    <s v="NA"/>
    <s v="GRUPO DE CONTRATACION UNIVERSIDAD PEDAGOGICA NACIONAL"/>
    <s v="CO-DC"/>
    <s v="SUBDIRECCIÓN DE GESTIÓN DE SISTEMAS DE INFORMACIÓN "/>
    <s v="601 5941844"/>
    <s v="contratacion@pedagogica.edu.co"/>
    <s v="NO"/>
    <s v="NO"/>
    <s v="No Aplica"/>
    <s v="Todas"/>
    <s v="Todos"/>
    <s v="No Aplica"/>
    <m/>
    <m/>
  </r>
  <r>
    <s v="IGUAL"/>
    <s v="112"/>
    <s v="GASTOS DE FUNCIONAMIENTO"/>
    <s v="VICERRECTORÍA DE GESTIÓN UNIVERSITARIA"/>
    <s v="CEPAZ"/>
    <m/>
    <s v="Servicios Profesionales"/>
    <s v="CPS"/>
    <s v="PROFESIONAL ESPECIALIZADO"/>
    <n v="5"/>
    <n v="6000000"/>
    <n v="0.04"/>
    <n v="6240000"/>
    <n v="1"/>
    <s v="DIA"/>
    <d v="2025-02-09T00:00:00"/>
    <d v="2025-11-30T00:00:00"/>
    <n v="62400000"/>
    <m/>
    <m/>
    <n v="0"/>
    <n v="10"/>
    <n v="62400000"/>
    <x v="0"/>
    <x v="0"/>
    <s v="SI"/>
    <m/>
    <s v="NO"/>
    <s v="CON-438"/>
    <n v="80111600"/>
    <s v="Prestar los servicios profesionales en el Centro de Educación para la Paz, la memoria y los derechos humanos (CEPAZ) para acompañar el diseño del protocolo de DDHH, las estrategias de los observatorios de Derechos Humanos y de Violencia Urbana y paramilitarismo y las acciones de articulación con los centros carcelarios y acompañamiento y representación legal por situaciones por posibles violaciones a derechos humanos."/>
    <s v="enero"/>
    <s v="enero"/>
    <n v="3"/>
    <s v="MES(ES)"/>
    <s v="Contratación directa."/>
    <n v="62400000"/>
    <n v="62400000"/>
    <s v="NO"/>
    <s v="NA"/>
    <s v="GRUPO DE CONTRATACION UNIVERSIDAD PEDAGOGICA NACIONAL"/>
    <s v="CO-DC"/>
    <s v="CEPAZ"/>
    <s v="601 5941844"/>
    <s v="contratacion@pedagogica.edu.co"/>
    <s v="NO"/>
    <s v="NO"/>
    <s v="No Aplica"/>
    <s v="Todas"/>
    <s v="Todos"/>
    <s v="No Aplica"/>
    <m/>
    <m/>
  </r>
  <r>
    <s v="nuevo"/>
    <s v="113"/>
    <s v="GASTOS DE FUNCIONAMIENTO"/>
    <s v="RECTORÍA"/>
    <s v="RECTORÍA"/>
    <m/>
    <s v="Servicios Profesionales"/>
    <s v="CPS"/>
    <s v="PROFESIONAL ESPECIALIZADO"/>
    <n v="6"/>
    <n v="6200000"/>
    <n v="0.04"/>
    <n v="6510000"/>
    <n v="1"/>
    <s v="DIA"/>
    <d v="2025-02-03T00:00:00"/>
    <d v="2025-12-03T00:00:00"/>
    <n v="65100000"/>
    <m/>
    <m/>
    <n v="0"/>
    <n v="10"/>
    <n v="65100000"/>
    <x v="0"/>
    <x v="0"/>
    <s v="SI"/>
    <m/>
    <s v="NO"/>
    <s v="CON-113"/>
    <n v="80111600"/>
    <s v="por definir"/>
    <d v="2025-02-03T00:00:00"/>
    <d v="2025-02-03T00:00:00"/>
    <n v="10"/>
    <s v="MES(ES)"/>
    <s v="Contratación directa."/>
    <n v="65100000"/>
    <n v="65100000"/>
    <s v="NO"/>
    <s v="NA"/>
    <s v="GRUPO DE CONTRATACION UNIVERSIDAD PEDAGOGICA NACIONAL"/>
    <s v="CO-DC"/>
    <s v="RECTORÍA"/>
    <s v="601 5941844"/>
    <s v="contratacion@pedagogica.edu.co"/>
    <s v="NO"/>
    <s v="NO"/>
    <s v="No Aplica"/>
    <s v="Todas"/>
    <s v="Todos"/>
    <s v="No Aplica"/>
    <m/>
    <m/>
  </r>
  <r>
    <s v="IGUAL "/>
    <s v="114"/>
    <s v="GASTOS DE FUNCIONAMIENTO"/>
    <s v="VICERRECTORÍA ACADÉMICA "/>
    <s v="DESPACHO VAC"/>
    <s v="Subdirecciòn de Recursos Educativos_ EMISORA"/>
    <s v="Servicios Profesionales"/>
    <s v="CPS"/>
    <s v="PROFESIONAL UNIVERSITARIO"/>
    <n v="6"/>
    <n v="4400000"/>
    <n v="0.05"/>
    <n v="4620000"/>
    <n v="1"/>
    <s v="DIA"/>
    <d v="2025-02-03T00:00:00"/>
    <d v="2025-12-12T00:00:00"/>
    <n v="46200000"/>
    <m/>
    <m/>
    <n v="0"/>
    <n v="10"/>
    <n v="46200000"/>
    <x v="0"/>
    <x v="0"/>
    <s v="SI"/>
    <m/>
    <s v="NO"/>
    <s v="CON-114"/>
    <n v="80111600"/>
    <s v="Manejar programas de edición para el diseño y realización de producciones radiofónicas, así como apoyar la  producción, generación, revisión de guiones y contenidos radiofónicos tanto para la parrilla de programación  como para las solicitudes de los programas académicos y las actividades institucionales"/>
    <s v="enero"/>
    <s v="enero"/>
    <n v="10"/>
    <s v="MES(ES)"/>
    <s v="Contratación directa."/>
    <n v="46200000"/>
    <n v="46200000"/>
    <s v="NO"/>
    <s v="NA"/>
    <s v="GRUPO DE CONTRATACION UNIVERSIDAD PEDAGOGICA NACIONAL"/>
    <s v="CO-DC"/>
    <s v="DESPACHO VAC"/>
    <s v="601 5941844"/>
    <s v="contratacion@pedagogica.edu.co"/>
    <s v="NO"/>
    <s v="NO"/>
    <s v="No Aplica"/>
    <s v="Todas"/>
    <s v="Todos"/>
    <s v="No Aplica"/>
    <m/>
    <m/>
  </r>
  <r>
    <s v="IGUAL "/>
    <s v="115"/>
    <s v="GASTOS DE FUNCIONAMIENTO"/>
    <s v="VICERRECTORÍA ACADÉMICA "/>
    <s v="DESPACHO VAC"/>
    <s v="Subdirecciòn de Recursos Educativos_ EMISORA"/>
    <s v="Servicios Profesionales"/>
    <s v="CPS"/>
    <s v="PROFESIONAL UNIVERSITARIO"/>
    <n v="6"/>
    <n v="4400000"/>
    <n v="0.05"/>
    <n v="4620000"/>
    <n v="1"/>
    <s v="DIA"/>
    <d v="2025-02-03T00:00:00"/>
    <d v="2025-12-12T00:00:00"/>
    <n v="46200000"/>
    <m/>
    <m/>
    <n v="0"/>
    <n v="10"/>
    <n v="46200000"/>
    <x v="0"/>
    <x v="0"/>
    <s v="SI"/>
    <m/>
    <s v="NO"/>
    <s v="CON-115"/>
    <n v="80111600"/>
    <s v="Gestionar y liderar actividades dirigidas a la comunicación, marketing y sostenimiento de marca como proyecto, junto a la realización de acciones de comunicación, actualización de página web y desarrollo de piezas gráficas de imagen, audio y video relacionadas con las actividades y contenidos de la emisora."/>
    <s v="enero"/>
    <s v="enero"/>
    <n v="10"/>
    <s v="MES(ES)"/>
    <s v="Contratación directa."/>
    <n v="46200000"/>
    <n v="46200000"/>
    <s v="NO"/>
    <s v="NA"/>
    <s v="GRUPO DE CONTRATACION UNIVERSIDAD PEDAGOGICA NACIONAL"/>
    <s v="CO-DC"/>
    <s v="DESPACHO VAC"/>
    <s v="601 5941844"/>
    <s v="contratacion@pedagogica.edu.co"/>
    <s v="NO"/>
    <s v="NO"/>
    <s v="No Aplica"/>
    <s v="Todas"/>
    <s v="Todos"/>
    <s v="No Aplica"/>
    <m/>
    <m/>
  </r>
  <r>
    <s v="IGUAL "/>
    <s v="116"/>
    <s v="GASTOS DE FUNCIONAMIENTO"/>
    <s v="VICERRECTORÍA ACADÉMICA "/>
    <s v="DESPACHO VAC"/>
    <s v="Subdirecciòn de Recursos Educativos_ EMISORA"/>
    <s v="Servicios Profesionales"/>
    <s v="CPS"/>
    <s v="PROFESIONAL UNIVERSITARIO"/>
    <n v="6"/>
    <n v="4400000"/>
    <n v="0.05"/>
    <n v="4620000"/>
    <n v="1"/>
    <s v="DIA"/>
    <d v="2025-02-03T00:00:00"/>
    <d v="2025-12-12T00:00:00"/>
    <n v="46200000"/>
    <m/>
    <m/>
    <n v="0"/>
    <n v="10"/>
    <n v="46200000"/>
    <x v="0"/>
    <x v="0"/>
    <s v="SI"/>
    <m/>
    <s v="NO"/>
    <s v="CON-116"/>
    <n v="80111600"/>
    <s v="Realizar actividades de apoyo en las distintas fases del proceso de producción de contenidos radiofónicos al  igual que como Master de radio mantener, programar y posicionar los contenidos y franjas de la emisora."/>
    <s v="enero"/>
    <s v="enero"/>
    <n v="10"/>
    <s v="MES(ES)"/>
    <s v="Contratación directa."/>
    <n v="46200000"/>
    <n v="46200000"/>
    <s v="NO"/>
    <s v="NA"/>
    <s v="GRUPO DE CONTRATACION UNIVERSIDAD PEDAGOGICA NACIONAL"/>
    <s v="CO-DC"/>
    <s v="DESPACHO VAC"/>
    <s v="601 5941844"/>
    <s v="contratacion@pedagogica.edu.co"/>
    <s v="NO"/>
    <s v="NO"/>
    <s v="No Aplica"/>
    <s v="Todas"/>
    <s v="Todos"/>
    <s v="No Aplica"/>
    <m/>
    <m/>
  </r>
  <r>
    <s v="PIC"/>
    <s v="117"/>
    <s v="GASTOS DE FUNCIONAMIENTO"/>
    <s v="VICERRECTORÍA ACADÉMICA "/>
    <s v="DESPACHO VAC - Subdirecciones de Admisiones y Registros "/>
    <s v="Plan Integral de Cobertura 2024"/>
    <s v="Servicios Profesionales"/>
    <s v="CPS"/>
    <s v="PROFESIONAL UNIVERSITARIO"/>
    <n v="5"/>
    <n v="4200000"/>
    <n v="0.05"/>
    <n v="4410000"/>
    <n v="1"/>
    <s v="DIA"/>
    <d v="2025-02-03T00:00:00"/>
    <d v="2025-12-12T00:00:00"/>
    <n v="46305000"/>
    <m/>
    <m/>
    <n v="0"/>
    <n v="10.5"/>
    <n v="46305000"/>
    <x v="1"/>
    <x v="0"/>
    <s v="SI"/>
    <m/>
    <s v="NO"/>
    <s v="PIC-117"/>
    <n v="80111600"/>
    <s v="Prestar servicios profesionales para apoyar el proceso de regionalización de la Universidad Pedagógica Nacional en lo relacionado con  los proceso académicos, de homologación, atención, registro y seguimiento a los(as) estudiantes del Plan Integral de Cobertura y las demás que la Subdirección de Admisiones y Registro determine y el coordinador de regionalización. "/>
    <s v="enero"/>
    <s v="enero"/>
    <n v="10.5"/>
    <s v="MES(ES)"/>
    <s v="Contratación directa."/>
    <n v="46305000"/>
    <n v="46305000"/>
    <s v="NO"/>
    <s v="NA"/>
    <s v="GRUPO DE CONTRATACION UNIVERSIDAD PEDAGOGICA NACIONAL"/>
    <s v="CO-DC"/>
    <s v="DESPACHO VAC - Subdirecciones de Admisiones y Registros "/>
    <s v="601 5941844"/>
    <s v="contratacion@pedagogica.edu.co"/>
    <s v="NO"/>
    <s v="NO"/>
    <s v="No Aplica"/>
    <s v="Todas"/>
    <s v="Todos"/>
    <s v="No Aplica"/>
    <m/>
    <m/>
  </r>
  <r>
    <s v="PIC"/>
    <s v="118"/>
    <s v="GASTOS DE FUNCIONAMIENTO"/>
    <s v="VICERRECTORÍA ACADÉMICA "/>
    <s v="DESPACHO VAC - Subdirección de Recursos Educativos"/>
    <s v="Plan Integral de Cobertura 2024"/>
    <s v="Servicios Profesionales"/>
    <s v="CPS"/>
    <s v="PROFESIONAL UNIVERSITARIO"/>
    <n v="5"/>
    <n v="4200000"/>
    <n v="0.05"/>
    <n v="4410000"/>
    <n v="1"/>
    <s v="DIA"/>
    <d v="2025-02-03T00:00:00"/>
    <d v="2025-12-12T00:00:00"/>
    <n v="46305000"/>
    <m/>
    <m/>
    <n v="0"/>
    <n v="10.5"/>
    <n v="46305000"/>
    <x v="1"/>
    <x v="0"/>
    <s v="SI"/>
    <m/>
    <s v="NO"/>
    <s v="PIC-118"/>
    <n v="80111600"/>
    <s v="Prestar servicios profesionales en la Subdirección de Recurso Educativos para la producción y realización de material audiovisual de carácter institucional, educativo y didáctico en el marco del Plan Integral de Cobertura y la política institucional de regionalización de la Universidad Pedagógica Nacional "/>
    <s v="enero"/>
    <s v="enero"/>
    <n v="10.5"/>
    <s v="MES(ES)"/>
    <s v="Contratación directa."/>
    <n v="46305000"/>
    <n v="46305000"/>
    <s v="NO"/>
    <s v="NA"/>
    <s v="GRUPO DE CONTRATACION UNIVERSIDAD PEDAGOGICA NACIONAL"/>
    <s v="CO-DC"/>
    <s v="DESPACHO VAC - Subdirección de Recursos Educativos"/>
    <s v="601 5941844"/>
    <s v="contratacion@pedagogica.edu.co"/>
    <s v="NO"/>
    <s v="NO"/>
    <s v="No Aplica"/>
    <s v="Todas"/>
    <s v="Todos"/>
    <s v="No Aplica"/>
    <m/>
    <m/>
  </r>
  <r>
    <s v="aplazar "/>
    <m/>
    <s v="GASTOS DE FUNCIONAMIENTO"/>
    <s v="VICERRECTORÍA ACADÉMICA "/>
    <s v="FACULTAD DE CIENCIA Y TECNOLOGÍA"/>
    <s v="CINNDET"/>
    <s v="Servicios Profesionales"/>
    <s v="CPS"/>
    <s v="PROFESIONAL UNIVERSITARIO"/>
    <n v="6"/>
    <n v="4400000"/>
    <n v="0.05"/>
    <n v="4620000"/>
    <n v="1"/>
    <s v="DIA"/>
    <d v="2025-02-03T00:00:00"/>
    <d v="2025-11-30T00:00:00"/>
    <n v="46200000"/>
    <m/>
    <m/>
    <n v="0"/>
    <n v="10"/>
    <n v="46200000"/>
    <x v="0"/>
    <x v="0"/>
    <s v="SI"/>
    <s v="aplazado "/>
    <s v="NO"/>
    <s v="CON-"/>
    <n v="80111600"/>
    <s v="Realizar procesos de diseño gráfico para contenidos digitales e impresos y desarrollo de la identidad  visual y comunicativa para ambientes formativos mediados por las TIC, plataformas LMS y entornos  virtuales de aprendizaje en atención a las necesidades del Cinndet y de acuerdo con la ruta"/>
    <s v="enero"/>
    <s v="enero"/>
    <n v="10"/>
    <s v="MES(ES)"/>
    <s v="Contratación directa."/>
    <n v="46200000"/>
    <n v="46200000"/>
    <s v="NO"/>
    <s v="NA"/>
    <s v="GRUPO DE CONTRATACION UNIVERSIDAD PEDAGOGICA NACIONAL"/>
    <s v="CO-DC"/>
    <s v="FACULTAD DE CIENCIA Y TECNOLOGÍA"/>
    <s v="601 5941844"/>
    <s v="contratacion@pedagogica.edu.co"/>
    <s v="NO"/>
    <s v="NO"/>
    <s v="No Aplica"/>
    <s v="Todas"/>
    <s v="Todos"/>
    <s v="No Aplica"/>
    <m/>
    <m/>
  </r>
  <r>
    <s v="aplazar "/>
    <m/>
    <s v="GASTOS DE FUNCIONAMIENTO"/>
    <s v="VICERRECTORÍA ACADÉMICA "/>
    <s v="FACULTAD DE CIENCIA Y TECNOLOGÍA"/>
    <s v="CINNDET"/>
    <s v="Servicios Profesionales"/>
    <s v="CPS"/>
    <s v="PROFESIONAL UNIVERSITARIO"/>
    <n v="6"/>
    <n v="4400000"/>
    <n v="0.05"/>
    <n v="4620000"/>
    <n v="1"/>
    <s v="DIA"/>
    <d v="2025-02-03T00:00:00"/>
    <d v="2025-11-30T00:00:00"/>
    <n v="46200000"/>
    <m/>
    <m/>
    <n v="0"/>
    <n v="10"/>
    <n v="46200000"/>
    <x v="0"/>
    <x v="0"/>
    <s v="SI"/>
    <s v="aplazado "/>
    <s v="NO"/>
    <s v="CON-"/>
    <n v="80111600"/>
    <s v="Prestar los servicios profesionales para elaborar y/o revisar los contenidos de: los productos y servicios del  Cinndet, los Programas Académicos, las iniciativas de investigación o los proyectos de extensión, en  diferentes modalidades; así como, realizar la curaduría y adaptación de la información del Cinndet a_x000a_comunicabilidad y lenguajes particulares de plataformas digitales según la ruta de virtualización dispuesta  por la Universidad."/>
    <s v="enero"/>
    <s v="enero"/>
    <n v="10"/>
    <s v="MES(ES)"/>
    <s v="Contratación directa."/>
    <n v="46200000"/>
    <n v="46200000"/>
    <s v="NO"/>
    <s v="NA"/>
    <s v="GRUPO DE CONTRATACION UNIVERSIDAD PEDAGOGICA NACIONAL"/>
    <s v="CO-DC"/>
    <s v="FACULTAD DE CIENCIA Y TECNOLOGÍA"/>
    <s v="601 5941844"/>
    <s v="contratacion@pedagogica.edu.co"/>
    <s v="NO"/>
    <s v="NO"/>
    <s v="No Aplica"/>
    <s v="Todas"/>
    <s v="Todos"/>
    <s v="No Aplica"/>
    <m/>
    <m/>
  </r>
  <r>
    <s v="aplazar "/>
    <m/>
    <s v="GASTOS DE FUNCIONAMIENTO"/>
    <s v="VICERRECTORÍA ACADÉMICA "/>
    <s v="FACULTAD DE CIENCIA Y TECNOLOGÍA"/>
    <s v="CINNDET"/>
    <s v="Servicios Profesionales"/>
    <s v="CPS"/>
    <s v="PROFESIONAL UNIVERSITARIO"/>
    <n v="6"/>
    <n v="4400000"/>
    <n v="0.05"/>
    <n v="4620000"/>
    <n v="1"/>
    <s v="DIA"/>
    <d v="2025-02-03T00:00:00"/>
    <d v="2025-11-30T00:00:00"/>
    <n v="46200000"/>
    <m/>
    <m/>
    <n v="0"/>
    <n v="10"/>
    <n v="46200000"/>
    <x v="0"/>
    <x v="0"/>
    <s v="SI"/>
    <s v="aplazado "/>
    <s v="NO"/>
    <s v="CON-"/>
    <n v="80111600"/>
    <s v="Implementar desarrollos web para todo tipo de entornos mediados por TIC, así como desarrollar la  arquitectura funcional y estética de aplicativos WEB (soluciones tecnológicas a medida) y prestar apoyo en la producción de los diferentes espacios de divulgación, eventos académicos y proyectos de extensión del Cinndet."/>
    <s v="enero"/>
    <s v="enero"/>
    <n v="10"/>
    <s v="MES(ES)"/>
    <s v="Contratación directa."/>
    <n v="46200000"/>
    <n v="46200000"/>
    <s v="NO"/>
    <s v="NA"/>
    <s v="GRUPO DE CONTRATACION UNIVERSIDAD PEDAGOGICA NACIONAL"/>
    <s v="CO-DC"/>
    <s v="FACULTAD DE CIENCIA Y TECNOLOGÍA"/>
    <s v="601 5941844"/>
    <s v="contratacion@pedagogica.edu.co"/>
    <s v="NO"/>
    <s v="NO"/>
    <s v="No Aplica"/>
    <s v="Todas"/>
    <s v="Todos"/>
    <s v="No Aplica"/>
    <m/>
    <m/>
  </r>
  <r>
    <s v="aplazar "/>
    <m/>
    <s v="GASTOS DE FUNCIONAMIENTO"/>
    <s v="RECTORÍA"/>
    <s v="rectoría "/>
    <m/>
    <s v="Servicios Profesionales"/>
    <s v="CPS"/>
    <s v="PROFESIONAL UNIVERSITARIO"/>
    <n v="4"/>
    <n v="3900000"/>
    <n v="0.05"/>
    <n v="4095000"/>
    <n v="1"/>
    <s v="DIA"/>
    <d v="2025-02-03T00:00:00"/>
    <d v="2025-12-12T00:00:00"/>
    <n v="40950000"/>
    <m/>
    <m/>
    <n v="0"/>
    <n v="10"/>
    <n v="40950000"/>
    <x v="0"/>
    <x v="1"/>
    <s v="SI"/>
    <m/>
    <s v="NO"/>
    <s v="CON-"/>
    <n v="80111600"/>
    <s v="Realizar la revisión y edición académica de los ambientes de aprendizaje que se encuentran en proceso de  producción, edición, ejecución y virtualización de la Licenciatura en Educación Básica Primaria, en coordinación  con los docentes proponentes de los cursos y los parámetros de la Licenciatura."/>
    <s v="enero"/>
    <s v="enero"/>
    <n v="10"/>
    <s v="MES(ES)"/>
    <s v="Contratación directa."/>
    <n v="40950000"/>
    <n v="40950000"/>
    <s v="NO"/>
    <s v="NA"/>
    <s v="GRUPO DE CONTRATACION UNIVERSIDAD PEDAGOGICA NACIONAL"/>
    <s v="CO-DC"/>
    <s v="rectoría "/>
    <s v="601 5941844"/>
    <s v="contratacion@pedagogica.edu.co"/>
    <s v="NO"/>
    <s v="NO"/>
    <s v="No Aplica"/>
    <s v="Todas"/>
    <s v="Todos"/>
    <s v="No Aplica"/>
    <m/>
    <m/>
  </r>
  <r>
    <s v="aplazar "/>
    <m/>
    <s v="GASTOS DE FUNCIONAMIENTO"/>
    <s v="RECTORÍA"/>
    <s v="FACULTAD DE CIENCIA Y TECNOLOGÍA"/>
    <s v="CINNDET"/>
    <s v="Servicios Asistenciales"/>
    <s v="CPS"/>
    <s v="ASISTENCIAL"/>
    <n v="5"/>
    <n v="2100000"/>
    <n v="0.05"/>
    <n v="2205000"/>
    <n v="1"/>
    <s v="DIA"/>
    <d v="2025-02-03T00:00:00"/>
    <d v="2025-11-30T00:00:00"/>
    <n v="22050000"/>
    <m/>
    <m/>
    <n v="0"/>
    <n v="10"/>
    <n v="22050000"/>
    <x v="0"/>
    <x v="0"/>
    <s v="SI"/>
    <s v="APLAZAR"/>
    <s v="NO"/>
    <s v="CON-"/>
    <n v="80111600"/>
    <s v="Apoyar procesos asistenciales; procesos contractuales y realización de cotizaciones; Establecer  comunicación permanente con las diferentes instancias de la Universidad. Realizar actividades  propias del Cinndet. Asistir en la gestión y el seguimiento de actividades del equipo de  profesionales, aspectos operativos, técnicos y documentales. Participar en la programación,  organización, ejecución de las actividades administrativas, de servicio y de oferta del Cinndet."/>
    <s v="enero"/>
    <s v="enero"/>
    <n v="10"/>
    <s v="MES(ES)"/>
    <s v="Contratación directa."/>
    <n v="22050000"/>
    <n v="22050000"/>
    <s v="NO"/>
    <s v="NA"/>
    <s v="GRUPO DE CONTRATACION UNIVERSIDAD PEDAGOGICA NACIONAL"/>
    <s v="CO-DC"/>
    <s v="FACULTAD DE CIENCIA Y TECNOLOGÍA"/>
    <s v="601 5941844"/>
    <s v="contratacion@pedagogica.edu.co"/>
    <s v="NO"/>
    <s v="NO"/>
    <s v="No Aplica"/>
    <s v="Todas"/>
    <s v="Todos"/>
    <s v="No Aplica"/>
    <m/>
    <m/>
  </r>
  <r>
    <s v="aplazar "/>
    <m/>
    <s v="GASTOS DE FUNCIONAMIENTO"/>
    <s v="RECTORÍA"/>
    <s v="FACULTAD DE CIENCIA Y TECNOLOGÍA"/>
    <s v="CINNDET"/>
    <s v="Servicios Profesionales"/>
    <s v="CPS"/>
    <s v="PROFESIONAL UNIVERSITARIO"/>
    <n v="5"/>
    <n v="4200000"/>
    <n v="0.05"/>
    <n v="4410000"/>
    <n v="1"/>
    <s v="DIA"/>
    <d v="2025-02-03T00:00:00"/>
    <d v="2025-11-30T00:00:00"/>
    <n v="44100000"/>
    <m/>
    <m/>
    <n v="0"/>
    <n v="10"/>
    <n v="44100000"/>
    <x v="0"/>
    <x v="0"/>
    <s v="SI"/>
    <s v="APLAZAR"/>
    <s v="NO"/>
    <s v="CON-"/>
    <n v="80111600"/>
    <s v="Prestar los servicios profesionales para la formulación e implementación del Diseño Instruccional de  contenidos educativos, recursos formativos y actividades didácticas del Cinndet, tanto de los  programas académicos como de los proyectos de extensión, mediados por TIC; así como prestar _x000a_acompañamiento y asesoría metodológica en los procesos de virtualización."/>
    <s v="enero"/>
    <s v="enero"/>
    <n v="10"/>
    <s v="MES(ES)"/>
    <s v="Contratación directa."/>
    <n v="44100000"/>
    <n v="44100000"/>
    <s v="NO"/>
    <s v="NA"/>
    <s v="GRUPO DE CONTRATACION UNIVERSIDAD PEDAGOGICA NACIONAL"/>
    <s v="CO-DC"/>
    <s v="FACULTAD DE CIENCIA Y TECNOLOGÍA"/>
    <s v="601 5941844"/>
    <s v="contratacion@pedagogica.edu.co"/>
    <s v="NO"/>
    <s v="NO"/>
    <s v="No Aplica"/>
    <s v="Todas"/>
    <s v="Todos"/>
    <s v="No Aplica"/>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2">
  <r>
    <s v="IGUAL "/>
    <s v="001"/>
    <s v="GASTOS DE FUNCIONAMIENTO"/>
    <s v="RECTORÍA"/>
    <s v="RECTORÍA"/>
    <s v="CONSEJO SUPERIOR"/>
    <s v="Logística Consejo Superior"/>
    <s v="Logística"/>
    <s v="OTRO"/>
    <m/>
    <s v="-"/>
    <m/>
    <n v="4891250"/>
    <n v="1"/>
    <s v="MENSUAL"/>
    <d v="2025-01-01T00:00:00"/>
    <d v="2025-12-31T00:00:00"/>
    <n v="83151250"/>
    <m/>
    <m/>
    <n v="0"/>
    <n v="12"/>
    <n v="83151250"/>
    <x v="0"/>
    <x v="0"/>
    <s v="NO"/>
    <s v="SI "/>
    <s v="NO"/>
    <s v="CON-001"/>
    <n v="80161500"/>
    <s v="Amparar el pago de honorarios a los miembros del Consejo Superior de la UPN para la Vigencia 2025"/>
    <d v="2025-01-01T00:00:00"/>
    <d v="2025-01-01T00:00:00"/>
    <n v="12"/>
    <s v="MES(ES)"/>
    <s v="Contratación directa."/>
    <n v="83151250"/>
    <n v="83151250"/>
    <s v="NO"/>
    <s v="NA"/>
    <s v="GRUPO DE CONTRATACION UNIVERSIDAD PEDAGOGICA NACIONAL"/>
    <s v="CO-DC"/>
    <s v="RECTORÍA"/>
    <s v="601 5941844"/>
    <s v="contratacion@pedagogica.edu.co"/>
    <s v="NO"/>
    <s v="NO"/>
    <s v="No Aplica"/>
    <s v="Todas"/>
    <s v="Todos"/>
    <s v="No Aplica"/>
    <m/>
    <m/>
    <m/>
  </r>
  <r>
    <s v="PIC"/>
    <s v="002"/>
    <s v="GASTOS DE FUNCIONAMIENTO"/>
    <s v="RECTORÍA"/>
    <s v="OFICINA DE COMUNICACIONES"/>
    <s v="Plan Integral de Cobertura 2024"/>
    <s v="Servicios Profesionales"/>
    <s v="CPS"/>
    <s v="PROFESIONAL UNIVERSITARIO"/>
    <n v="6"/>
    <n v="4400000"/>
    <n v="0.05"/>
    <n v="4620000"/>
    <n v="1"/>
    <s v="DIA"/>
    <d v="2025-02-03T00:00:00"/>
    <d v="2025-12-12T00:00:00"/>
    <n v="48510000"/>
    <m/>
    <m/>
    <n v="0"/>
    <n v="10.5"/>
    <n v="48510000"/>
    <x v="1"/>
    <x v="0"/>
    <s v="SI"/>
    <s v="SI "/>
    <s v="NO"/>
    <s v="PIC-002"/>
    <n v="80111600"/>
    <s v="Prestar servicios profesionales para el diseño y gestión de las piezas comunicativas en el marco de la estrategia de regionalización encaminada a la ampliación de cobertura dispuesta en la Universidad Pedagógica Nacional y las demás que se requieran desde el Grupo de Comunicaciones."/>
    <d v="2025-02-03T00:00:00"/>
    <d v="2025-02-03T00:00:00"/>
    <n v="10.5"/>
    <s v="MES(ES)"/>
    <s v="Contratación directa."/>
    <n v="48510000"/>
    <n v="48510000"/>
    <s v="NO"/>
    <s v="NA"/>
    <s v="GRUPO DE CONTRATACION UNIVERSIDAD PEDAGOGICA NACIONAL"/>
    <s v="CO-DC"/>
    <s v="OFICINA DE COMUNICACIONES"/>
    <s v="601 5941844"/>
    <s v="contratacion@pedagogica.edu.co"/>
    <s v="NO"/>
    <s v="NO"/>
    <s v="No Aplica"/>
    <s v="Todas"/>
    <s v="Todos"/>
    <s v="No Aplica"/>
    <m/>
    <m/>
    <s v="Objetos iguales "/>
  </r>
  <r>
    <s v="IGUAL"/>
    <s v="003"/>
    <s v="GASTOS DE FUNCIONAMIENTO"/>
    <s v="RECTORÍA"/>
    <s v="OFICINA JURÍDICA "/>
    <m/>
    <s v="Servicios Profesionales"/>
    <s v="CPS"/>
    <s v="PROFESIONAL ESPECIALIZADO"/>
    <n v="4"/>
    <n v="5700000"/>
    <n v="0.04"/>
    <n v="5928000"/>
    <n v="1"/>
    <s v="DIA"/>
    <d v="2025-01-20T00:00:00"/>
    <d v="2025-12-12T00:00:00"/>
    <n v="65208000"/>
    <m/>
    <m/>
    <n v="0"/>
    <n v="11"/>
    <n v="65208000"/>
    <x v="0"/>
    <x v="0"/>
    <s v="SI"/>
    <s v="SI "/>
    <s v="NO"/>
    <s v="CON-003"/>
    <n v="80111600"/>
    <s v="Prestar servicios profesionales especializados para atender los litigios y la defensa jurídica de la UPN ante la jurisdicción contencioso - administrativa, así como atender la representación legal ante los entes administrativos y los organismos de control, de procesos a favor o en contra de la Universidad y emitir conceptos jurídicos y disciplinarios en el trámite de las actividades académicas y administrativas."/>
    <d v="2025-01-20T00:00:00"/>
    <d v="2025-01-20T00:00:00"/>
    <n v="11"/>
    <s v="MES(ES)"/>
    <s v="Contratación directa."/>
    <n v="65208000"/>
    <n v="65208000"/>
    <s v="NO"/>
    <s v="NA"/>
    <s v="GRUPO DE CONTRATACION UNIVERSIDAD PEDAGOGICA NACIONAL"/>
    <s v="CO-DC"/>
    <s v="OFICINA JURÍDICA "/>
    <s v="601 5941844"/>
    <s v="contratacion@pedagogica.edu.co"/>
    <s v="NO"/>
    <s v="NO"/>
    <s v="No Aplica"/>
    <s v="Todas"/>
    <s v="Todos"/>
    <s v="No Aplica"/>
    <m/>
    <m/>
    <m/>
  </r>
  <r>
    <s v="IGUAL "/>
    <s v="004"/>
    <s v="GASTOS DE FUNCIONAMIENTO"/>
    <s v="RECTORÍA"/>
    <s v="OFICINA JURÍDICA "/>
    <m/>
    <s v="Servicios Profesionales"/>
    <s v="CPS"/>
    <s v="PROFESIONAL UNIVERSITARIO"/>
    <n v="6"/>
    <n v="4400000"/>
    <n v="0.05"/>
    <n v="4620000"/>
    <n v="1"/>
    <s v="DIA"/>
    <d v="2025-02-03T00:00:00"/>
    <d v="2025-12-12T00:00:00"/>
    <n v="46200000"/>
    <m/>
    <m/>
    <n v="0"/>
    <n v="10"/>
    <n v="46200000"/>
    <x v="0"/>
    <x v="0"/>
    <s v="SI"/>
    <s v="SI "/>
    <s v="NO"/>
    <s v="CON-004"/>
    <n v="80111600"/>
    <s v="Prestar servicios profesionales a la Oficina Jurídica para acompañamiento, asesoría y revisión de actos administrativos y otros asuntos legales, resolviendo las necesidades jurídicas de las dependencias adscritas a la Vicerrectoría Académica."/>
    <d v="2025-02-03T00:00:00"/>
    <d v="2025-02-03T00:00:00"/>
    <n v="10"/>
    <s v="MES(ES)"/>
    <s v="Contratación directa."/>
    <n v="46200000"/>
    <n v="46200000"/>
    <s v="NO"/>
    <s v="NA"/>
    <s v="GRUPO DE CONTRATACION UNIVERSIDAD PEDAGOGICA NACIONAL"/>
    <s v="CO-DC"/>
    <s v="OFICINA JURÍDICA "/>
    <s v="601 5941844"/>
    <s v="contratacion@pedagogica.edu.co"/>
    <s v="NO"/>
    <s v="NO"/>
    <s v="No Aplica"/>
    <s v="Todas"/>
    <s v="Todos"/>
    <s v="No Aplica"/>
    <m/>
    <m/>
    <m/>
  </r>
  <r>
    <s v="IGUAL"/>
    <s v="005"/>
    <s v="GASTOS DE FUNCIONAMIENTO"/>
    <s v="RECTORÍA"/>
    <s v="OFICINA JURÍDICA "/>
    <m/>
    <s v="Servicios Profesionales"/>
    <s v="CPS"/>
    <s v="ASESOR"/>
    <m/>
    <n v="10072674"/>
    <n v="0.03"/>
    <n v="10192000"/>
    <n v="1"/>
    <s v="DIA"/>
    <d v="2025-01-13T00:00:00"/>
    <d v="2025-12-19T00:00:00"/>
    <n v="112112000"/>
    <m/>
    <m/>
    <n v="0"/>
    <n v="11"/>
    <n v="112112000"/>
    <x v="0"/>
    <x v="0"/>
    <s v="SI"/>
    <s v="SI "/>
    <s v="NO"/>
    <s v="CON-005"/>
    <n v="80111600"/>
    <s v="Prestar servicios profesionales especializados para atender los litigios y la defensa jurídica de la UPN ante la jurisdicción ordinaria, contencioso administrativa y otras, así como atender la representación legal ante los entes administrativos y los organismos de control, de procesos a favor o en contra de la Universidad y emitir conceptos jurídicos en desarrollo a la autonomía universitaria."/>
    <d v="2025-01-13T00:00:00"/>
    <d v="2025-01-13T00:00:00"/>
    <n v="11"/>
    <s v="MES(ES)"/>
    <s v="Contratación directa."/>
    <n v="112112000"/>
    <n v="112112000"/>
    <s v="NO"/>
    <s v="NA"/>
    <s v="GRUPO DE CONTRATACION UNIVERSIDAD PEDAGOGICA NACIONAL"/>
    <s v="CO-DC"/>
    <s v="OFICINA JURÍDICA "/>
    <s v="601 5941844"/>
    <s v="contratacion@pedagogica.edu.co"/>
    <s v="NO"/>
    <s v="NO"/>
    <s v="No Aplica"/>
    <s v="Todas"/>
    <s v="Todos"/>
    <s v="No Aplica"/>
    <m/>
    <m/>
    <m/>
  </r>
  <r>
    <s v="IGUAL"/>
    <s v="006"/>
    <s v="GASTOS DE FUNCIONAMIENTO"/>
    <s v="RECTORÍA"/>
    <s v="OFICINA DE CONTROL INTERNO"/>
    <m/>
    <s v="Servicios Profesionales"/>
    <s v="CPS"/>
    <s v="PROFESIONAL ESPECIALIZADO"/>
    <n v="4"/>
    <n v="5700000"/>
    <n v="0.04"/>
    <n v="5928000"/>
    <n v="1"/>
    <s v="DIA"/>
    <d v="2025-02-03T00:00:00"/>
    <d v="2025-12-12T00:00:00"/>
    <n v="59280000"/>
    <m/>
    <m/>
    <n v="0"/>
    <n v="10"/>
    <n v="59280000"/>
    <x v="0"/>
    <x v="0"/>
    <s v="SI"/>
    <s v="SI "/>
    <s v="NO"/>
    <s v="CON-006"/>
    <n v="80111600"/>
    <s v="Prestar servicios profesionales especializados para ejecutar, apoyar y asesorar las auditorias y seguimientos aprobados en el Programa de auditorías y plan de trabajo para la vigencia 2025, relacionadas con la Gestión Docente Universitaria, así como las demás actividades enmarcadas en la Gestión Documental de la UPN."/>
    <d v="2025-02-03T00:00:00"/>
    <d v="2025-02-03T00:00:00"/>
    <n v="10"/>
    <s v="MES(ES)"/>
    <s v="Contratación directa."/>
    <n v="59280000"/>
    <n v="59280000"/>
    <s v="NO"/>
    <s v="NA"/>
    <s v="GRUPO DE CONTRATACION UNIVERSIDAD PEDAGOGICA NACIONAL"/>
    <s v="CO-DC"/>
    <s v="OFICINA DE CONTROL INTERNO"/>
    <s v="601 5941844"/>
    <s v="contratacion@pedagogica.edu.co"/>
    <s v="NO"/>
    <s v="NO"/>
    <s v="No Aplica"/>
    <s v="Todas"/>
    <s v="Todos"/>
    <s v="No Aplica"/>
    <m/>
    <m/>
    <m/>
  </r>
  <r>
    <s v="IGUAL "/>
    <s v="007"/>
    <s v="GASTOS DE FUNCIONAMIENTO"/>
    <s v="RECTORÍA"/>
    <s v="OFICINA DE CONTROL INTERNO"/>
    <m/>
    <s v="Servicios Profesionales"/>
    <s v="CPS"/>
    <s v="PROFESIONAL ESPECIALIZADO"/>
    <n v="1"/>
    <n v="4700000"/>
    <n v="0.05"/>
    <n v="4935000"/>
    <n v="1"/>
    <s v="DIA"/>
    <d v="2025-02-03T00:00:00"/>
    <d v="2025-12-12T00:00:00"/>
    <n v="49350000"/>
    <m/>
    <m/>
    <n v="0"/>
    <n v="10"/>
    <n v="49350000"/>
    <x v="0"/>
    <x v="0"/>
    <s v="SI"/>
    <s v="SI "/>
    <s v="NO"/>
    <s v="CON-007"/>
    <n v="80111600"/>
    <s v="Prestar servicios profesionales especializados para  asesorar, apoyar y ejecutar auditorias y/o seguimientos, proyectar los informes legales de carácter contable y  financiero requeridos para el cumplimiento misional de la Oficina de Control Interno y las demás actividades que demande esta Oficina para dar cumplimiento al Plan de Acción."/>
    <d v="2025-02-03T00:00:00"/>
    <d v="2025-02-03T00:00:00"/>
    <n v="10"/>
    <s v="MES(ES)"/>
    <s v="Contratación directa."/>
    <n v="49350000"/>
    <n v="49350000"/>
    <s v="NO"/>
    <s v="NA"/>
    <s v="GRUPO DE CONTRATACION UNIVERSIDAD PEDAGOGICA NACIONAL"/>
    <s v="CO-DC"/>
    <s v="OFICINA DE CONTROL INTERNO"/>
    <s v="601 5941844"/>
    <s v="contratacion@pedagogica.edu.co"/>
    <s v="NO"/>
    <s v="NO"/>
    <s v="No Aplica"/>
    <s v="Todas"/>
    <s v="Todos"/>
    <s v="No Aplica"/>
    <m/>
    <m/>
    <m/>
  </r>
  <r>
    <s v="IGUAL"/>
    <s v="008"/>
    <s v="GASTOS DE FUNCIONAMIENTO"/>
    <s v="RECTORÍA"/>
    <s v="OFICINA DE CONTROL INTERNO"/>
    <m/>
    <s v="Servicios Profesionales"/>
    <s v="CPS"/>
    <s v="PROFESIONAL UNIVERSITARIO"/>
    <n v="6"/>
    <n v="4400000"/>
    <n v="0.05"/>
    <n v="4620000"/>
    <n v="1"/>
    <s v="DIA"/>
    <d v="2025-02-03T00:00:00"/>
    <d v="2025-12-12T00:00:00"/>
    <n v="46200000"/>
    <m/>
    <m/>
    <n v="0"/>
    <n v="10"/>
    <n v="46200000"/>
    <x v="0"/>
    <x v="0"/>
    <s v="SI"/>
    <s v="SI "/>
    <s v="NO"/>
    <s v="CON-008"/>
    <n v="80111600"/>
    <s v="Prestar servicios profesionales universitarios para  asesorar, apoyar y ejecutar auditorias y/o seguimientos incluidos en el Programa de Auditorias y Plan de Trabajo vigencia 2025, así como proyectar los informes internos y de carácter legal, requeridos para el cumplimiento misional de la Oficina de Control Interno y las demás actividades que demande esta Oficina para dar cumplimiento al plan de acción."/>
    <d v="2025-02-03T00:00:00"/>
    <d v="2025-02-03T00:00:00"/>
    <n v="10"/>
    <s v="MES(ES)"/>
    <s v="Contratación directa."/>
    <n v="46200000"/>
    <n v="46200000"/>
    <s v="NO"/>
    <s v="NA"/>
    <s v="GRUPO DE CONTRATACION UNIVERSIDAD PEDAGOGICA NACIONAL"/>
    <s v="CO-DC"/>
    <s v="OFICINA DE CONTROL INTERNO"/>
    <s v="601 5941844"/>
    <s v="contratacion@pedagogica.edu.co"/>
    <s v="NO"/>
    <s v="NO"/>
    <s v="No Aplica"/>
    <s v="Todas"/>
    <s v="Todos"/>
    <s v="No Aplica"/>
    <m/>
    <m/>
    <m/>
  </r>
  <r>
    <s v="IGUAL"/>
    <s v="009"/>
    <s v="GASTOS DE FUNCIONAMIENTO"/>
    <s v="RECTORÍA"/>
    <s v="SECRETARÍA GENERAL "/>
    <m/>
    <s v="Servicios Asistenciales"/>
    <s v="CPS"/>
    <s v="ASISTENCIAL"/>
    <n v="5"/>
    <n v="2100000"/>
    <n v="0.05"/>
    <n v="2205000"/>
    <n v="1"/>
    <s v="DIA"/>
    <d v="2025-02-03T00:00:00"/>
    <d v="2025-12-12T00:00:00"/>
    <n v="22050000"/>
    <m/>
    <m/>
    <n v="0"/>
    <n v="10"/>
    <n v="22050000"/>
    <x v="0"/>
    <x v="0"/>
    <s v="SI"/>
    <s v="SI "/>
    <s v="NO"/>
    <s v="CON-009"/>
    <n v="80111600"/>
    <s v="Prestar servicios personales para la transcripción y redacción de actas y documentos del Consejo Superior y el Consejo Académico."/>
    <d v="2025-02-03T00:00:00"/>
    <d v="2025-02-03T00:00:00"/>
    <n v="10"/>
    <s v="MES(ES)"/>
    <s v="Contratación directa."/>
    <n v="22050000"/>
    <n v="22050000"/>
    <s v="NO"/>
    <s v="NA"/>
    <s v="GRUPO DE CONTRATACION UNIVERSIDAD PEDAGOGICA NACIONAL"/>
    <s v="CO-DC"/>
    <s v="SECRETARÍA GENERAL "/>
    <s v="601 5941844"/>
    <s v="contratacion@pedagogica.edu.co"/>
    <s v="NO"/>
    <s v="NO"/>
    <s v="No Aplica"/>
    <s v="Todas"/>
    <s v="Todos"/>
    <s v="No Aplica"/>
    <m/>
    <m/>
    <m/>
  </r>
  <r>
    <s v="IGUAL"/>
    <s v="010"/>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s v="SI "/>
    <s v="NO"/>
    <s v="CON-010"/>
    <n v="80111600"/>
    <s v="Prestar los servicios profesionales de apoyo a la Oficina de Desarrollo y Planeación en el desarrollo del Modelo integrado de planeación y gestión MIPG , así como el levantamiento de documentación, en los ejes centrales del Sistema de Gestión Integral de la Universidad Pedagógica Nacional"/>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m/>
  </r>
  <r>
    <s v="IGUAL"/>
    <s v="011"/>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s v="SI "/>
    <s v="NO"/>
    <s v="CON-011"/>
    <n v="80111600"/>
    <s v="Prestar los servicios de apoyo a la Oficina de Desarrollo y Planeación en el proceso de gestión de la calidad y la  gestión de del Modelo integrado de planeación y gestión MIPG,  en concordancia con el Sistema de Gestión Integral de la Universidad Pedagógica Nacional"/>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m/>
  </r>
  <r>
    <s v="IGUAL"/>
    <s v="012"/>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s v="SI "/>
    <s v="NO"/>
    <s v="CON-012"/>
    <n v="80111600"/>
    <s v="Prestar servicios especializados a la Oficina de Desarrollo y Planeación para fortalecer el Sistema de Gestión Integral de la Universidad, alineado con los planes estratégicos institucionales"/>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m/>
  </r>
  <r>
    <s v="IGUAL"/>
    <s v="013"/>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s v="SI "/>
    <s v="NO"/>
    <s v="CON-013"/>
    <n v="80111600"/>
    <s v="Prestar servicios profesionales de apoyo y asistencia técnica a la Oficina de Desarrollo y Planeación en la construcción de informes estratégicos y financieros, y análisis estadísticos que le permita a la UPN mejorar sus procesos de planeación estratégica, financiera y de gestión de calidad, seguimiento, control y evaluación para la optimización de recursos."/>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m/>
  </r>
  <r>
    <s v="IGUAL"/>
    <s v="014"/>
    <s v="GASTOS DE FUNCIONAMIENTO"/>
    <s v="RECTORÍA"/>
    <s v="OFICINA DE DESARROLLO Y PLANEACIÓN "/>
    <m/>
    <s v="Consultoría"/>
    <s v="Consultoría"/>
    <s v="OTRO"/>
    <m/>
    <n v="3610912.2"/>
    <n v="0.05"/>
    <n v="3791457.8100000005"/>
    <n v="1"/>
    <s v="MENSUAL"/>
    <d v="2025-02-03T00:00:00"/>
    <d v="2025-12-12T00:00:00"/>
    <n v="3791457.8100000005"/>
    <m/>
    <m/>
    <n v="0"/>
    <n v="10"/>
    <n v="3791457.8100000005"/>
    <x v="0"/>
    <x v="0"/>
    <s v="SI"/>
    <s v="SI "/>
    <s v="NO"/>
    <s v="CON-014"/>
    <s v="80101500_x000a_84111700                             80111600"/>
    <s v="Prestar los servicios de calificación y en especial otorgar la calificación de capacidad de pago en los términos del Decreto 610 de 2002 del Ministerio de Hacienda y Crédito Público o de la Ley 819 de 2003, según sea el caso, utilizando para el efecto la escala y procedimiento de calificación correspondientes."/>
    <d v="2025-02-03T00:00:00"/>
    <d v="2025-02-03T00:00:00"/>
    <n v="10"/>
    <s v="MES(ES)"/>
    <s v="Contratación directa."/>
    <n v="3791457.8100000005"/>
    <n v="3791457.8100000005"/>
    <s v="NO"/>
    <s v="NA"/>
    <s v="GRUPO DE CONTRATACION UNIVERSIDAD PEDAGOGICA NACIONAL"/>
    <s v="CO-DC"/>
    <s v="OFICINA DE DESARROLLO Y PLANEACIÓN "/>
    <s v="601 5941844"/>
    <s v="contratacion@pedagogica.edu.co"/>
    <s v="NO"/>
    <s v="NO"/>
    <s v="No Aplica"/>
    <s v="Todas"/>
    <s v="Todos"/>
    <s v="No Aplica"/>
    <m/>
    <m/>
    <m/>
  </r>
  <r>
    <s v="IGUAL"/>
    <s v="015"/>
    <s v="GASTOS DE FUNCIONAMIENTO"/>
    <s v="RECTORÍA"/>
    <s v="OFICINA DE DESARROLLO Y PLANEACIÓN "/>
    <m/>
    <s v="Auditoría"/>
    <s v="Consultoría"/>
    <s v="OTRO"/>
    <m/>
    <n v="1599894.0902783999"/>
    <n v="0.05"/>
    <n v="1679888.7947923199"/>
    <n v="1"/>
    <s v="MENSUAL"/>
    <d v="2025-02-03T00:00:00"/>
    <d v="2025-12-12T00:00:00"/>
    <n v="16798887.947923198"/>
    <m/>
    <m/>
    <n v="0"/>
    <n v="10"/>
    <n v="16798887.947923198"/>
    <x v="0"/>
    <x v="0"/>
    <s v="SI"/>
    <s v="SI "/>
    <s v="NO"/>
    <s v="CON-015"/>
    <s v="84111600                               80111600"/>
    <s v="Prestar los servicios profesionales de auditoría de renovación a la norma ISO 9001: 2015 del certificado para el Sistema de Gestión de Calidad de la Universidad Pedagógica Nacional, con el fin de verificar el cumplimiento permanente de dicho sistema con los requisitos de la norma y darle cumplimiento al programa de auditoría de cada ciclo de certificación (3) años, según el Reglamento de la Certificación ICONTEC de Sistemas de Gestión (ES-R-SG-001). "/>
    <d v="2025-02-03T00:00:00"/>
    <d v="2025-02-03T00:00:00"/>
    <n v="10"/>
    <s v="MES(ES)"/>
    <s v="Contratación directa."/>
    <n v="16798887.947923198"/>
    <n v="16798887.947923198"/>
    <s v="NO"/>
    <s v="NA"/>
    <s v="GRUPO DE CONTRATACION UNIVERSIDAD PEDAGOGICA NACIONAL"/>
    <s v="CO-DC"/>
    <s v="OFICINA DE DESARROLLO Y PLANEACIÓN "/>
    <s v="601 5941844"/>
    <s v="contratacion@pedagogica.edu.co"/>
    <s v="NO"/>
    <s v="NO"/>
    <s v="No Aplica"/>
    <s v="Todas"/>
    <s v="Todos"/>
    <s v="No Aplica"/>
    <m/>
    <m/>
    <m/>
  </r>
  <r>
    <s v="IGUAL"/>
    <s v="016"/>
    <s v="GASTOS DE FUNCIONAMIENTO"/>
    <s v="RECTORÍA"/>
    <s v="ASEGURAMIENTO DE LA CALIDAD"/>
    <m/>
    <s v="Servicios Profesionales"/>
    <s v="CPS"/>
    <s v="PROFESIONAL UNIVERSITARIO"/>
    <n v="6"/>
    <n v="4400000"/>
    <n v="0.05"/>
    <n v="4620000"/>
    <n v="1"/>
    <s v="DIA"/>
    <d v="2025-02-03T00:00:00"/>
    <d v="2025-12-12T00:00:00"/>
    <n v="46200000"/>
    <m/>
    <m/>
    <n v="0"/>
    <n v="10"/>
    <n v="46200000"/>
    <x v="0"/>
    <x v="0"/>
    <s v="SI"/>
    <s v="SI "/>
    <s v="NO"/>
    <s v="CON-016"/>
    <n v="80111600"/>
    <s v="Prestar servicios profesionales para apoyar la planeación, orientación, guía, acompañamiento, capacitación y seguimiento de los procesos institucionales y de programas en relación con solicitud y renovación de registro calificado, solicitud y renovación de acreditación de alta calidad, modificaciones, creación de nuevos programas, inactivación y cierre entre otros procesos de los programas de pregrado y posgrado de la Universidad Pedagógica Nacional. "/>
    <d v="2025-02-03T00:00:00"/>
    <d v="2025-02-03T00:00:00"/>
    <n v="10"/>
    <s v="MES(ES)"/>
    <s v="Contratación directa."/>
    <n v="46200000"/>
    <n v="46200000"/>
    <s v="NO"/>
    <s v="NA"/>
    <s v="GRUPO DE CONTRATACION UNIVERSIDAD PEDAGOGICA NACIONAL"/>
    <s v="CO-DC"/>
    <s v="ASEGURAMIENTO DE LA CALIDAD"/>
    <s v="601 5941844"/>
    <s v="contratacion@pedagogica.edu.co"/>
    <s v="NO"/>
    <s v="NO"/>
    <s v="No Aplica"/>
    <s v="Todas"/>
    <s v="Todos"/>
    <s v="No Aplica"/>
    <m/>
    <m/>
    <m/>
  </r>
  <r>
    <s v="PIC"/>
    <s v="017"/>
    <s v="GASTOS DE FUNCIONAMIENTO"/>
    <s v="VICERRECTORÍA ACADÉMICA "/>
    <s v="DESPACHO VAC"/>
    <s v="Plan Integral de Cobertura 2024"/>
    <s v="Servicios Profesionales"/>
    <s v="CPS"/>
    <s v="PROFESIONAL UNIVERSITARIO"/>
    <n v="5"/>
    <n v="4200000"/>
    <n v="0.05"/>
    <n v="4410000"/>
    <n v="1"/>
    <s v="DIA"/>
    <d v="2025-02-03T00:00:00"/>
    <d v="2025-12-12T00:00:00"/>
    <n v="46305000"/>
    <m/>
    <m/>
    <n v="0"/>
    <n v="10.5"/>
    <n v="46305000"/>
    <x v="1"/>
    <x v="0"/>
    <s v="SI"/>
    <s v="SI "/>
    <s v="NO"/>
    <s v="PIC-017"/>
    <n v="80111600"/>
    <s v="Prestar servicios profesionales para acompañar la estrategia de regionalización por medio del apoyo académico y administrativo así como estudios técnicos y análisis del proceso de ampliación de cobertura así como el apoyo a los indicadores de permanencia estudiantil "/>
    <s v="enero"/>
    <s v="enero"/>
    <n v="10.5"/>
    <s v="MES(ES)"/>
    <s v="Contratación directa."/>
    <n v="46305000"/>
    <n v="46305000"/>
    <s v="NO"/>
    <s v="NA"/>
    <s v="GRUPO DE CONTRATACION UNIVERSIDAD PEDAGOGICA NACIONAL"/>
    <s v="CO-DC"/>
    <s v="DESPACHO VAC"/>
    <s v="601 5941844"/>
    <s v="contratacion@pedagogica.edu.co"/>
    <s v="NO"/>
    <s v="NO"/>
    <s v="No Aplica"/>
    <s v="Todas"/>
    <s v="Todos"/>
    <s v="No Aplica"/>
    <m/>
    <m/>
    <m/>
  </r>
  <r>
    <s v="PIC"/>
    <s v="018"/>
    <s v="GASTOS DE FUNCIONAMIENTO"/>
    <s v="VICERRECTORÍA ACADÉMICA "/>
    <s v="DESPACHO VAC"/>
    <s v="Plan Integral de Cobertura 2024"/>
    <s v="Servicios Profesionales"/>
    <s v="CPS"/>
    <s v="PROFESIONAL ESPECIALIZADO"/>
    <n v="6"/>
    <n v="6200000"/>
    <n v="0.04"/>
    <n v="6448000"/>
    <n v="1"/>
    <s v="DIA"/>
    <d v="2025-02-03T00:00:00"/>
    <d v="2025-12-12T00:00:00"/>
    <n v="67704000"/>
    <m/>
    <m/>
    <n v="0"/>
    <n v="10.5"/>
    <n v="67704000"/>
    <x v="1"/>
    <x v="0"/>
    <s v="SI"/>
    <s v="SI "/>
    <s v="NO"/>
    <s v="PIC-018"/>
    <n v="80111600"/>
    <s v="Prestar servicios profesionales especializados para apoyar y coordinar acciones encaminadas a la gestión, articulación y sistematización del Sistema Institucional de Gestión de Permanencia, así como el acompañamiento permanente a los asesores de cohorte y al comité de inclusión de la Universidad y aquellas que respondan a la misionalidad de la Vicerrectoría Académica."/>
    <s v="enero"/>
    <s v="enero"/>
    <n v="10.5"/>
    <s v="MES(ES)"/>
    <s v="Contratación directa."/>
    <n v="67704000"/>
    <n v="67704000"/>
    <s v="NO"/>
    <s v="NA"/>
    <s v="GRUPO DE CONTRATACION UNIVERSIDAD PEDAGOGICA NACIONAL"/>
    <s v="CO-DC"/>
    <s v="DESPACHO VAC"/>
    <s v="601 5941844"/>
    <s v="contratacion@pedagogica.edu.co"/>
    <s v="NO"/>
    <s v="NO"/>
    <s v="No Aplica"/>
    <s v="Todas"/>
    <s v="Todos"/>
    <s v="No Aplica"/>
    <m/>
    <m/>
    <m/>
  </r>
  <r>
    <s v="PIC"/>
    <s v="019"/>
    <s v="GASTOS DE FUNCIONAMIENTO"/>
    <s v="VICERRECTORÍA ACADÉMICA "/>
    <s v="DESPACHO VAC- Facultad de Educación"/>
    <s v="Plan Integral de Cobertura 2024"/>
    <s v="Servicios Profesionales"/>
    <s v="CPS"/>
    <s v="TÉCNICO"/>
    <n v="5"/>
    <n v="2900000"/>
    <n v="0.05"/>
    <n v="3045000"/>
    <n v="1"/>
    <s v="DIA"/>
    <d v="2025-02-03T00:00:00"/>
    <d v="2025-12-12T00:00:00"/>
    <n v="31972500"/>
    <m/>
    <m/>
    <n v="0"/>
    <n v="10.5"/>
    <n v="31972500"/>
    <x v="1"/>
    <x v="0"/>
    <s v="SI"/>
    <s v="SI "/>
    <s v="NO"/>
    <s v="PIC-019"/>
    <n v="80111600"/>
    <s v="Prestar servicios técnicos para apoyar los procesos administrativos en el marco de los programas de regionalización de la Universidad Pedagógica Nacional, mediante la ejecución de actividades operativas y de soporte que contribuyan al desarrollo eficiente de las acciones institucionales en el marco del Plan Integral de Cobertura —PIC— según la distribución realizada por la VAC"/>
    <s v="enero"/>
    <s v="enero"/>
    <n v="10.5"/>
    <s v="MES(ES)"/>
    <s v="Contratación directa."/>
    <n v="31972500"/>
    <n v="31972500"/>
    <s v="NO"/>
    <s v="NA"/>
    <s v="GRUPO DE CONTRATACION UNIVERSIDAD PEDAGOGICA NACIONAL"/>
    <s v="CO-DC"/>
    <s v="DESPACHO VAC"/>
    <s v="601 5941844"/>
    <s v="contratacion@pedagogica.edu.co"/>
    <s v="NO"/>
    <s v="NO"/>
    <s v="No Aplica"/>
    <s v="Todas"/>
    <s v="Todos"/>
    <s v="No Aplica"/>
    <m/>
    <m/>
    <s v="Objetos iguales "/>
  </r>
  <r>
    <s v="PIC"/>
    <s v="020"/>
    <s v="GASTOS DE FUNCIONAMIENTO"/>
    <s v="VICERRECTORÍA ACADÉMICA "/>
    <s v="DESPACHO VAC- Facultad de Bellas Artes "/>
    <s v="Plan Integral de Cobertura 2024"/>
    <s v="Servicios Profesionales"/>
    <s v="CPS"/>
    <s v="TÉCNICO"/>
    <n v="5"/>
    <n v="2900000"/>
    <n v="0.05"/>
    <n v="3045000"/>
    <n v="1"/>
    <s v="DIA"/>
    <d v="2025-02-03T00:00:00"/>
    <d v="2025-12-12T00:00:00"/>
    <n v="31972500"/>
    <m/>
    <m/>
    <n v="0"/>
    <n v="10.5"/>
    <n v="31972500"/>
    <x v="1"/>
    <x v="0"/>
    <s v="SI"/>
    <s v="SI "/>
    <s v="NO"/>
    <s v="PIC-020"/>
    <n v="80111600"/>
    <s v="Prestar servicios técnicos para apoyar los procesos administrativos en el marco de los programas de regionalización de la Universidad Pedagógica Nacional, mediante la ejecución de actividades operativas y de soporte que contribuyan al desarrollo eficiente de las acciones institucionales en el marco del Plan Integral de Cobertura —PIC—"/>
    <s v="enero"/>
    <s v="enero"/>
    <n v="10.5"/>
    <s v="MES(ES)"/>
    <s v="Contratación directa."/>
    <n v="31972500"/>
    <n v="31972500"/>
    <s v="NO"/>
    <s v="NA"/>
    <s v="GRUPO DE CONTRATACION UNIVERSIDAD PEDAGOGICA NACIONAL"/>
    <s v="CO-DC"/>
    <s v="DESPACHO VAC"/>
    <s v="601 5941844"/>
    <s v="contratacion@pedagogica.edu.co"/>
    <s v="NO"/>
    <s v="NO"/>
    <s v="No Aplica"/>
    <s v="Todas"/>
    <s v="Todos"/>
    <s v="No Aplica"/>
    <m/>
    <m/>
    <s v="Objetos iguales "/>
  </r>
  <r>
    <s v="PIC"/>
    <s v="021"/>
    <s v="GASTOS DE FUNCIONAMIENTO"/>
    <s v="VICERRECTORÍA ACADÉMICA "/>
    <s v="DESPACHO VAC - Facultad de Educación Física "/>
    <s v="Plan Integral de Cobertura 2024"/>
    <s v="Servicios Profesionales"/>
    <s v="CPS"/>
    <s v="PROFESIONAL UNIVERSITARIO"/>
    <n v="3"/>
    <n v="4400000"/>
    <n v="0.05"/>
    <n v="4620000"/>
    <n v="1"/>
    <s v="DIA"/>
    <d v="2025-02-03T00:00:00"/>
    <d v="2025-12-12T00:00:00"/>
    <n v="48510000"/>
    <m/>
    <m/>
    <n v="0"/>
    <n v="10.5"/>
    <n v="48510000"/>
    <x v="1"/>
    <x v="0"/>
    <s v="SI"/>
    <s v="SI "/>
    <s v="NO"/>
    <s v="PIC-021"/>
    <n v="80111600"/>
    <s v="Prestar servicios profesionales  para apoyar los procesos administrativos y curriculares en el marco de los programas de regionalización de la Universidad Pedagógica Nacional, mediante la ejecución de actividades operativas y de soporte que contribuyan al desarrollo eficiente de las acciones institucionales en el marco del Plan Integral de Cobertura —PIC—"/>
    <s v="enero"/>
    <s v="enero"/>
    <n v="10.5"/>
    <m/>
    <m/>
    <n v="48510000"/>
    <n v="48510000"/>
    <s v="NO"/>
    <s v="NA"/>
    <s v="GRUPO DE CONTRATACION UNIVERSIDAD PEDAGOGICA NACIONAL"/>
    <s v="CO-DC"/>
    <s v="DESPACHO VAC"/>
    <s v="601 5941844"/>
    <s v="contratacion@pedagogica.edu.co"/>
    <s v="NO"/>
    <s v="NO"/>
    <s v="No Aplica"/>
    <s v="Todas"/>
    <s v="Todos"/>
    <s v="No Aplica"/>
    <m/>
    <m/>
    <m/>
  </r>
  <r>
    <s v="PIC"/>
    <s v="022"/>
    <s v="GASTOS DE FUNCIONAMIENTO"/>
    <s v="VICERRECTORÍA ACADÉMICA "/>
    <s v="DESPACHO VAC -Grupo de Comunicaciones"/>
    <s v="Plan Integral de Cobertura 2024"/>
    <s v="Servicios Profesionales"/>
    <s v="CPS"/>
    <s v="PROFESIONAL UNIVERSITARIO"/>
    <n v="5"/>
    <n v="4200000"/>
    <n v="0.05"/>
    <n v="4410000"/>
    <n v="1"/>
    <s v="DIA"/>
    <d v="2025-02-03T00:00:00"/>
    <d v="2025-12-12T00:00:00"/>
    <n v="46305000"/>
    <m/>
    <m/>
    <n v="0"/>
    <n v="10.5"/>
    <n v="46305000"/>
    <x v="1"/>
    <x v="0"/>
    <s v="SI"/>
    <s v="SI "/>
    <s v="NO"/>
    <s v="PIC-022"/>
    <n v="80111600"/>
    <s v="Prestar servicios profesionales para el diseño,  gestión de las piezas comunicativas, recurso gráficos para el desarrollo de los programas en región y elaboración de los documentos institucionales de la VAC en el marco de la estrategia de regionalización, encaminada a la ampliación de cobertura dispuesta en la Universidad Pedagógica Nacional y las demás que se requieran desde el Grupo de Comunicaciones para el desarrollo de las actividades misionales de la Universidad. "/>
    <s v="enero"/>
    <s v="enero"/>
    <n v="10.5"/>
    <s v="MES(ES)"/>
    <s v="Contratación directa."/>
    <n v="46305000"/>
    <n v="46305000"/>
    <s v="NO"/>
    <s v="NA"/>
    <s v="GRUPO DE CONTRATACION UNIVERSIDAD PEDAGOGICA NACIONAL"/>
    <s v="CO-DC"/>
    <s v="DESPACHO VAC -Grupo de Comunicaciones"/>
    <s v="601 5941844"/>
    <s v="contratacion@pedagogica.edu.co"/>
    <s v="NO"/>
    <s v="NO"/>
    <s v="No Aplica"/>
    <s v="Todas"/>
    <s v="Todos"/>
    <s v="No Aplica"/>
    <m/>
    <m/>
    <m/>
  </r>
  <r>
    <s v="PIC"/>
    <s v="023"/>
    <s v="GASTOS DE FUNCIONAMIENTO"/>
    <s v="VICERRECTORÍA ACADÉMICA "/>
    <s v="DESPACHO VAC"/>
    <s v="Plan Integral de Cobertura 2024"/>
    <s v="Servicios Profesionales"/>
    <s v="CPS"/>
    <s v="PROFESIONAL UNIVERSITARIO"/>
    <n v="5"/>
    <n v="4200000"/>
    <n v="0.05"/>
    <n v="4410000"/>
    <n v="1"/>
    <s v="DIA"/>
    <d v="2025-02-03T00:00:00"/>
    <d v="2025-12-12T00:00:00"/>
    <n v="46305000"/>
    <m/>
    <m/>
    <n v="0"/>
    <n v="10.5"/>
    <n v="46305000"/>
    <x v="1"/>
    <x v="0"/>
    <s v="SI"/>
    <s v="SI "/>
    <s v="NO"/>
    <s v="PIC-023"/>
    <n v="80111600"/>
    <s v="Prestar servicios profesionales para apoyar el sistema institucional de permanencia  en el contexto de la regionalización las actividades generales de la Universidad Pedagógica Nacional, mediante la sistematización, articulación, organización y seguimiento de la información relacionada con los servicios de apoyo académico del Sistema Institucional de Gestión de la Permanencia incluido el apoyo a los(as) asesores de cohorte  con el propósito de fortalecer los procesos de ampliación de cobertura, permanencia y graduación oportuna en los territorios y las demás instalaciones de la Universidad. _x000a_."/>
    <s v="enero"/>
    <s v="enero"/>
    <n v="10.5"/>
    <s v="MES(ES)"/>
    <s v="Contratación directa."/>
    <n v="46305000"/>
    <n v="46305000"/>
    <s v="NO"/>
    <s v="NA"/>
    <s v="GRUPO DE CONTRATACION UNIVERSIDAD PEDAGOGICA NACIONAL"/>
    <s v="CO-DC"/>
    <s v="DESPACHO VAC"/>
    <s v="601 5941844"/>
    <s v="contratacion@pedagogica.edu.co"/>
    <s v="NO"/>
    <s v="NO"/>
    <s v="No Aplica"/>
    <s v="Todas"/>
    <s v="Todos"/>
    <s v="No Aplica"/>
    <m/>
    <m/>
    <m/>
  </r>
  <r>
    <s v="PIC"/>
    <s v="024"/>
    <s v="GASTOS DE FUNCIONAMIENTO"/>
    <s v="VICERRECTORÍA ACADÉMICA "/>
    <s v="DESPACHO VAC"/>
    <s v="Plan Integral de Cobertura 2024"/>
    <s v="Servicios Profesionales"/>
    <s v="CPS"/>
    <s v="PROFESIONAL UNIVERSITARIO"/>
    <n v="5"/>
    <n v="4200000"/>
    <n v="0.05"/>
    <n v="4410000"/>
    <n v="1"/>
    <s v="DIA"/>
    <d v="2025-02-03T00:00:00"/>
    <d v="2025-12-12T00:00:00"/>
    <n v="46305000"/>
    <m/>
    <m/>
    <n v="0"/>
    <n v="10.5"/>
    <n v="46305000"/>
    <x v="1"/>
    <x v="0"/>
    <s v="SI"/>
    <s v="SI "/>
    <s v="NO"/>
    <s v="PIC-024"/>
    <n v="80111600"/>
    <s v="Prestar servicios profesionales para apoyar el desarrollo, gestión y consolidación del Observatorio de la Universidad Pedagógica Nacional, mediante la recolección, análisis, sistematización y difusión de información relevante para la toma de decisiones institucionales, contribuyendo al diseño y seguimiento de indicadores, la elaboración de reportes y la generación de propuestas orientadas al fortalecimiento de los procesos académicos, administrativos y de regionalización en el marco de los objetivos estratégicos de la institución."/>
    <s v="enero"/>
    <s v="enero"/>
    <n v="10.5"/>
    <s v="MES(ES)"/>
    <s v="Contratación directa."/>
    <n v="46305000"/>
    <n v="46305000"/>
    <s v="NO"/>
    <s v="NA"/>
    <s v="GRUPO DE CONTRATACION UNIVERSIDAD PEDAGOGICA NACIONAL"/>
    <s v="CO-DC"/>
    <s v="DESPACHO VAC"/>
    <s v="601 5941844"/>
    <s v="contratacion@pedagogica.edu.co"/>
    <s v="NO"/>
    <s v="NO"/>
    <s v="No Aplica"/>
    <s v="Todas"/>
    <s v="Todos"/>
    <s v="No Aplica"/>
    <m/>
    <m/>
    <m/>
  </r>
  <r>
    <s v="PIC"/>
    <s v="025"/>
    <s v="GASTOS DE FUNCIONAMIENTO"/>
    <s v="VICERRECTORÍA ACADÉMICA "/>
    <s v="DESPACHO VAC"/>
    <s v="Plan Integral de Cobertura 2024"/>
    <s v="Servicios Profesionales"/>
    <s v="CPS"/>
    <s v="PROFESIONAL UNIVERSITARIO"/>
    <n v="6"/>
    <n v="4400000"/>
    <n v="0.05"/>
    <n v="4620000"/>
    <n v="1"/>
    <s v="DIA"/>
    <d v="2025-02-03T00:00:00"/>
    <d v="2025-12-12T00:00:00"/>
    <n v="48510000"/>
    <m/>
    <m/>
    <n v="0"/>
    <n v="10.5"/>
    <n v="48510000"/>
    <x v="1"/>
    <x v="0"/>
    <s v="SI"/>
    <s v="SI "/>
    <s v="NO"/>
    <s v="PIC-025"/>
    <n v="80111600"/>
    <s v="Prestar servicios profesionales para apoyar a la vicerrectoría académica en el proceso de resignificación curricular, núcleo común y proyección estudios sobre desafíos de la educación superior  en el contexto de las demandas nacionales de  ampliación de cobertura"/>
    <s v="enero"/>
    <s v="enero"/>
    <n v="10.5"/>
    <s v="MES(ES)"/>
    <s v="Contratación directa."/>
    <n v="48510000"/>
    <n v="48510000"/>
    <s v="NO"/>
    <s v="NA"/>
    <s v="GRUPO DE CONTRATACION UNIVERSIDAD PEDAGOGICA NACIONAL"/>
    <s v="CO-DC"/>
    <s v="DESPACHO VAC"/>
    <s v="601 5941844"/>
    <s v="contratacion@pedagogica.edu.co"/>
    <s v="NO"/>
    <s v="NO"/>
    <s v="No Aplica"/>
    <s v="Todas"/>
    <s v="Todos"/>
    <s v="No Aplica"/>
    <m/>
    <m/>
    <m/>
  </r>
  <r>
    <s v="PIC"/>
    <s v="026"/>
    <s v="GASTOS DE FUNCIONAMIENTO"/>
    <s v="VICERRECTORÍA ACADÉMICA "/>
    <s v="DESPACHO VAC - CINNDET"/>
    <s v="Plan Integral de Cobertura 2024"/>
    <s v="Servicios Profesionales"/>
    <s v="CPS"/>
    <s v="TÉCNICO"/>
    <n v="5"/>
    <n v="2900000"/>
    <n v="0.05"/>
    <n v="3045000"/>
    <n v="1"/>
    <s v="DIA"/>
    <d v="2025-02-03T00:00:00"/>
    <d v="2025-12-12T00:00:00"/>
    <n v="31972500"/>
    <m/>
    <m/>
    <n v="0"/>
    <n v="10.5"/>
    <n v="31972500"/>
    <x v="1"/>
    <x v="0"/>
    <s v="SI"/>
    <s v="SI "/>
    <s v="NO"/>
    <s v="PIC-026"/>
    <n v="80111600"/>
    <s v="Prestar servicios técnicos para el diseño,  gestión de las piezas comunicativas, recurso gráficos para el desarrollo de los programas en la región, mediante apoyo a las plataformas modle  y  apoyo a elaboración de documentos institucionales de la VAC en el marco de la estrategia de regionalización, encaminada a la ampliación de cobertura dispuesta en la Universidad Pedagógica Nacional y las demás que se le asignen."/>
    <s v="enero"/>
    <s v="enero"/>
    <n v="10.5"/>
    <s v="MES(ES)"/>
    <s v="Contratación directa."/>
    <n v="31972500"/>
    <n v="31972500"/>
    <s v="NO"/>
    <s v="NA"/>
    <s v="GRUPO DE CONTRATACION UNIVERSIDAD PEDAGOGICA NACIONAL"/>
    <s v="CO-DC"/>
    <s v="DESPACHO VAC"/>
    <s v="601 5941844"/>
    <s v="contratacion@pedagogica.edu.co"/>
    <s v="NO"/>
    <s v="NO"/>
    <s v="No Aplica"/>
    <s v="Todas"/>
    <s v="Todos"/>
    <s v="No Aplica"/>
    <m/>
    <m/>
    <m/>
  </r>
  <r>
    <m/>
    <s v="027"/>
    <s v="GASTOS DE FUNCIONAMIENTO"/>
    <s v="VICERRECTORÍA ACADÉMICA "/>
    <s v="DOCTORADO INTERINSTITUCIONAL EN EDUCACIÓN"/>
    <m/>
    <s v="Evaluadores - Conferencistas"/>
    <s v="Consultoría"/>
    <s v="OTRO"/>
    <m/>
    <n v="250000"/>
    <m/>
    <n v="2096250"/>
    <n v="1"/>
    <s v="MENSUAL"/>
    <d v="2025-02-03T00:00:00"/>
    <d v="2025-12-12T00:00:00"/>
    <n v="20962500"/>
    <m/>
    <m/>
    <n v="0"/>
    <n v="10"/>
    <n v="20962500"/>
    <x v="0"/>
    <x v="1"/>
    <s v="SI"/>
    <s v="SI "/>
    <s v="NO"/>
    <s v="CON-027"/>
    <n v="80111600"/>
    <s v="Pago de honorarios o bonificaciones a expertos nacionales o internacionales para la lectura de proyectos de tesis doctorales dentro del cumplimiento del Plan de Mejoramiento del programa de Doctorado Interinstitucional en Educación - Doctorado 2025-I"/>
    <s v="enero"/>
    <s v="enero"/>
    <n v="10"/>
    <s v="MES(ES)"/>
    <s v="Contratación directa."/>
    <n v="20962500"/>
    <n v="20962500"/>
    <s v="NO"/>
    <s v="NA"/>
    <s v="GRUPO DE CONTRATACION UNIVERSIDAD PEDAGOGICA NACIONAL"/>
    <s v="CO-DC"/>
    <s v="DOCTORADO INTERINSTITUCIONAL EN EDUCACIÓN"/>
    <s v="601 5941844"/>
    <s v="contratacion@pedagogica.edu.co"/>
    <s v="NO"/>
    <s v="NO"/>
    <s v="No Aplica"/>
    <s v="Todas"/>
    <s v="Todos"/>
    <s v="No Aplica"/>
    <m/>
    <m/>
    <m/>
  </r>
  <r>
    <m/>
    <s v="028"/>
    <s v="GASTOS DE FUNCIONAMIENTO"/>
    <s v="VICERRECTORÍA ACADÉMICA "/>
    <s v="DOCTORADO INTERINSTITUCIONAL EN EDUCACIÓN"/>
    <m/>
    <s v="Evaluadores - Conferencistas"/>
    <s v="Consultoría"/>
    <s v="OTRO"/>
    <m/>
    <n v="250000"/>
    <m/>
    <n v="2096250"/>
    <n v="1"/>
    <s v="MENSUAL"/>
    <d v="2025-02-03T00:00:00"/>
    <d v="2025-12-12T00:00:00"/>
    <n v="20962500"/>
    <m/>
    <m/>
    <n v="0"/>
    <n v="10"/>
    <n v="20962500"/>
    <x v="0"/>
    <x v="1"/>
    <s v="SI"/>
    <s v="SI "/>
    <s v="NO"/>
    <s v="CON-028"/>
    <n v="80111600"/>
    <s v="Pago de honorarios o bonificaciones a expertos nacionales o internacionales para la lectura de proyectos de tesis doctorales dentro del cumplimiento del Plan de Mejoramiento del programa de Doctorado Interinstitucional en Educación - Doctorao 2025-II"/>
    <s v="enero"/>
    <s v="enero"/>
    <n v="10"/>
    <s v="MES(ES)"/>
    <s v="Contratación directa."/>
    <n v="20962500"/>
    <n v="20962500"/>
    <s v="NO"/>
    <s v="NA"/>
    <s v="GRUPO DE CONTRATACION UNIVERSIDAD PEDAGOGICA NACIONAL"/>
    <s v="CO-DC"/>
    <s v="DOCTORADO INTERINSTITUCIONAL EN EDUCACIÓN"/>
    <s v="601 5941844"/>
    <s v="contratacion@pedagogica.edu.co"/>
    <s v="NO"/>
    <s v="NO"/>
    <s v="No Aplica"/>
    <s v="Todas"/>
    <s v="Todos"/>
    <s v="No Aplica"/>
    <m/>
    <m/>
    <m/>
  </r>
  <r>
    <m/>
    <s v="029"/>
    <s v="GASTOS DE FUNCIONAMIENTO"/>
    <s v="VICERRECTORÍA ACADÉMICA "/>
    <s v="DOCTORADO INTERINSTITUCIONAL EN EDUCACIÓN"/>
    <m/>
    <s v="Evaluadores - Conferencistas"/>
    <s v="Consultoría"/>
    <s v="OTRO"/>
    <m/>
    <n v="250000"/>
    <m/>
    <n v="2795000"/>
    <n v="1"/>
    <s v="MENSUAL"/>
    <d v="2025-02-03T00:00:00"/>
    <d v="2025-12-12T00:00:00"/>
    <n v="27950000"/>
    <m/>
    <m/>
    <n v="0"/>
    <n v="10"/>
    <n v="27950000"/>
    <x v="0"/>
    <x v="1"/>
    <s v="SI"/>
    <s v="SI "/>
    <s v="NO"/>
    <s v="CON-029"/>
    <n v="80111600"/>
    <s v="Pago de honorarios o bonificaciones a expertos nacionales o internacionales para la lectura de tesis doctorales dentro del cumplimiento del Plan de Mejoramiento del programa de Doctorado Interinstitucional en Educación - Doctorado 2025-I"/>
    <s v="enero"/>
    <s v="enero"/>
    <n v="10"/>
    <s v="MES(ES)"/>
    <s v="Contratación directa."/>
    <n v="27950000"/>
    <n v="27950000"/>
    <s v="NO"/>
    <s v="NA"/>
    <s v="GRUPO DE CONTRATACION UNIVERSIDAD PEDAGOGICA NACIONAL"/>
    <s v="CO-DC"/>
    <s v="DOCTORADO INTERINSTITUCIONAL EN EDUCACIÓN"/>
    <s v="601 5941844"/>
    <s v="contratacion@pedagogica.edu.co"/>
    <s v="NO"/>
    <s v="NO"/>
    <s v="No Aplica"/>
    <s v="Todas"/>
    <s v="Todos"/>
    <s v="No Aplica"/>
    <m/>
    <m/>
    <m/>
  </r>
  <r>
    <m/>
    <s v="030"/>
    <s v="GASTOS DE FUNCIONAMIENTO"/>
    <s v="VICERRECTORÍA ACADÉMICA "/>
    <s v="DOCTORADO INTERINSTITUCIONAL EN EDUCACIÓN"/>
    <m/>
    <s v="Evaluadores - Conferencistas"/>
    <s v="Consultoría"/>
    <s v="OTRO"/>
    <m/>
    <n v="250000"/>
    <m/>
    <n v="2795000"/>
    <n v="1"/>
    <s v="MENSUAL"/>
    <d v="2025-02-03T00:00:00"/>
    <d v="2025-12-12T00:00:00"/>
    <n v="27950000"/>
    <m/>
    <m/>
    <n v="0"/>
    <n v="10"/>
    <n v="27950000"/>
    <x v="0"/>
    <x v="1"/>
    <s v="SI"/>
    <s v="SI "/>
    <s v="NO"/>
    <s v="CON-030"/>
    <n v="80111600"/>
    <s v="Pago de honorarios o bonificaciones a expertos nacionales o internacionales para la lectura de tesis doctorales dentro del cumplimiento del Plan de Mejoramiento del programa de Doctorado Interinstitucional en Educación - Doctorado  2025-II"/>
    <s v="enero"/>
    <s v="enero"/>
    <n v="10"/>
    <s v="MES(ES)"/>
    <s v="Contratación directa."/>
    <n v="27950000"/>
    <n v="27950000"/>
    <s v="NO"/>
    <s v="NA"/>
    <s v="GRUPO DE CONTRATACION UNIVERSIDAD PEDAGOGICA NACIONAL"/>
    <s v="CO-DC"/>
    <s v="DOCTORADO INTERINSTITUCIONAL EN EDUCACIÓN"/>
    <s v="601 5941844"/>
    <s v="contratacion@pedagogica.edu.co"/>
    <s v="NO"/>
    <s v="NO"/>
    <s v="No Aplica"/>
    <s v="Todas"/>
    <s v="Todos"/>
    <s v="No Aplica"/>
    <m/>
    <m/>
    <m/>
  </r>
  <r>
    <s v="IGUAL"/>
    <s v="031"/>
    <s v="GASTOS DE FUNCIONAMIENTO"/>
    <s v="VICERRECTORÍA ACADÉMICA "/>
    <s v="DESPACHO VAC"/>
    <m/>
    <s v="Evaluadores - Conferencistas"/>
    <s v="Consultoría"/>
    <s v="OTRO"/>
    <m/>
    <n v="250000"/>
    <m/>
    <n v="40000000"/>
    <n v="1"/>
    <s v="MENSUAL"/>
    <d v="2025-02-03T00:00:00"/>
    <d v="2025-12-12T00:00:00"/>
    <n v="40000000"/>
    <m/>
    <m/>
    <n v="0"/>
    <n v="10"/>
    <n v="40000000"/>
    <x v="0"/>
    <x v="1"/>
    <s v="SI"/>
    <s v="SI "/>
    <s v="NO"/>
    <s v="CON-031"/>
    <n v="80111600"/>
    <s v="Garantizar el pago de honorarios para conferencistas y evaluadores requeridos por las diferentes Facultades a traves de los programas academicos y demás Grupos de Trabajo, en el marco de las  actividades previstas por la Vicerrectoria Académica"/>
    <s v="enero"/>
    <s v="enero"/>
    <n v="10"/>
    <s v="MES(ES)"/>
    <s v="Contratación directa."/>
    <n v="40000000"/>
    <n v="40000000"/>
    <s v="NO"/>
    <s v="NA"/>
    <s v="GRUPO DE CONTRATACION UNIVERSIDAD PEDAGOGICA NACIONAL"/>
    <s v="CO-DC"/>
    <s v="DESPACHO VAC"/>
    <s v="601 5941844"/>
    <s v="contratacion@pedagogica.edu.co"/>
    <s v="NO"/>
    <s v="NO"/>
    <s v="No Aplica"/>
    <s v="Todas"/>
    <s v="Todos"/>
    <s v="No Aplica"/>
    <m/>
    <m/>
    <m/>
  </r>
  <r>
    <s v="IGUAL"/>
    <s v="032"/>
    <s v="GASTOS DE FUNCIONAMIENTO"/>
    <s v="VICERRECTORÍA ACADÉMICA "/>
    <s v="SUBDIRECCIÓN DE ADMISIONES Y REGISTRO"/>
    <m/>
    <s v="Servicios Profesionales"/>
    <s v="CPS"/>
    <s v="PROFESIONAL ESPECIALIZADO"/>
    <n v="1"/>
    <n v="4700000"/>
    <n v="0.05"/>
    <n v="4935000"/>
    <n v="1"/>
    <s v="DIA"/>
    <d v="2025-02-03T00:00:00"/>
    <d v="2025-12-12T00:00:00"/>
    <n v="49350000"/>
    <m/>
    <m/>
    <n v="0"/>
    <n v="10"/>
    <n v="49350000"/>
    <x v="0"/>
    <x v="0"/>
    <s v="SI"/>
    <s v="SI "/>
    <s v="NO"/>
    <s v="CON-032"/>
    <n v="80111600"/>
    <s v="Aporar en el proceso de implementación, salida a producción y puesta en marcha del nuevo Software Académico Class, para la Subdirección de Admisiones y Registro, considerando la transición y paralelo con los sistemas antiguos en los procesos y sus usuarios."/>
    <s v="enero"/>
    <s v="enero"/>
    <n v="10"/>
    <s v="MES(ES)"/>
    <s v="Contratación directa."/>
    <n v="49350000"/>
    <n v="49350000"/>
    <s v="NO"/>
    <s v="NA"/>
    <s v="GRUPO DE CONTRATACION UNIVERSIDAD PEDAGOGICA NACIONAL"/>
    <s v="CO-DC"/>
    <s v="SUBDIRECCIÓN DE ADMISIONES Y REGISTRO"/>
    <s v="601 5941844"/>
    <s v="contratacion@pedagogica.edu.co"/>
    <s v="NO"/>
    <s v="NO"/>
    <s v="No Aplica"/>
    <s v="Todas"/>
    <s v="Todos"/>
    <s v="No Aplica"/>
    <m/>
    <m/>
    <m/>
  </r>
  <r>
    <s v="IGUAL"/>
    <s v="033"/>
    <s v="GASTOS DE FUNCIONAMIENTO"/>
    <s v="VICERRECTORÍA ACADÉMICA "/>
    <s v="SUBDIRECCIÓN DE ADMISIONES Y REGISTRO"/>
    <m/>
    <s v="Servicios Profesionales"/>
    <s v="CPS"/>
    <s v="PROFESIONAL ESPECIALIZADO"/>
    <n v="3"/>
    <n v="5350000"/>
    <n v="0.05"/>
    <n v="5617500"/>
    <n v="1"/>
    <s v="DIA"/>
    <d v="2025-02-03T00:00:00"/>
    <d v="2025-12-12T00:00:00"/>
    <n v="56175000"/>
    <m/>
    <m/>
    <n v="0"/>
    <n v="10"/>
    <n v="56175000"/>
    <x v="0"/>
    <x v="0"/>
    <s v="SI"/>
    <s v="SI "/>
    <s v="NO"/>
    <s v="CON-033"/>
    <n v="80111600"/>
    <s v="Prestar los servicios para el apoyo profesional en el manejo, reporte y gestión de la información institucional, especialmente estudiantil, a los sistemas de información nacional como SNIES HECAA, entre otros; así como del Sistema académico SIRE de la UPN y las necesidades institucionales en relación con la permanencia en funcionamiento de las bases de datos que no se migrarán al nuevo Software Class."/>
    <s v="enero"/>
    <s v="enero"/>
    <n v="10"/>
    <s v="MES(ES)"/>
    <s v="Contratación directa."/>
    <n v="56175000"/>
    <n v="56175000"/>
    <s v="NO"/>
    <s v="NA"/>
    <s v="GRUPO DE CONTRATACION UNIVERSIDAD PEDAGOGICA NACIONAL"/>
    <s v="CO-DC"/>
    <s v="SUBDIRECCIÓN DE ADMISIONES Y REGISTRO"/>
    <s v="601 5941844"/>
    <s v="contratacion@pedagogica.edu.co"/>
    <s v="NO"/>
    <s v="NO"/>
    <s v="No Aplica"/>
    <s v="Todas"/>
    <s v="Todos"/>
    <s v="No Aplica"/>
    <m/>
    <m/>
    <m/>
  </r>
  <r>
    <m/>
    <s v="034"/>
    <s v="GASTOS DE FUNCIONAMIENTO"/>
    <s v="VICERRECTORÍA ACADÉMICA "/>
    <s v="COMITÉ DE ASIGNACION Y RECONOCIMIENTO DE  PUNTAJE - CIARP"/>
    <m/>
    <s v="Evaluadores - Conferencistas"/>
    <s v="Consultoría"/>
    <s v="OTRO"/>
    <m/>
    <n v="0"/>
    <m/>
    <n v="120000745"/>
    <n v="1"/>
    <s v="MENSUAL"/>
    <m/>
    <m/>
    <n v="120000745"/>
    <m/>
    <m/>
    <n v="0"/>
    <n v="11"/>
    <n v="120000745"/>
    <x v="0"/>
    <x v="1"/>
    <s v="NO"/>
    <s v="SI "/>
    <s v="NO"/>
    <s v="CON-034"/>
    <n v="80111600"/>
    <s v="Amparar la invitación de pares evaluadores externos requeridos para valorar la productividad académica susceptible de puntos salariales y ascensos de categoría de los docentes de planta de la Universidad Pedagógica Nacional"/>
    <s v="enero"/>
    <s v="enero"/>
    <n v="11"/>
    <s v="MES(ES)"/>
    <s v="Contratación directa."/>
    <n v="120000745"/>
    <n v="120000745"/>
    <s v="NO"/>
    <s v="NA"/>
    <s v="GRUPO DE CONTRATACION UNIVERSIDAD PEDAGOGICA NACIONAL"/>
    <s v="CO-DC"/>
    <s v="COMITÉ DE ASIGNACION Y RECONOCIMIENTO DE  PUNTAJE - CIARP"/>
    <s v="601 5941844"/>
    <s v="contratacion@pedagogica.edu.co"/>
    <s v="NO"/>
    <s v="NO"/>
    <s v="No Aplica"/>
    <s v="Todas"/>
    <s v="Todos"/>
    <s v="No Aplica"/>
    <m/>
    <m/>
    <m/>
  </r>
  <r>
    <s v="IGUAL"/>
    <s v="035"/>
    <s v="GASTOS DE FUNCIONAMIENTO"/>
    <s v="VICERRECTORÍA DE GESTIÓN UNIVERSITARIA"/>
    <s v="GRUPO EDITORIAL"/>
    <m/>
    <s v="Servicios Profesionales"/>
    <s v="CPS"/>
    <s v="PROFESIONAL UNIVERSITARIO"/>
    <n v="3"/>
    <n v="3600000"/>
    <n v="0.05"/>
    <n v="3780000"/>
    <n v="1"/>
    <s v="DIA"/>
    <d v="2025-02-03T00:00:00"/>
    <d v="2025-12-12T00:00:00"/>
    <n v="37800000"/>
    <m/>
    <m/>
    <n v="0"/>
    <n v="10"/>
    <n v="37800000"/>
    <x v="0"/>
    <x v="0"/>
    <s v="SI"/>
    <s v="SI "/>
    <s v="NO"/>
    <s v="CON-035"/>
    <n v="80111600"/>
    <s v="Prestar servicios profesionales para el desarrollo de la edición y publicación de libros de la Universidad Pedagógica Nacional. "/>
    <s v="enero"/>
    <s v="enero"/>
    <n v="10"/>
    <s v="MES(ES)"/>
    <s v="Contratación directa."/>
    <n v="37800000"/>
    <n v="37800000"/>
    <s v="NO"/>
    <s v="NA"/>
    <s v="GRUPO DE CONTRATACION UNIVERSIDAD PEDAGOGICA NACIONAL"/>
    <s v="CO-DC"/>
    <s v="GRUPO EDITORIAL"/>
    <s v="601 5941844"/>
    <s v="contratacion@pedagogica.edu.co"/>
    <s v="NO"/>
    <s v="NO"/>
    <s v="No Aplica"/>
    <s v="Todas"/>
    <s v="Todos"/>
    <s v="No Aplica"/>
    <m/>
    <m/>
    <m/>
  </r>
  <r>
    <s v="IGUAL"/>
    <s v="036"/>
    <s v="GASTOS DE FUNCIONAMIENTO"/>
    <s v="VICERRECTORÍA DE GESTIÓN UNIVERSITARIA"/>
    <s v="GRUPO EDITORIAL"/>
    <m/>
    <s v="Servicios Profesionales"/>
    <s v="CPS"/>
    <s v="PROFESIONAL UNIVERSITARIO"/>
    <n v="3"/>
    <n v="3600000"/>
    <n v="0.05"/>
    <n v="3780000"/>
    <n v="1"/>
    <s v="DIA"/>
    <d v="2025-02-03T00:00:00"/>
    <d v="2025-12-12T00:00:00"/>
    <n v="37800000"/>
    <m/>
    <m/>
    <n v="0"/>
    <n v="10"/>
    <n v="37800000"/>
    <x v="0"/>
    <x v="0"/>
    <s v="SI"/>
    <s v="SI "/>
    <s v="NO"/>
    <s v="CON-036"/>
    <n v="80111600"/>
    <s v="Prestar servicios profesionales para el desarrollo de las actividades del Grupo Interno de Trabajo Editorial en la corrección de estilo de los libros y revistas de la Universidad Pedagógica Nacional. "/>
    <s v="enero"/>
    <s v="enero"/>
    <n v="10"/>
    <s v="MES(ES)"/>
    <s v="Contratación directa."/>
    <n v="37800000"/>
    <n v="37800000"/>
    <s v="NO"/>
    <s v="NA"/>
    <s v="GRUPO DE CONTRATACION UNIVERSIDAD PEDAGOGICA NACIONAL"/>
    <s v="CO-DC"/>
    <s v="GRUPO EDITORIAL"/>
    <s v="601 5941844"/>
    <s v="contratacion@pedagogica.edu.co"/>
    <s v="NO"/>
    <s v="NO"/>
    <s v="No Aplica"/>
    <s v="Todas"/>
    <s v="Todos"/>
    <s v="No Aplica"/>
    <m/>
    <m/>
    <m/>
  </r>
  <r>
    <s v="IGUAL"/>
    <s v="037"/>
    <s v="GASTOS DE FUNCIONAMIENTO"/>
    <s v="VICERRECTORÍA DE GESTIÓN UNIVERSITARIA"/>
    <s v="GRUPO EDITORIAL"/>
    <m/>
    <s v="Servicios Profesionales"/>
    <s v="CPS"/>
    <s v="PROFESIONAL UNIVERSITARIO"/>
    <n v="1"/>
    <n v="3100000"/>
    <n v="0.05"/>
    <n v="3255000"/>
    <n v="1"/>
    <s v="DIA"/>
    <d v="2025-02-03T00:00:00"/>
    <d v="2025-12-12T00:00:00"/>
    <n v="32550000"/>
    <m/>
    <m/>
    <n v="0"/>
    <n v="10"/>
    <n v="32550000"/>
    <x v="0"/>
    <x v="0"/>
    <s v="SI"/>
    <s v="SI "/>
    <s v="NO"/>
    <s v="CON-037"/>
    <n v="80111600"/>
    <s v="Prestar servicios profesionales para apoyar al Grupo Interno de Trabajo Editorial en la gestión de la comunicación, la digitalización, la actualización de plataformas y perfiles digitales, y en la implementación de estrategias de mercadeo y marketing para optimizar la circulación y difusión de las publicaciones. "/>
    <s v="enero"/>
    <s v="enero"/>
    <n v="10"/>
    <s v="MES(ES)"/>
    <s v="Contratación directa."/>
    <n v="32550000"/>
    <n v="32550000"/>
    <s v="NO"/>
    <s v="NA"/>
    <s v="GRUPO DE CONTRATACION UNIVERSIDAD PEDAGOGICA NACIONAL"/>
    <s v="CO-DC"/>
    <s v="GRUPO EDITORIAL"/>
    <s v="601 5941844"/>
    <s v="contratacion@pedagogica.edu.co"/>
    <s v="NO"/>
    <s v="NO"/>
    <s v="No Aplica"/>
    <s v="Todas"/>
    <s v="Todos"/>
    <s v="No Aplica"/>
    <m/>
    <m/>
    <m/>
  </r>
  <r>
    <s v="IGUAL"/>
    <s v="038"/>
    <s v="GASTOS DE FUNCIONAMIENTO"/>
    <s v="VICERRECTORÍA DE GESTIÓN UNIVERSITARIA"/>
    <s v="GRUPO EDITORIAL"/>
    <m/>
    <s v="Servicios Profesionales"/>
    <s v="CPS"/>
    <s v="PROFESIONAL UNIVERSITARIO"/>
    <n v="1"/>
    <n v="3100000"/>
    <n v="0.05"/>
    <n v="3255000"/>
    <n v="1"/>
    <s v="DIA"/>
    <d v="2025-02-03T00:00:00"/>
    <d v="2025-12-12T00:00:00"/>
    <n v="32550000"/>
    <m/>
    <m/>
    <n v="0"/>
    <n v="10"/>
    <n v="32550000"/>
    <x v="0"/>
    <x v="0"/>
    <s v="SI"/>
    <s v="SI "/>
    <s v="NO"/>
    <s v="CON-038"/>
    <n v="80111600"/>
    <s v="Prestar servicios profesionales para el desarrollo de las actividades del Grupo Interno de Trabajo Editorial para la edición y publicación de revistas de la Universidad Pedagógica Nacional. "/>
    <s v="enero"/>
    <s v="enero"/>
    <n v="10"/>
    <s v="MES(ES)"/>
    <s v="Contratación directa."/>
    <n v="32550000"/>
    <n v="32550000"/>
    <s v="NO"/>
    <s v="NA"/>
    <s v="GRUPO DE CONTRATACION UNIVERSIDAD PEDAGOGICA NACIONAL"/>
    <s v="CO-DC"/>
    <s v="GRUPO EDITORIAL"/>
    <s v="601 5941844"/>
    <s v="contratacion@pedagogica.edu.co"/>
    <s v="NO"/>
    <s v="NO"/>
    <s v="No Aplica"/>
    <s v="Todas"/>
    <s v="Todos"/>
    <s v="No Aplica"/>
    <m/>
    <m/>
    <m/>
  </r>
  <r>
    <s v="IGUAL"/>
    <s v="039"/>
    <s v="GASTOS DE FUNCIONAMIENTO"/>
    <s v="VICERRECTORÍA DE GESTIÓN UNIVERSITARIA"/>
    <s v="GRUPO EDITORIAL"/>
    <m/>
    <s v="Servicios Profesionales"/>
    <s v="CPS"/>
    <s v="PROFESIONAL UNIVERSITARIO"/>
    <n v="4"/>
    <n v="3900000"/>
    <n v="0.05"/>
    <n v="4095000"/>
    <n v="1"/>
    <s v="DIA"/>
    <d v="2025-02-03T00:00:00"/>
    <d v="2025-12-12T00:00:00"/>
    <n v="40950000"/>
    <m/>
    <m/>
    <n v="0"/>
    <n v="10"/>
    <n v="40950000"/>
    <x v="0"/>
    <x v="0"/>
    <s v="SI"/>
    <s v="SI "/>
    <s v="NO"/>
    <s v="CON-039"/>
    <n v="80111600"/>
    <s v="Prestar servicios de diseño gráfico para la producción editorial de la Universidad Pedagógica Nacional. "/>
    <s v="enero"/>
    <s v="enero"/>
    <n v="10"/>
    <s v="MES(ES)"/>
    <s v="Contratación directa."/>
    <n v="40950000"/>
    <n v="40950000"/>
    <s v="NO"/>
    <s v="NA"/>
    <s v="GRUPO DE CONTRATACION UNIVERSIDAD PEDAGOGICA NACIONAL"/>
    <s v="CO-DC"/>
    <s v="GRUPO EDITORIAL"/>
    <s v="601 5941844"/>
    <s v="contratacion@pedagogica.edu.co"/>
    <s v="NO"/>
    <s v="NO"/>
    <s v="No Aplica"/>
    <s v="Todas"/>
    <s v="Todos"/>
    <s v="No Aplica"/>
    <m/>
    <m/>
    <m/>
  </r>
  <r>
    <s v="IGUAL"/>
    <s v="040"/>
    <s v="GASTOS DE FUNCIONAMIENTO"/>
    <s v="VICERRECTORÍA DE GESTIÓN UNIVERSITARIA"/>
    <s v="GRUPO EDITORIAL"/>
    <m/>
    <s v="Servicios Profesionales"/>
    <s v="CPS"/>
    <s v="PROFESIONAL ESPECIALIZADO"/>
    <n v="3"/>
    <n v="5350000"/>
    <n v="0.04"/>
    <n v="5564000"/>
    <n v="1"/>
    <s v="DIA"/>
    <d v="2025-02-03T00:00:00"/>
    <d v="2025-05-30T00:00:00"/>
    <n v="22256000"/>
    <m/>
    <m/>
    <n v="0"/>
    <n v="4"/>
    <n v="22256000"/>
    <x v="0"/>
    <x v="0"/>
    <s v="SI"/>
    <s v="SI "/>
    <s v="NO"/>
    <s v="CON-040"/>
    <n v="80111600"/>
    <s v="Prestar servicios para el desarrollo de las actividades del Grupo Interno de Trabajo Editorial en la circulación y distribución de la producción editorial de la Universidad Pedagógica Nacional. "/>
    <s v="enero"/>
    <s v="enero"/>
    <n v="4"/>
    <s v="MES(ES)"/>
    <s v="Contratación directa."/>
    <n v="22256000"/>
    <n v="22256000"/>
    <s v="NO"/>
    <s v="NA"/>
    <s v="GRUPO DE CONTRATACION UNIVERSIDAD PEDAGOGICA NACIONAL"/>
    <s v="CO-DC"/>
    <s v="GRUPO EDITORIAL"/>
    <s v="601 5941844"/>
    <s v="contratacion@pedagogica.edu.co"/>
    <s v="NO"/>
    <s v="NO"/>
    <s v="No Aplica"/>
    <s v="Todas"/>
    <s v="Todos"/>
    <s v="No Aplica"/>
    <m/>
    <m/>
    <m/>
  </r>
  <r>
    <s v="IGUAL "/>
    <s v="041"/>
    <s v="GASTOS DE FUNCIONAMIENTO"/>
    <s v="VICERRECTORÍA ADMINISTRATIVA Y FINANCIERA"/>
    <s v="DESPACHO VAD"/>
    <m/>
    <s v="Servicios Profesionales"/>
    <s v="CPS"/>
    <s v="PROFESIONAL ESPECIALIZADO"/>
    <n v="6"/>
    <n v="6200000"/>
    <n v="0.04"/>
    <n v="6448000"/>
    <n v="1"/>
    <s v="DIA"/>
    <d v="2025-01-20T00:00:00"/>
    <d v="2025-11-20T00:00:00"/>
    <n v="64480000"/>
    <m/>
    <m/>
    <n v="0"/>
    <n v="10"/>
    <n v="64480000"/>
    <x v="0"/>
    <x v="0"/>
    <s v="SI"/>
    <s v="SI "/>
    <s v="NO"/>
    <s v="CON-041"/>
    <n v="80111600"/>
    <s v="Prestar los servicios profesionales especializados para el desarrollo, ejecución y seguimiento de los trámites, procedimientos administrativos, proyección de conceptos y apoyo a los temas a cargo relacionados con la participación en comités y mesas de trabajo en los que participa el despacho de la Vicerrectoría Administrativa y Financiera de la Universidad Pedagógica Nacional. "/>
    <d v="2025-01-20T00:00:00"/>
    <d v="2025-01-20T00:00:00"/>
    <n v="10"/>
    <s v="MES(ES)"/>
    <s v="Contratación directa."/>
    <n v="64480000"/>
    <n v="64480000"/>
    <s v="NO"/>
    <s v="NA"/>
    <s v="GRUPO DE CONTRATACION UNIVERSIDAD PEDAGOGICA NACIONAL"/>
    <s v="CO-DC"/>
    <s v="DESPACHO VAD"/>
    <s v="601 5941844"/>
    <s v="contratacion@pedagogica.edu.co"/>
    <s v="NO"/>
    <s v="NO"/>
    <s v="No Aplica"/>
    <s v="Todas"/>
    <s v="Todos"/>
    <s v="No Aplica"/>
    <m/>
    <m/>
    <m/>
  </r>
  <r>
    <s v="IGUAL"/>
    <s v="042"/>
    <s v="GASTOS DE FUNCIONAMIENTO"/>
    <s v="VICERRECTORÍA ADMINISTRATIVA Y FINANCIERA"/>
    <s v="SUBDIRECCIÓN FINANCIERA"/>
    <m/>
    <s v="Servicios Profesionales"/>
    <s v="CPS"/>
    <s v="PROFESIONAL ESPECIALIZADO"/>
    <n v="6"/>
    <n v="6200000"/>
    <n v="0.04"/>
    <n v="6448000"/>
    <n v="1"/>
    <s v="DIA"/>
    <d v="2025-01-15T00:00:00"/>
    <d v="2025-12-23T00:00:00"/>
    <n v="70928000"/>
    <m/>
    <m/>
    <n v="0"/>
    <n v="11"/>
    <n v="70928000"/>
    <x v="0"/>
    <x v="0"/>
    <s v="SI"/>
    <s v="SI "/>
    <s v="NO"/>
    <s v="CON-042"/>
    <n v="80111600"/>
    <s v="Prestar servicios profesionales para realizar el seguimiento de las Normas Internacionales de Contabilidad para el Sector Público (NICSP) en la Universidad Pedagógica Nacional a fin de generar estados financieros  comparativos de acuerdo a la normatividad vigente, apoyar a la Subdirección Financiera en el seguimiento del proceso de sostenibilidad de las cifras de los informes financieros y estados financieros conforme a la  normatividad vigente para la UPN."/>
    <d v="2025-01-15T00:00:00"/>
    <d v="2025-01-15T00:00:00"/>
    <n v="11"/>
    <s v="MES(ES)"/>
    <s v="Contratación directa."/>
    <n v="70928000"/>
    <n v="70928000"/>
    <s v="NO"/>
    <s v="NA"/>
    <s v="GRUPO DE CONTRATACION UNIVERSIDAD PEDAGOGICA NACIONAL"/>
    <s v="CO-DC"/>
    <s v="SUBDIRECCIÓN FINANCIERA"/>
    <s v="601 5941844"/>
    <s v="contratacion@pedagogica.edu.co"/>
    <s v="NO"/>
    <s v="NO"/>
    <s v="No Aplica"/>
    <s v="Todas"/>
    <s v="Todos"/>
    <s v="No Aplica"/>
    <m/>
    <m/>
    <m/>
  </r>
  <r>
    <s v="IGUAL "/>
    <s v="043"/>
    <s v="GASTOS DE FUNCIONAMIENTO"/>
    <s v="VICERRECTORÍA ADMINISTRATIVA Y FINANCIERA"/>
    <s v="SUBDIRECCIÓN FINANCIERA"/>
    <m/>
    <s v="Servicios Profesionales"/>
    <s v="CPS"/>
    <s v="PROFESIONAL UNIVERSITARIO"/>
    <n v="5"/>
    <n v="4200000"/>
    <n v="0.05"/>
    <n v="4410000"/>
    <n v="1"/>
    <s v="DIA"/>
    <d v="2025-02-03T00:00:00"/>
    <d v="2025-12-15T00:00:00"/>
    <n v="46305000"/>
    <m/>
    <m/>
    <n v="0"/>
    <n v="10.5"/>
    <n v="46305000"/>
    <x v="0"/>
    <x v="0"/>
    <s v="SI"/>
    <s v="SI "/>
    <s v="NO"/>
    <s v="CON-043"/>
    <n v="80111600"/>
    <s v="Prestar los servicios profesionales para el desarrollo y ejecución de los trámites y procedimientos administrativos y financieros, así como apoyar la actualización documental del Sistema Integrado de Gestión, la consolidación y reporte de los planes de acción y de mejoramiento relacionados con el Subdirección Financiera de la Universidad Pedagógica Nacional."/>
    <d v="2025-02-03T00:00:00"/>
    <d v="2025-02-03T00:00:00"/>
    <n v="10.5"/>
    <s v="MES(ES)"/>
    <s v="Contratación directa."/>
    <n v="46305000"/>
    <n v="46305000"/>
    <s v="NO"/>
    <s v="NA"/>
    <s v="GRUPO DE CONTRATACION UNIVERSIDAD PEDAGOGICA NACIONAL"/>
    <s v="CO-DC"/>
    <s v="SUBDIRECCIÓN FINANCIERA"/>
    <s v="601 5941844"/>
    <s v="contratacion@pedagogica.edu.co"/>
    <s v="NO"/>
    <s v="NO"/>
    <s v="No Aplica"/>
    <s v="Todas"/>
    <s v="Todos"/>
    <s v="No Aplica"/>
    <m/>
    <m/>
    <m/>
  </r>
  <r>
    <s v="revisar Infraestructura"/>
    <s v="044"/>
    <s v="GASTOS DE FUNCIONAMIENTO"/>
    <s v="VICERRECTORÍA ADMINISTRATIVA Y FINANCIERA"/>
    <s v="DESPACHO VAD"/>
    <s v="Grupo Interno de Trabajo de Infraestructura Física"/>
    <s v="Servicios Profesionales"/>
    <s v="CPS"/>
    <s v="PROFESIONAL ESPECIALIZADO"/>
    <n v="5"/>
    <n v="6000000"/>
    <n v="0.04"/>
    <n v="6240000"/>
    <n v="1"/>
    <s v="DIA"/>
    <d v="2025-01-15T00:00:00"/>
    <d v="2025-11-15T00:00:00"/>
    <n v="62400000"/>
    <m/>
    <m/>
    <n v="0"/>
    <n v="10"/>
    <n v="62400000"/>
    <x v="0"/>
    <x v="0"/>
    <s v="SI "/>
    <s v="SI "/>
    <s v="NO"/>
    <s v="CON-044"/>
    <n v="80111600"/>
    <s v="Prestar los servicios profesionales especializados para apoyar la Coordinación del Grupo de Infraestructura en la gestión precontractual, contractual, pos contractual y administrativa requerida en el desarrollo de las funciones y responsabilidad del GIF, así como del proyecto de inversión denominado “Gestión y Mejoramiento de la Infraestructura y Dotación UPN” de la Universidad Pedagógica Nacional."/>
    <d v="2025-01-15T00:00:00"/>
    <d v="2025-01-15T00:00:00"/>
    <n v="10"/>
    <s v="MES(ES)"/>
    <s v="Contratación directa."/>
    <n v="62400000"/>
    <n v="62400000"/>
    <s v="NO"/>
    <s v="NA"/>
    <s v="GRUPO DE CONTRATACION UNIVERSIDAD PEDAGOGICA NACIONAL"/>
    <s v="CO-DC"/>
    <s v="Grupo Interno de Trabajo de Infraestructura Física"/>
    <s v="601 5941844"/>
    <s v="contratacion@pedagogica.edu.co"/>
    <s v="NO"/>
    <s v="NO"/>
    <s v="No Aplica"/>
    <s v="Todas"/>
    <s v="Todos"/>
    <s v="No Aplica"/>
    <m/>
    <m/>
    <m/>
  </r>
  <r>
    <s v="revisar Infraestructura"/>
    <s v="045"/>
    <s v="GASTOS DE FUNCIONAMIENTO"/>
    <s v="VICERRECTORÍA ADMINISTRATIVA Y FINANCIERA"/>
    <s v="DESPACHO VAD"/>
    <s v="Grupo Interno de Trabajo de Infraestructura Física"/>
    <s v="Servicios Profesionales"/>
    <s v="CPS"/>
    <s v="ASESOR"/>
    <n v="1"/>
    <n v="6800000"/>
    <n v="0.04"/>
    <n v="7072000"/>
    <n v="1"/>
    <s v="DIA"/>
    <d v="2025-01-20T00:00:00"/>
    <d v="2025-11-20T00:00:00"/>
    <n v="70720000"/>
    <m/>
    <m/>
    <n v="0"/>
    <n v="10"/>
    <n v="70720000"/>
    <x v="0"/>
    <x v="0"/>
    <s v="SI"/>
    <s v="SI "/>
    <s v="NO"/>
    <s v="CON-045"/>
    <n v="80111600"/>
    <s v="Prestar servicios profesionales de arquitectura y diseño, apoyo y/o supervisión para las actividades de planeación y ejecución de las intervenciones y adecuaciones de Infraestructura Física de la Universidad Pedagógica Nacional, en el marco del proyecto de inversión denominado “Gestión y Mejoramiento de la Infraestructura y Dotación UPN"/>
    <d v="2025-01-20T00:00:00"/>
    <d v="2025-01-20T00:00:00"/>
    <n v="10"/>
    <s v="MES(ES)"/>
    <s v="Contratación directa."/>
    <n v="70720000"/>
    <n v="70720000"/>
    <s v="NO"/>
    <s v="NA"/>
    <s v="GRUPO DE CONTRATACION UNIVERSIDAD PEDAGOGICA NACIONAL"/>
    <s v="CO-DC"/>
    <s v="Grupo Interno de Trabajo de Infraestructura Física"/>
    <s v="601 5941844"/>
    <s v="contratacion@pedagogica.edu.co"/>
    <s v="NO"/>
    <s v="NO"/>
    <s v="No Aplica"/>
    <s v="Todas"/>
    <s v="Todos"/>
    <s v="No Aplica"/>
    <m/>
    <m/>
    <m/>
  </r>
  <r>
    <s v="revisar Infraestructura"/>
    <s v="046"/>
    <s v="GASTOS DE FUNCIONAMIENTO"/>
    <s v="VICERRECTORÍA ADMINISTRATIVA Y FINANCIERA"/>
    <s v="DESPACHO VAD"/>
    <s v="Grupo Interno de Trabajo de Infraestructura Física"/>
    <m/>
    <s v="CPS"/>
    <s v="OTRO"/>
    <m/>
    <m/>
    <n v="0.04"/>
    <m/>
    <n v="1"/>
    <s v="DIA"/>
    <d v="2025-02-03T00:00:00"/>
    <d v="2025-12-23T00:00:00"/>
    <m/>
    <m/>
    <m/>
    <n v="0"/>
    <n v="11"/>
    <n v="46827000"/>
    <x v="0"/>
    <x v="0"/>
    <s v="NO"/>
    <s v="SI "/>
    <s v="NO"/>
    <s v="CON-046"/>
    <n v="80111600"/>
    <s v="Prestar servicios especializados y técnicos requeridos por el Grupo de Infraestructura, según las necesidades  y actividades establecidas en el proyecto Gestión y Mejoramiento de la Infraestructura y Dotación UPN"/>
    <d v="2025-02-03T00:00:00"/>
    <d v="2025-02-03T00:00:00"/>
    <n v="11"/>
    <s v="MES(ES)"/>
    <s v="Contratación directa."/>
    <n v="46827000"/>
    <n v="46827000"/>
    <s v="NO"/>
    <s v="NA"/>
    <s v="GRUPO DE CONTRATACION UNIVERSIDAD PEDAGOGICA NACIONAL"/>
    <s v="CO-DC"/>
    <s v="Grupo Interno de Trabajo de Infraestructura Física"/>
    <s v="601 5941844"/>
    <s v="contratacion@pedagogica.edu.co"/>
    <s v="NO"/>
    <s v="NO"/>
    <s v="No Aplica"/>
    <s v="Todas"/>
    <s v="Todos"/>
    <s v="No Aplica"/>
    <m/>
    <m/>
    <m/>
  </r>
  <r>
    <s v="revisar Infraestructura"/>
    <s v="047"/>
    <s v="GASTOS DE FUNCIONAMIENTO"/>
    <s v="VICERRECTORÍA ADMINISTRATIVA Y FINANCIERA"/>
    <s v="DESPACHO VAD"/>
    <s v="Grupo Interno de Trabajo de Infraestructura Física"/>
    <s v="Servicios Profesionales"/>
    <s v="CPS"/>
    <s v="ASESOR"/>
    <n v="3"/>
    <n v="8000000"/>
    <n v="0.04"/>
    <n v="8320000"/>
    <n v="1"/>
    <s v="DIA"/>
    <d v="2025-01-20T00:00:00"/>
    <d v="2025-11-20T00:00:00"/>
    <n v="83200000"/>
    <m/>
    <m/>
    <n v="0"/>
    <n v="10"/>
    <n v="83200000"/>
    <x v="0"/>
    <x v="0"/>
    <s v="SI"/>
    <s v="SI "/>
    <s v="NO"/>
    <s v="CON-047"/>
    <n v="80111600"/>
    <s v="Prestar los servicios profesionales especializados para asesorar a la alta dirección de la Universidad Pedagógica Nacional, en los temas concernientes al Grupo Interno de Trabajo de Infraestructura Física y conforme al eje “Casa Digna” del Plan de Desarrollo Institucional"/>
    <d v="2025-01-20T00:00:00"/>
    <d v="2025-01-20T00:00:00"/>
    <n v="10"/>
    <s v="MES(ES)"/>
    <s v="Contratación directa."/>
    <n v="83200000"/>
    <n v="83200000"/>
    <s v="NO"/>
    <s v="NA"/>
    <s v="GRUPO DE CONTRATACION UNIVERSIDAD PEDAGOGICA NACIONAL"/>
    <s v="CO-DC"/>
    <s v="Grupo Interno de Trabajo de Infraestructura Física"/>
    <s v="601 5941844"/>
    <s v="contratacion@pedagogica.edu.co"/>
    <s v="NO"/>
    <s v="NO"/>
    <s v="No Aplica"/>
    <s v="Todas"/>
    <s v="Todos"/>
    <s v="No Aplica"/>
    <m/>
    <m/>
    <m/>
  </r>
  <r>
    <s v="revisar Infraestructura"/>
    <s v="048"/>
    <s v="GASTOS DE FUNCIONAMIENTO"/>
    <s v="VICERRECTORÍA ADMINISTRATIVA Y FINANCIERA"/>
    <s v="DESPACHO VAD"/>
    <s v="Grupo Interno de Trabajo de Infraestructura Física"/>
    <s v="Servicios Profesionales"/>
    <s v="CPS"/>
    <s v="PROFESIONAL UNIVERSITARIO"/>
    <n v="5"/>
    <n v="4200000"/>
    <n v="0.05"/>
    <n v="4410000"/>
    <n v="1"/>
    <s v="DIA"/>
    <d v="2025-01-20T00:00:00"/>
    <d v="2025-11-20T00:00:00"/>
    <n v="44100000"/>
    <m/>
    <m/>
    <n v="0"/>
    <n v="10"/>
    <n v="44100000"/>
    <x v="0"/>
    <x v="0"/>
    <s v="SI"/>
    <s v="SI "/>
    <s v="NO"/>
    <s v="CON-048"/>
    <n v="80111600"/>
    <s v="Prestar servicios profesionales en ingeniería civil  para las actividades de planeación y ejecución de las intervenciones, adecuaciones y apoyo o supervisión de Infraestructura Física de la Universidad Pedagógica Nacional"/>
    <s v="febrero"/>
    <s v="febrero"/>
    <n v="10"/>
    <s v="MES(ES)"/>
    <s v="Contratación directa."/>
    <n v="44100000"/>
    <n v="44100000"/>
    <s v="NO"/>
    <s v="NA"/>
    <s v="GRUPO DE CONTRATACION UNIVERSIDAD PEDAGOGICA NACIONAL"/>
    <s v="CO-DC"/>
    <s v="Grupo Interno de Trabajo de Infraestructura Física"/>
    <s v="601 5941844"/>
    <s v="contratacion@pedagogica.edu.co"/>
    <s v="NO"/>
    <s v="NO"/>
    <s v="No Aplica"/>
    <s v="Todas"/>
    <s v="Todos"/>
    <s v="No Aplica"/>
    <m/>
    <m/>
    <m/>
  </r>
  <r>
    <s v="IGUAL "/>
    <s v="049"/>
    <s v="GASTOS DE FUNCIONAMIENTO"/>
    <s v="VICERRECTORÍA ADMINISTRATIVA Y FINANCIERA"/>
    <s v="DESPACHO VAD"/>
    <s v="Grupo Interno de Trabajo de Infraestructura Física"/>
    <s v="Servicios Profesionales"/>
    <s v="CPS"/>
    <s v="PROFESIONAL UNIVERSITARIO"/>
    <n v="3"/>
    <n v="3600000"/>
    <n v="0.05"/>
    <n v="3780000"/>
    <n v="1"/>
    <s v="DIA"/>
    <d v="2025-01-20T00:00:00"/>
    <d v="2025-11-20T00:00:00"/>
    <n v="37800000"/>
    <m/>
    <m/>
    <n v="0"/>
    <n v="10"/>
    <n v="37800000"/>
    <x v="0"/>
    <x v="0"/>
    <s v="SI"/>
    <s v="SI "/>
    <s v="NO"/>
    <s v="CON-049"/>
    <n v="80111600"/>
    <s v="Prestar los servicios profesionales para apoyar al Grupo Interno de Trabajo de Infraestructura Física en las acciones para la implementación y seguimiento del Sistema de Gestión Ambiental de la Universidad Pedagógica Nacional "/>
    <d v="2025-01-20T00:00:00"/>
    <d v="2025-01-20T00:00:00"/>
    <n v="10"/>
    <s v="MES(ES)"/>
    <s v="Contratación directa."/>
    <n v="37800000"/>
    <n v="37800000"/>
    <s v="NO"/>
    <s v="NA"/>
    <s v="GRUPO DE CONTRATACION UNIVERSIDAD PEDAGOGICA NACIONAL"/>
    <s v="CO-DC"/>
    <s v="DESPACHO VAD"/>
    <s v="601 5941844"/>
    <s v="contratacion@pedagogica.edu.co"/>
    <s v="NO"/>
    <s v="NO"/>
    <s v="No Aplica"/>
    <s v="Todas"/>
    <s v="Todos"/>
    <s v="No Aplica"/>
    <m/>
    <m/>
    <m/>
  </r>
  <r>
    <s v="IGUAL"/>
    <s v="050"/>
    <s v="GASTOS DE FUNCIONAMIENTO"/>
    <s v="VICERRECTORÍA ADMINISTRATIVA Y FINANCIERA"/>
    <s v="SUBDIRECCIÓN DE SERVICIOS GENERALES"/>
    <m/>
    <s v="Servicios Asistenciales"/>
    <s v="CPS"/>
    <s v="ASISTENCIAL"/>
    <n v="5"/>
    <n v="2600000"/>
    <n v="0.05"/>
    <n v="2730000"/>
    <n v="1"/>
    <s v="DIA"/>
    <d v="2025-01-20T00:00:00"/>
    <d v="2025-12-20T00:00:00"/>
    <n v="30030000"/>
    <m/>
    <m/>
    <n v="0"/>
    <n v="11"/>
    <n v="30030000"/>
    <x v="0"/>
    <x v="0"/>
    <s v="SI"/>
    <s v="SI "/>
    <s v="NO"/>
    <s v="CON-050"/>
    <n v="80111600"/>
    <s v="Prestar los servicios para garantizar el buen funcionamiento de la piscina y las calderas de Calle 72 de la  Universidad Pedagógica Nacional."/>
    <d v="2025-01-20T00:00:00"/>
    <d v="2025-01-20T00:00:00"/>
    <n v="11"/>
    <s v="MES(ES)"/>
    <s v="Contratación directa."/>
    <n v="30030000"/>
    <n v="30030000"/>
    <s v="NO"/>
    <s v="NA"/>
    <s v="GRUPO DE CONTRATACION UNIVERSIDAD PEDAGOGICA NACIONAL"/>
    <s v="CO-DC"/>
    <s v="SUBDIRECCIÓN DE SERVICIOS GENERALES"/>
    <s v="601 5941844"/>
    <s v="contratacion@pedagogica.edu.co"/>
    <s v="NO"/>
    <s v="NO"/>
    <s v="No Aplica"/>
    <s v="Todas"/>
    <s v="Todos"/>
    <s v="No Aplica"/>
    <m/>
    <m/>
    <m/>
  </r>
  <r>
    <s v="IGUAL "/>
    <s v="051"/>
    <s v="GASTOS DE FUNCIONAMIENTO"/>
    <s v="VICERRECTORÍA ADMINISTRATIVA Y FINANCIERA"/>
    <s v="GRUPO DE CONTRATACIÓN "/>
    <m/>
    <s v="Servicios Profesionales"/>
    <s v="CPS"/>
    <s v="PROFESIONAL ESPECIALIZADO"/>
    <n v="2"/>
    <n v="5000000"/>
    <n v="0.05"/>
    <n v="5250000"/>
    <n v="1"/>
    <s v="DIA"/>
    <d v="2025-01-13T00:00:00"/>
    <d v="2025-12-12T00:00:00"/>
    <n v="57750000"/>
    <m/>
    <m/>
    <n v="0"/>
    <n v="11"/>
    <n v="57750000"/>
    <x v="0"/>
    <x v="0"/>
    <s v="SI"/>
    <s v="SI "/>
    <s v="NO"/>
    <s v="CON-051"/>
    <n v="80111600"/>
    <s v="Prestar los servicios profesionales para realizar acompañamiento operativo de tipo jurídico - legal y contractual, dentro de los procesos y procedimientos que desarrolla el Grupo de Contratación de la Vicerrectoría Administrativa y Financiera."/>
    <d v="2025-01-13T00:00:00"/>
    <d v="2025-01-13T00:00:00"/>
    <n v="11"/>
    <s v="MES(ES)"/>
    <s v="Contratación directa."/>
    <n v="57750000"/>
    <n v="57750000"/>
    <s v="NO"/>
    <s v="NA"/>
    <s v="GRUPO DE CONTRATACION UNIVERSIDAD PEDAGOGICA NACIONAL"/>
    <s v="CO-DC"/>
    <s v="GRUPO DE CONTRATACIÓN "/>
    <s v="601 5941844"/>
    <s v="contratacion@pedagogica.edu.co"/>
    <s v="NO"/>
    <s v="NO"/>
    <s v="No Aplica"/>
    <s v="Todas"/>
    <s v="Todos"/>
    <s v="No Aplica"/>
    <m/>
    <m/>
    <m/>
  </r>
  <r>
    <s v="IGUAL "/>
    <s v="052"/>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s v="SI "/>
    <s v="NO"/>
    <s v="CON-052"/>
    <n v="80111600"/>
    <s v="Prestar los servicios profesionales para llevar a cabo las actividades de análisis, diseño, desarrollo, soporte y/o mantenimiento de software nuevo o existente dentro del marco de los sistemas de información, haciendo uso  de metodologías de desarrollo y lenguajes de programación acordes con las necesidades de la Universidad Pedagógica Nacional"/>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m/>
  </r>
  <r>
    <s v="IGUAL"/>
    <s v="053"/>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s v="SI "/>
    <s v="NO"/>
    <s v="CON-053"/>
    <n v="80111600"/>
    <s v="Prestar los servicios profesionales para administrar los servidores de bases de datos, Mysql, Postgres de  producción y desarrollo, soportar a los servidores virtuales y físicos del centro de cómputo que contienen la  información del sistema integrado de información institucional, implementar protocolos de seguridad en los  servidores de la Universidad, proporcionar e implementar herramientas basadas en software libre para  administrar información de la Universidad Pedagógica Nacional"/>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m/>
  </r>
  <r>
    <s v="IGUAL"/>
    <s v="054"/>
    <s v="GASTOS DE FUNCIONAMIENTO"/>
    <s v="VICERRECTORÍA ADMINISTRATIVA Y FINANCIERA"/>
    <s v="SUBDIRECCIÓN DE GESTIÓN DE SISTEMAS DE INFORMACIÓN "/>
    <m/>
    <s v="Servicios Profesionales"/>
    <s v="CPS"/>
    <s v="PROFESIONAL ESPECIALIZADO"/>
    <n v="1"/>
    <n v="4700000"/>
    <n v="0.05"/>
    <n v="4935000"/>
    <n v="1"/>
    <s v="DIA"/>
    <d v="2025-02-03T00:00:00"/>
    <d v="2025-12-12T00:00:00"/>
    <n v="49350000"/>
    <m/>
    <m/>
    <n v="0"/>
    <n v="10"/>
    <n v="49350000"/>
    <x v="0"/>
    <x v="0"/>
    <s v="SI"/>
    <s v="SI "/>
    <s v="NO"/>
    <s v="CON-054"/>
    <n v="80111600"/>
    <s v="Prestar los servicios profesionales para Administrar, afinar, instalar y actualizar software de bases de datos que están conectados con los sistemas de información utilizados por la Universidad Pedagógica Nacional, en  los diferentes entornos (producción, desarrollo y pruebas), conservando la integridad, disponibilidad y  confiabilidad de los datos."/>
    <d v="2025-02-03T00:00:00"/>
    <d v="2025-02-03T00:00:00"/>
    <n v="10"/>
    <s v="MES(ES)"/>
    <s v="Contratación directa."/>
    <n v="49350000"/>
    <n v="49350000"/>
    <s v="NO"/>
    <s v="NA"/>
    <s v="GRUPO DE CONTRATACION UNIVERSIDAD PEDAGOGICA NACIONAL"/>
    <s v="CO-DC"/>
    <s v="SUBDIRECCIÓN DE GESTIÓN DE SISTEMAS DE INFORMACIÓN "/>
    <s v="601 5941844"/>
    <s v="contratacion@pedagogica.edu.co"/>
    <s v="NO"/>
    <s v="NO"/>
    <s v="No Aplica"/>
    <s v="Todas"/>
    <s v="Todos"/>
    <s v="No Aplica"/>
    <m/>
    <m/>
    <m/>
  </r>
  <r>
    <s v="IGUAL"/>
    <s v="055"/>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s v="SI "/>
    <s v="NO"/>
    <s v="CON-055"/>
    <n v="80111600"/>
    <s v="Prestar los servicios profesionales para administrar, soportar y garantizar la disponibilidad de la plataforma de  servidores físicos y virtuales, incluyendo la infraestructura web de la Universidad Pedagógica Nacional."/>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m/>
  </r>
  <r>
    <s v="IGUAL "/>
    <s v="056"/>
    <s v="GASTOS DE FUNCIONAMIENTO"/>
    <s v="VICERRECTORÍA ADMINISTRATIVA Y FINANCIERA"/>
    <s v="SUBDIRECCIÓN DE GESTIÓN DE SISTEMAS DE INFORMACIÓN "/>
    <m/>
    <s v="Servicios Técnicos"/>
    <s v="CPS"/>
    <s v="PROFESIONAL UNIVERSITARIO"/>
    <n v="6"/>
    <n v="4400000"/>
    <n v="0.05"/>
    <n v="4620000"/>
    <n v="1"/>
    <s v="DIA"/>
    <d v="2025-02-03T00:00:00"/>
    <d v="2025-12-12T00:00:00"/>
    <n v="46200000"/>
    <m/>
    <m/>
    <n v="0"/>
    <n v="10"/>
    <n v="46200000"/>
    <x v="0"/>
    <x v="0"/>
    <s v="SI"/>
    <s v="SI "/>
    <s v="NO"/>
    <s v="CON-056"/>
    <n v="80111600"/>
    <s v="Prestar servicios profesionales para realizar las actividades de diseño,desarrollo, integración y mantenimiento de las diferentes aplicaciones existentes y nuevas requeridas por los usuarios de la Universidad Pedagógica Nacional utilizando metodologías ágiles de desarrollo de proyectos de software"/>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m/>
  </r>
  <r>
    <s v="IGUAL"/>
    <s v="057"/>
    <s v="GASTOS DE FUNCIONAMIENTO"/>
    <s v="VICERRECTORÍA ADMINISTRATIVA Y FINANCIERA"/>
    <s v="SUBDIRECCIÓN DE GESTIÓN DE SISTEMAS DE INFORMACIÓN "/>
    <m/>
    <s v="Servicios Profesionales"/>
    <s v="CPS"/>
    <s v="PROFESIONAL ESPECIALIZADO"/>
    <n v="4"/>
    <n v="5700000"/>
    <n v="0.04"/>
    <n v="5928000"/>
    <n v="1"/>
    <s v="DIA"/>
    <d v="2025-02-03T00:00:00"/>
    <d v="2025-12-19T00:00:00"/>
    <n v="65208000"/>
    <m/>
    <m/>
    <n v="0"/>
    <n v="11"/>
    <n v="65208000"/>
    <x v="0"/>
    <x v="0"/>
    <s v="SI"/>
    <s v="SI "/>
    <s v="NO"/>
    <s v="CON-057"/>
    <n v="80111600"/>
    <s v="Prestar los servicios profesionales para administrar el Centro de Computo de la Universidad Pedagógica Nacional, garantizando que todos sus componentes se mantengan en óptimas condiciones de funcionamiento  y uso como respaldo permanente, sin interrupción de los servicios informáticos prestados a la comunidad  universitaria que utilizan la infraestructura tecnológica en su conjunto"/>
    <d v="2025-02-03T00:00:00"/>
    <d v="2025-02-03T00:00:00"/>
    <n v="11"/>
    <s v="MES(ES)"/>
    <s v="Contratación directa."/>
    <n v="65208000"/>
    <n v="65208000"/>
    <s v="NO"/>
    <s v="NA"/>
    <s v="GRUPO DE CONTRATACION UNIVERSIDAD PEDAGOGICA NACIONAL"/>
    <s v="CO-DC"/>
    <s v="SUBDIRECCIÓN DE GESTIÓN DE SISTEMAS DE INFORMACIÓN "/>
    <s v="601 5941844"/>
    <s v="contratacion@pedagogica.edu.co"/>
    <s v="NO"/>
    <s v="NO"/>
    <s v="No Aplica"/>
    <s v="Todas"/>
    <s v="Todos"/>
    <s v="No Aplica"/>
    <m/>
    <m/>
    <m/>
  </r>
  <r>
    <s v="IGUAL"/>
    <s v="058"/>
    <s v="GASTOS DE FUNCIONAMIENTO"/>
    <s v="VICERRECTORÍA ADMINISTRATIVA Y FINANCIERA"/>
    <s v="SUBDIRECCIÓN DE GESTIÓN DE SISTEMAS DE INFORMACIÓN "/>
    <m/>
    <s v="Servicios Profesionales"/>
    <s v="CPS"/>
    <s v="PROFESIONAL ESPECIALIZADO"/>
    <n v="1"/>
    <n v="4700000"/>
    <n v="0.05"/>
    <n v="4935000"/>
    <n v="1"/>
    <s v="DIA"/>
    <d v="2025-02-03T00:00:00"/>
    <d v="2025-12-12T00:00:00"/>
    <n v="49350000"/>
    <m/>
    <m/>
    <n v="0"/>
    <n v="10"/>
    <n v="49350000"/>
    <x v="0"/>
    <x v="0"/>
    <s v="SI"/>
    <s v="SI "/>
    <s v="NO"/>
    <s v="CON-058"/>
    <n v="80111600"/>
    <s v="Prestar servicios especializados para las actividades de análisis, diseño, desarrollo, soporte y mantenimiento de software nuevo o existente dentro del marco de los sistemas de información, haciendo uso de metodologías de desarrollo y lenguajes de programación acordes con las necesidades de la Universidad  Pedagógica Nacional."/>
    <d v="2025-02-03T00:00:00"/>
    <d v="2025-02-03T00:00:00"/>
    <n v="10"/>
    <s v="MES(ES)"/>
    <s v="Contratación directa."/>
    <n v="49350000"/>
    <n v="49350000"/>
    <s v="NO"/>
    <s v="NA"/>
    <s v="GRUPO DE CONTRATACION UNIVERSIDAD PEDAGOGICA NACIONAL"/>
    <s v="CO-DC"/>
    <s v="SUBDIRECCIÓN DE GESTIÓN DE SISTEMAS DE INFORMACIÓN "/>
    <s v="601 5941844"/>
    <s v="contratacion@pedagogica.edu.co"/>
    <s v="NO"/>
    <s v="NO"/>
    <s v="No Aplica"/>
    <s v="Todas"/>
    <s v="Todos"/>
    <s v="No Aplica"/>
    <m/>
    <m/>
    <m/>
  </r>
  <r>
    <s v="IGUAL"/>
    <s v="059"/>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s v="SI "/>
    <s v="NO"/>
    <s v="CON-059"/>
    <n v="80111600"/>
    <s v="Prestar los servicios profesionales para orientar y llevar acabo la implementación de componentes de la Política deGobierno Digital que propendan a la trasformación digital enla Universidad Pedagógica Nacional. "/>
    <s v="ferebro"/>
    <s v="ferebro"/>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m/>
  </r>
  <r>
    <s v="IGUAL"/>
    <s v="060"/>
    <s v="GASTOS DE FUNCIONAMIENTO"/>
    <s v="VICERRECTORÍA ADMINISTRATIVA Y FINANCIERA"/>
    <s v="SUBDIRECCIÓN DE GESTIÓN DE SISTEMAS DE INFORMACIÓN "/>
    <m/>
    <s v="Servicios Profesionales"/>
    <s v="CPS"/>
    <s v="PROFESIONAL UNIVERSITARIO"/>
    <n v="3"/>
    <n v="3600000"/>
    <n v="0.05"/>
    <n v="3780000"/>
    <n v="1"/>
    <s v="DIA"/>
    <d v="2025-02-03T00:00:00"/>
    <d v="2025-12-12T00:00:00"/>
    <n v="37800000"/>
    <m/>
    <m/>
    <n v="0"/>
    <n v="10"/>
    <n v="37800000"/>
    <x v="0"/>
    <x v="0"/>
    <s v="SI"/>
    <s v="SI "/>
    <s v="NO"/>
    <s v="CON-060"/>
    <n v="80111600"/>
    <s v="Prestar servicios profesionales para la administración y soporte de las bases de datos SQL Server de los  desarrollos realizados en la Universidad, incluyendo el nuevo software académico CLASS"/>
    <d v="2025-02-03T00:00:00"/>
    <d v="2025-02-03T00:00:00"/>
    <n v="10"/>
    <s v="MES(ES)"/>
    <s v="Contratación directa."/>
    <n v="37800000"/>
    <n v="37800000"/>
    <s v="NO"/>
    <s v="NA"/>
    <s v="GRUPO DE CONTRATACION UNIVERSIDAD PEDAGOGICA NACIONAL"/>
    <s v="CO-DC"/>
    <s v="SUBDIRECCIÓN DE GESTIÓN DE SISTEMAS DE INFORMACIÓN "/>
    <s v="601 5941844"/>
    <s v="contratacion@pedagogica.edu.co"/>
    <s v="NO"/>
    <s v="NO"/>
    <s v="No Aplica"/>
    <s v="Todas"/>
    <s v="Todos"/>
    <s v="No Aplica"/>
    <m/>
    <m/>
    <m/>
  </r>
  <r>
    <s v="IGUAL"/>
    <s v="061"/>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s v="SI "/>
    <s v="NO"/>
    <s v="CON-061"/>
    <n v="80111600"/>
    <s v="Prestar los servicios profesionales para continuar con el desarrollo de la página web de la Universidad Pedagógica Nacional y apoyar labores de programas académicos"/>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m/>
  </r>
  <r>
    <s v="IGUAL CAMBIO OBJETO "/>
    <s v="062"/>
    <s v="GASTOS DE FUNCIONAMIENTO"/>
    <s v="VICERRECTORÍA ADMINISTRATIVA Y FINANCIERA"/>
    <s v="SUBDIRECCIÓN DE BIENESTAR UNIVERSITARIO"/>
    <s v="DESPACHO "/>
    <s v="Servicios Profesionales"/>
    <s v="CPS"/>
    <s v="PROFESIONAL ESPECIALIZADO"/>
    <n v="3"/>
    <n v="5350000"/>
    <n v="0.04"/>
    <n v="5564000"/>
    <n v="1"/>
    <s v="DIA"/>
    <d v="2025-03-03T00:00:00"/>
    <d v="2025-11-21T00:00:00"/>
    <n v="50076000"/>
    <m/>
    <m/>
    <n v="0"/>
    <n v="9"/>
    <n v="50076000"/>
    <x v="0"/>
    <x v="0"/>
    <s v="SI"/>
    <s v="SI "/>
    <s v="NO"/>
    <s v="CON-062"/>
    <n v="80111600"/>
    <s v="Prestar los servicios especializados para la orientación e intervención grupal focalizada que permita el desarrollo  de habilidades socioemocionales y para la vida, dirigidos a la comunidad universitaria identificada con factores  de riesgo en salud mental de la Universidad Pedagógica Nacional"/>
    <d v="2025-03-03T00:00:00"/>
    <d v="2025-03-03T00:00:00"/>
    <n v="9"/>
    <s v="MES(ES)"/>
    <s v="Contratación directa."/>
    <n v="50076000"/>
    <n v="50076000"/>
    <s v="NO"/>
    <s v="NA"/>
    <s v="GRUPO DE CONTRATACION UNIVERSIDAD PEDAGOGICA NACIONAL"/>
    <s v="CO-DC"/>
    <s v="SUBDIRECCIÓN DE BIENESTAR UNIVERSITARIO"/>
    <s v="601 5941844"/>
    <s v="contratacion@pedagogica.edu.co"/>
    <s v="NO"/>
    <s v="NO"/>
    <s v="No Aplica"/>
    <s v="Todas"/>
    <s v="Todos"/>
    <s v="No Aplica"/>
    <m/>
    <m/>
    <m/>
  </r>
  <r>
    <s v="IGUAL"/>
    <s v="063"/>
    <s v="GASTOS DE FUNCIONAMIENTO"/>
    <s v="VICERRECTORÍA ADMINISTRATIVA Y FINANCIERA"/>
    <s v="SUBDIRECCIÓN DE BIENESTAR UNIVERSITARIO"/>
    <s v="GÉNERO"/>
    <s v="Servicios Profesionales"/>
    <s v="CPS"/>
    <s v="PROFESIONAL ESPECIALIZADO"/>
    <n v="3"/>
    <n v="5350000"/>
    <n v="0.04"/>
    <n v="5564000"/>
    <n v="1"/>
    <s v="DIA"/>
    <d v="2025-02-03T00:00:00"/>
    <d v="2025-12-12T00:00:00"/>
    <n v="55640000"/>
    <m/>
    <m/>
    <n v="0"/>
    <n v="10"/>
    <n v="55640000"/>
    <x v="0"/>
    <x v="0"/>
    <s v="SI"/>
    <s v="SI "/>
    <s v="NO"/>
    <s v="CON-063"/>
    <n v="80111600"/>
    <s v="Prestar servicios profesionales para apoyar a la Subdirección de Bienestar Universitario en la asistencia jurídica en derechos humanos y violencia de género para atender a estudiantes y funcionarios de la UPN"/>
    <d v="2025-02-03T00:00:00"/>
    <d v="2025-02-03T00:00:00"/>
    <n v="10"/>
    <s v="MES(ES)"/>
    <s v="Contratación directa."/>
    <n v="55640000"/>
    <n v="55640000"/>
    <s v="NO"/>
    <s v="NA"/>
    <s v="GRUPO DE CONTRATACION UNIVERSIDAD PEDAGOGICA NACIONAL"/>
    <s v="CO-DC"/>
    <s v="SUBDIRECCIÓN DE BIENESTAR UNIVERSITARIO"/>
    <s v="601 5941844"/>
    <s v="contratacion@pedagogica.edu.co"/>
    <s v="NO"/>
    <s v="NO"/>
    <s v="No Aplica"/>
    <s v="Todas"/>
    <s v="Todos"/>
    <s v="No Aplica"/>
    <m/>
    <m/>
    <m/>
  </r>
  <r>
    <s v="IGUAL"/>
    <s v="064"/>
    <s v="GASTOS DE FUNCIONAMIENTO"/>
    <s v="VICERRECTORÍA ADMINISTRATIVA Y FINANCIERA"/>
    <s v="SUBDIRECCIÓN DE BIENESTAR UNIVERSITARIO"/>
    <s v="RESTAURANTE"/>
    <s v="Servicios Profesionales"/>
    <s v="CPS"/>
    <s v="PROFESIONAL UNIVERSITARIO"/>
    <n v="1"/>
    <n v="3100000"/>
    <n v="0.05"/>
    <n v="3255000"/>
    <n v="1"/>
    <s v="DIA"/>
    <d v="2025-02-03T00:00:00"/>
    <d v="2025-12-12T00:00:00"/>
    <n v="32550000"/>
    <m/>
    <m/>
    <n v="0"/>
    <n v="10"/>
    <n v="32550000"/>
    <x v="0"/>
    <x v="1"/>
    <s v="SI"/>
    <s v="SI "/>
    <s v="NO"/>
    <s v="CON-064"/>
    <n v="80111600"/>
    <s v="Realizar el acompañamiento en lo referente a la alimentación, nutrición y dietética de la Escuela Maternal y  Restaurante de la UPN."/>
    <d v="2025-02-03T00:00:00"/>
    <d v="2025-02-03T00:00:00"/>
    <n v="10"/>
    <s v="MES(ES)"/>
    <s v="Contratación directa."/>
    <n v="32550000"/>
    <n v="32550000"/>
    <s v="NO"/>
    <s v="NA"/>
    <s v="GRUPO DE CONTRATACION UNIVERSIDAD PEDAGOGICA NACIONAL"/>
    <s v="CO-DC"/>
    <s v="SUBDIRECCIÓN DE BIENESTAR UNIVERSITARIO"/>
    <s v="601 5941844"/>
    <s v="contratacion@pedagogica.edu.co"/>
    <s v="NO"/>
    <s v="NO"/>
    <s v="No Aplica"/>
    <s v="Todas"/>
    <s v="Todos"/>
    <s v="No Aplica"/>
    <m/>
    <m/>
    <m/>
  </r>
  <r>
    <s v="IGUAL"/>
    <s v="065"/>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065"/>
    <n v="80111600"/>
    <s v="Planificar y realizar los entrenamientos de baloncesto femenino a los equipos representativos de la Universidad Pedagógica Nacional, apoyar la organización del torneo SUE-DC y hacer acompañamiento  constante a los deportistas en los diferentes eventos y torneos en los que participan"/>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66"/>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066"/>
    <n v="80111600"/>
    <s v="Prestar servicios profesionales para planificar y realizar los entrenamientos de atletismo a los equipos representativos de la UPN, apoyar la organización del torneo SUE-DC y hacer acompañamiento constante a los deportistas en los diferentes eventos y torneos en los que participan."/>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67"/>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067"/>
    <n v="80111600"/>
    <s v="Prestar servicios profesionales para planificar y realizar los entrenamientos de futbol sala másculino a los equipos representativos de la UPN, apoyar la organización del torneo SUE-DC y hacer acompañamiento constante a los deportistas en los diferentes eventos y torneos en los que participan."/>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68"/>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068"/>
    <n v="80111600"/>
    <s v="Planificar y realizar los entrenamientos de futbol masculino de la Universidad Pedagógica Nacional, a través  de la irradiación cognitiva, la gamificación y hacer acompañamiento constante a los deportistas."/>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69"/>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069"/>
    <n v="80111600"/>
    <s v="Planificar y realizar los entrenamientos de futbol sala femenino a los equipos representativos de la Universidad Pedagógica Nacional, apoyar la organización del torneo SUE-DC y hacer acompañamiento constante a los deportistas en los diferentes eventos y torneos en los que participan”."/>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70"/>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070"/>
    <n v="80111600"/>
    <s v="Planificar y realizar los entrenamientos de natación a los equipos representativos de la Universidad  Pedagógica Nacional, apoyar la organización del torneo SUE-DC y hacer acompañamiento constante a los  deportistas en los diferentes eventos y torneos en los que participan”"/>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71"/>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071"/>
    <n v="80111600"/>
    <s v="Planificar y realizar los entrenamientos de tenis de mesa a los equipos representativos de la Universidad  Pedagógica Nacional, apoyar la organización del torneo SUE-DC y hacer acompañamiento constante a los deportistas en los diferentes eventos y torneos en los que participan."/>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72"/>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072"/>
    <n v="80111600"/>
    <s v="Planificar y realizar los entrenamientos de levantamiento de pesas a los equipos representativos de la Universidad Pedagógica Nacional, apoyar la organización del torneo SUE-DC y hacer acompañamiento  constante a los deportistas en los diferentes eventos y torneos en los que participan."/>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73"/>
    <s v="GASTOS DE FUNCIONAMIENTO"/>
    <s v="VICERRECTORÍA ADMINISTRATIVA Y FINANCIERA"/>
    <s v="SUBDIRECCIÓN DE BIENESTAR UNIVERSITARIO"/>
    <s v="DEPORTE"/>
    <s v="Entrenador"/>
    <s v="Servicios profesionales"/>
    <s v="PROFESIONAL UNIVERSITARIO"/>
    <n v="3"/>
    <n v="3600000"/>
    <n v="0.05"/>
    <n v="3780000"/>
    <n v="1"/>
    <s v="DIA"/>
    <d v="2025-02-11T00:00:00"/>
    <d v="2025-05-30T00:00:00"/>
    <n v="13608000"/>
    <d v="2025-08-06T00:00:00"/>
    <d v="2025-11-30T00:00:00"/>
    <n v="14616000"/>
    <n v="7.5"/>
    <n v="28224000"/>
    <x v="0"/>
    <x v="1"/>
    <s v="SI"/>
    <s v="SI "/>
    <s v="NO"/>
    <s v="CON-073"/>
    <n v="80111600"/>
    <s v="Planificar y realizar los entrenamientos de voleibol femenino y masculino a los equipos representativos de la  Universidad Pedagógica Nacional, apoyar la organización del torneo SUE-DC y hacer acompañamiento  constante a los deportistas en los diferentes eventos y torneos en los que participan."/>
    <d v="2025-02-11T00:00:00"/>
    <d v="2025-02-11T00:00:00"/>
    <n v="7.5"/>
    <s v="MES(ES)"/>
    <s v="Contratación directa."/>
    <n v="28224000"/>
    <n v="28224000"/>
    <s v="NO"/>
    <s v="NA"/>
    <s v="GRUPO DE CONTRATACION UNIVERSIDAD PEDAGOGICA NACIONAL"/>
    <s v="CO-DC"/>
    <s v="SUBDIRECCIÓN DE BIENESTAR UNIVERSITARIO"/>
    <s v="601 5941844"/>
    <s v="contratacion@pedagogica.edu.co"/>
    <s v="NO"/>
    <s v="NO"/>
    <s v="No Aplica"/>
    <s v="Todas"/>
    <s v="Todos"/>
    <s v="No Aplica"/>
    <m/>
    <m/>
    <m/>
  </r>
  <r>
    <s v="IGUAL"/>
    <s v="074"/>
    <s v="GASTOS DE FUNCIONAMIENTO"/>
    <s v="VICERRECTORÍA ADMINISTRATIVA Y FINANCIERA"/>
    <s v="SUBDIRECCIÓN DE BIENESTAR UNIVERSITARIO"/>
    <s v="ARTE Y CULTURA"/>
    <s v="Tallerista"/>
    <s v="Servicios profesionales"/>
    <s v="ASISTENCIAL"/>
    <n v="3"/>
    <n v="1850000"/>
    <n v="0.05"/>
    <n v="1942500"/>
    <n v="1"/>
    <s v="DIA"/>
    <d v="2025-02-11T00:00:00"/>
    <d v="2025-05-30T00:00:00"/>
    <n v="6993000"/>
    <d v="2025-08-06T00:00:00"/>
    <d v="2025-11-30T00:00:00"/>
    <n v="7511000"/>
    <n v="7.5"/>
    <n v="14504000"/>
    <x v="0"/>
    <x v="1"/>
    <s v="SI"/>
    <s v="SI "/>
    <s v="NO"/>
    <s v="CON-074"/>
    <n v="80111600"/>
    <s v="Prestar servicios para orientar el taller de teatro para estudiantes y funcionarios y los de profundización  para el grupo representativo institucional de la Universidad Pedagógica Nacional. Así como prestar apoyo a las actividades programadas por el programa de cultura en el marco del plan anual de  actividades de la SBU."/>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75"/>
    <s v="GASTOS DE FUNCIONAMIENTO"/>
    <s v="VICERRECTORÍA ADMINISTRATIVA Y FINANCIERA"/>
    <s v="SUBDIRECCIÓN DE BIENESTAR UNIVERSITARIO"/>
    <s v="MÚSICA Y DANZA"/>
    <s v="Tallerista"/>
    <s v="Servicios profesionales"/>
    <s v="ASISTENCIAL"/>
    <n v="3"/>
    <n v="1850000"/>
    <n v="0.05"/>
    <n v="1942500"/>
    <n v="1"/>
    <s v="DIA"/>
    <d v="2025-02-11T00:00:00"/>
    <d v="2025-05-30T00:00:00"/>
    <n v="6993000"/>
    <d v="2025-08-06T00:00:00"/>
    <d v="2025-11-30T00:00:00"/>
    <n v="7511000"/>
    <n v="7.5"/>
    <n v="14504000"/>
    <x v="0"/>
    <x v="1"/>
    <s v="SI"/>
    <s v="SI "/>
    <s v="NO"/>
    <s v="CON-075"/>
    <n v="80111600"/>
    <s v="Prestar servicios para orientar el taller de músicas del pacifico para estudiantes y funcionarios y los de  profundización para el grupo representativo institucional de la Universidad Pedagógica Nacional. Así como  prestar apoyo a las actividades programadas por el programa de cultura en el marco del plan anual de _x000a_actividades de la SBU."/>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76"/>
    <s v="GASTOS DE FUNCIONAMIENTO"/>
    <s v="VICERRECTORÍA ADMINISTRATIVA Y FINANCIERA"/>
    <s v="SUBDIRECCIÓN DE BIENESTAR UNIVERSITARIO"/>
    <s v="MÚSICA Y DANZA"/>
    <s v="Tallerista"/>
    <s v="Servicios profesionales"/>
    <s v="ASISTENCIAL"/>
    <n v="3"/>
    <n v="1850000"/>
    <n v="0.05"/>
    <n v="1942500"/>
    <n v="1"/>
    <s v="DIA"/>
    <d v="2025-02-11T00:00:00"/>
    <d v="2025-05-30T00:00:00"/>
    <n v="6993000"/>
    <d v="2025-08-06T00:00:00"/>
    <d v="2025-11-30T00:00:00"/>
    <n v="7511000"/>
    <n v="7.5"/>
    <n v="14504000"/>
    <x v="0"/>
    <x v="1"/>
    <s v="SI"/>
    <s v="SI "/>
    <s v="NO"/>
    <s v="CON-076"/>
    <n v="80111600"/>
    <s v="Prestar servicios para orientar el taller de pop dance para estudiantes y funcionarios y los de profundización para el grupo representativo institucional de la Universidad Pedagógica Nacional. Así como prestar apoyo a las actividades programadas por el programa de cultura en el marco del plan anual de actividades de la SBU."/>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77"/>
    <s v="GASTOS DE FUNCIONAMIENTO"/>
    <s v="VICERRECTORÍA ADMINISTRATIVA Y FINANCIERA"/>
    <s v="SUBDIRECCIÓN DE BIENESTAR UNIVERSITARIO"/>
    <s v="MÚSICA Y DANZA"/>
    <s v="Tallerista"/>
    <s v="Servicios profesionales"/>
    <s v="ASISTENCIAL"/>
    <n v="3"/>
    <n v="1850000"/>
    <n v="0.05"/>
    <n v="1942500"/>
    <n v="1"/>
    <s v="DIA"/>
    <d v="2025-02-11T00:00:00"/>
    <d v="2025-05-30T00:00:00"/>
    <n v="6993000"/>
    <d v="2025-08-06T00:00:00"/>
    <d v="2025-11-30T00:00:00"/>
    <n v="7511000"/>
    <n v="7.5"/>
    <n v="14504000"/>
    <x v="0"/>
    <x v="1"/>
    <s v="SI"/>
    <s v="SI "/>
    <s v="NO"/>
    <s v="CON-077"/>
    <n v="80111600"/>
    <s v="Prestar servicios para orientar el taller Hip Hop y el Dancehall para estudiantes y funcionarios y los de  profundización para el grupo representativo institucional de la Universidad Pedagógica Nacional. Así como  prestar apoyo a las actividades programadas por el programa de cultura en el marco del plan anual de _x000a_actividades de la SBU."/>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78"/>
    <s v="GASTOS DE FUNCIONAMIENTO"/>
    <s v="VICERRECTORÍA ADMINISTRATIVA Y FINANCIERA"/>
    <s v="SUBDIRECCIÓN DE BIENESTAR UNIVERSITARIO"/>
    <s v="MÚSICA Y DANZA"/>
    <s v="Tallerista"/>
    <s v="Servicios profesionales"/>
    <s v="ASISTENCIAL"/>
    <n v="3"/>
    <n v="1850000"/>
    <n v="0.05"/>
    <n v="1942500"/>
    <n v="1"/>
    <s v="DIA"/>
    <d v="2025-02-11T00:00:00"/>
    <d v="2025-05-30T00:00:00"/>
    <n v="6993000"/>
    <d v="2025-08-06T00:00:00"/>
    <d v="2025-11-30T00:00:00"/>
    <n v="7511000"/>
    <n v="7.5"/>
    <n v="14504000"/>
    <x v="0"/>
    <x v="1"/>
    <s v="SI"/>
    <s v="SI "/>
    <s v="NO"/>
    <s v="CON-078"/>
    <n v="80111600"/>
    <s v="Prestar servicios para orientar el taller de flamenco para estudiantes y funcionarios y los de profundización para el grupo representativo institucional de la Universidad Pedagógica Nacional. Así como prestar apoyo a las  actividades programadas por el programa de cultura en el marco del plan anual de actividades de la SBU"/>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79"/>
    <s v="GASTOS DE FUNCIONAMIENTO"/>
    <s v="VICERRECTORÍA ADMINISTRATIVA Y FINANCIERA"/>
    <s v="SUBDIRECCIÓN DE BIENESTAR UNIVERSITARIO"/>
    <s v="MÚSICA Y DANZA"/>
    <s v="Tallerista"/>
    <s v="Servicios profesionales"/>
    <s v="ASISTENCIAL"/>
    <n v="3"/>
    <n v="1850000"/>
    <n v="0.05"/>
    <n v="1942500"/>
    <n v="1"/>
    <s v="DIA"/>
    <d v="2025-02-11T00:00:00"/>
    <d v="2025-05-30T00:00:00"/>
    <n v="6993000"/>
    <d v="2025-08-06T00:00:00"/>
    <d v="2025-11-30T00:00:00"/>
    <n v="7511000"/>
    <n v="7.5"/>
    <n v="14504000"/>
    <x v="0"/>
    <x v="1"/>
    <s v="SI"/>
    <s v="SI "/>
    <s v="NO"/>
    <s v="CON-079"/>
    <n v="80111600"/>
    <s v="Prestar servicios para orientar el taller de salsa y bachata para estudiantes y funcionarios y los de profundización  para el grupo representativo institucional de la Universidad Pedagógica Nacional. Así como prestar apoyo a las  actividades programadas por el programa de cultura en el marco del plan anual de actividades de la SBU."/>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80"/>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s v="SI "/>
    <s v="NO"/>
    <s v="CON-080"/>
    <n v="80111600"/>
    <s v=" Prestar sus servicios personales para garantizar la atención en el servicio del gimnasio en  Valmaria para los estudiantes y funcionarios de la institución durante las prácticas y entrenamientos"/>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m/>
  </r>
  <r>
    <s v="IGUAL"/>
    <s v="081"/>
    <s v="GASTOS DE FUNCIONAMIENTO"/>
    <s v="VICERRECTORÍA ACADÉMICA "/>
    <s v="FACULTAD DE EDUCACIÓN FÍSICA "/>
    <s v="FACULTAD"/>
    <s v="Servicios Técnicos"/>
    <s v="CPS"/>
    <s v="TÉCNICO"/>
    <n v="4"/>
    <n v="2750000"/>
    <n v="0.05"/>
    <n v="2887500"/>
    <n v="1"/>
    <s v="DIA"/>
    <d v="2025-02-03T00:00:00"/>
    <d v="2025-12-12T00:00:00"/>
    <n v="28875000"/>
    <m/>
    <m/>
    <n v="0"/>
    <n v="10"/>
    <n v="28875000"/>
    <x v="0"/>
    <x v="1"/>
    <s v="SI"/>
    <s v="SI "/>
    <s v="NO"/>
    <s v="CON-081"/>
    <n v="80111600"/>
    <s v="Prestar servicios para la realización de actividades de planeación, cuidado, inventario y proyección  de siembra, cultivos, banco de semillas, compostaje, lombricultivo, herramientas y mantenimiento de  manera sustentable de los mismos"/>
    <s v="enero"/>
    <s v="enero"/>
    <n v="10"/>
    <s v="MES(ES)"/>
    <s v="Contratación directa."/>
    <n v="28875000"/>
    <n v="28875000"/>
    <s v="NO"/>
    <s v="NA"/>
    <s v="GRUPO DE CONTRATACION UNIVERSIDAD PEDAGOGICA NACIONAL"/>
    <s v="CO-DC"/>
    <s v="FACULTAD DE EDUCACIÓN FÍSICA "/>
    <s v="601 5941844"/>
    <s v="contratacion@pedagogica.edu.co"/>
    <s v="NO"/>
    <s v="NO"/>
    <s v="No Aplica"/>
    <s v="Todas"/>
    <s v="Todos"/>
    <s v="No Aplica"/>
    <m/>
    <m/>
    <m/>
  </r>
  <r>
    <s v="IGUAL"/>
    <s v="082"/>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s v="SI "/>
    <s v="NO"/>
    <s v="CON-082"/>
    <n v="80111600"/>
    <s v="Prestar sus servicios como salvavidas para garantizar la seguridad para los usuarios de la  piscina, durante la jornada de la tarde"/>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m/>
  </r>
  <r>
    <s v="IGUAL"/>
    <s v="083"/>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s v="SI "/>
    <s v="NO"/>
    <s v="CON-083"/>
    <n v="80111600"/>
    <s v="Prestar sus servicios como salvavidas para garantizar la seguridad para los usuarios de la  piscina, durante la jornada de la mañana"/>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m/>
  </r>
  <r>
    <s v="IGUAL"/>
    <s v="084"/>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s v="SI "/>
    <s v="NO"/>
    <s v="CON-084"/>
    <n v="80111600"/>
    <s v="Prestar sus servicios personales para garantizar la atención en el servicio del gimnasio de la  calle 72, con apoyo de las Tics y/o presencialmente cuando se requiera, en la jornada de la  mañana para los estudiantes y funcionarios"/>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s v="se sugiere dejar el onjeto asi “Prestar sus servicios personales para garantizar la atención en el servicio del gimnasio de la  calle 72, con apoyo de las Tics y/o presencialmente cuando se requiera.&quot; esto cn el fin de por el tema de horarios crear un contrato realidad. "/>
  </r>
  <r>
    <s v="IGUAL"/>
    <s v="085"/>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s v="SI "/>
    <s v="NO"/>
    <s v="CON-085"/>
    <n v="80111600"/>
    <s v="Prestar sus servicios personales para garantizar la atención en el servicio del gimnasio de la  calle 72, con apoyo de las Tics y/o presencialmente cuando se requiera, en la jornada de la tarde para los estudiantes y funcionarios"/>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m/>
  </r>
  <r>
    <s v="IGUAL"/>
    <s v="086"/>
    <s v="GASTOS DE FUNCIONAMIENTO"/>
    <s v="VICERRECTORÍA ACADÉMICA "/>
    <s v="FACULTAD DE EDUCACIÓN"/>
    <s v="DEPARTAMENTO DE PSICOPEDAGOGÍA"/>
    <s v="Intérpretes - Traductores - Mediadores"/>
    <s v="Consultoría"/>
    <s v="OTRO"/>
    <m/>
    <m/>
    <n v="0.05"/>
    <n v="0"/>
    <n v="12"/>
    <s v="DIA"/>
    <m/>
    <m/>
    <n v="0"/>
    <m/>
    <m/>
    <n v="0"/>
    <n v="0"/>
    <n v="164780767.60000002"/>
    <x v="0"/>
    <x v="1"/>
    <s v="SI"/>
    <s v="SI "/>
    <s v="NO"/>
    <s v="CON-086"/>
    <n v="80111600"/>
    <s v="En el proceso de formación de los estudiantes con limitación auditiva aguda se requiere de intérpretes de lengua de señas para espacios académicos en los que participan."/>
    <s v="enero"/>
    <s v="enero"/>
    <n v="10"/>
    <s v="MES(ES)"/>
    <s v="Contratación directa."/>
    <n v="164780767.60000002"/>
    <n v="164780767.60000002"/>
    <s v="NO"/>
    <s v="NA"/>
    <s v="GRUPO DE CONTRATACION UNIVERSIDAD PEDAGOGICA NACIONAL"/>
    <s v="CO-DC"/>
    <s v="FACULTAD DE EDUCACIÓN"/>
    <s v="601 5941844"/>
    <s v="contratacion@pedagogica.edu.co"/>
    <s v="NO"/>
    <s v="NO"/>
    <s v="No Aplica"/>
    <s v="Todas"/>
    <s v="Todos"/>
    <s v="No Aplica"/>
    <m/>
    <m/>
    <s v="es una bolsa que empieza a desagregar "/>
  </r>
  <r>
    <s v="IGUAL"/>
    <s v="087"/>
    <s v="GASTOS DE FUNCIONAMIENTO"/>
    <s v="VICERRECTORÍA ACADÉMICA "/>
    <s v="FACULTAD DE CIENCIA Y TECNOLOGÍA"/>
    <s v="DEPARTAMENTO DE QUÍMICA"/>
    <s v="Servicios Profesionales"/>
    <s v="CPS"/>
    <s v="PROFESIONAL UNIVERSITARIO"/>
    <n v="1"/>
    <n v="3100000"/>
    <n v="0.05"/>
    <n v="3255000"/>
    <n v="1"/>
    <s v="DIA"/>
    <d v="2025-02-03T00:00:00"/>
    <d v="2025-11-30T00:00:00"/>
    <n v="32550000"/>
    <m/>
    <m/>
    <n v="0"/>
    <n v="10"/>
    <n v="32550000"/>
    <x v="0"/>
    <x v="1"/>
    <s v="SI"/>
    <s v="SI "/>
    <s v="NO"/>
    <s v="CON-087"/>
    <n v="80111600"/>
    <s v="Prestar los servicios profesionales para atender el desarrollo de prácticas de laboratorio solicitadas por instituciones educativas externas y/o análisis químicos según solicitudes internas y externas, y realizar mediciones instrumentales requeridas a nivel de docencia e investigación del Departamento de Química, incluyendo la evaluación y mantenimiento de equipos de medición."/>
    <s v="enero"/>
    <s v="enero"/>
    <n v="10"/>
    <s v="MES(ES)"/>
    <s v="Contratación directa."/>
    <n v="32550000"/>
    <n v="32550000"/>
    <s v="NO"/>
    <s v="NA"/>
    <s v="GRUPO DE CONTRATACION UNIVERSIDAD PEDAGOGICA NACIONAL"/>
    <s v="CO-DC"/>
    <s v="FACULTAD DE CIENCIA Y TECNOLOGÍA"/>
    <s v="601 5941844"/>
    <s v="contratacion@pedagogica.edu.co"/>
    <s v="NO"/>
    <s v="NO"/>
    <s v="No Aplica"/>
    <s v="Todas"/>
    <s v="Todos"/>
    <s v="No Aplica"/>
    <m/>
    <m/>
    <m/>
  </r>
  <r>
    <s v="IGUAL"/>
    <s v="088"/>
    <s v="GASTOS DE FUNCIONAMIENTO"/>
    <s v="INSTITUTO PEDAGÓGICO NACIONAL"/>
    <s v="INSTITUTO PEDAGÓGICO NACIONAL"/>
    <m/>
    <s v="Servicios Asistenciales"/>
    <s v="CPS"/>
    <s v="ASISTENCIAL"/>
    <n v="2"/>
    <n v="1750000"/>
    <n v="0.05"/>
    <n v="1837500"/>
    <n v="1"/>
    <s v="DIA"/>
    <d v="2025-01-20T00:00:00"/>
    <d v="2025-12-12T00:00:00"/>
    <n v="20212500"/>
    <m/>
    <m/>
    <n v="0"/>
    <n v="11"/>
    <n v="20212500"/>
    <x v="0"/>
    <x v="0"/>
    <s v="SI"/>
    <s v="SI "/>
    <s v="NO"/>
    <s v="CON-088"/>
    <n v="80111600"/>
    <s v="Apoyo asistencial en el servicio de fotocopiado para el desarrollo de las actividades administrativas y operativas derivadas de las actividades académicas"/>
    <s v="enero"/>
    <s v="enero"/>
    <n v="11"/>
    <s v="MES(ES)"/>
    <s v="Contratación directa."/>
    <n v="20212500"/>
    <n v="20212500"/>
    <s v="NO"/>
    <s v="NA"/>
    <s v="GRUPO DE CONTRATACION UNIVERSIDAD PEDAGOGICA NACIONAL"/>
    <s v="CO-DC"/>
    <s v="INSTITUTO PEDAGÓGICO NACIONAL"/>
    <s v="601 5941844"/>
    <s v="contratacion@pedagogica.edu.co"/>
    <s v="NO"/>
    <s v="NO"/>
    <s v="No Aplica"/>
    <s v="Todas"/>
    <s v="Todos"/>
    <s v="No Aplica"/>
    <m/>
    <m/>
    <m/>
  </r>
  <r>
    <s v="IGUAL"/>
    <s v="089"/>
    <s v="GASTOS DE FUNCIONAMIENTO"/>
    <s v="INSTITUTO PEDAGÓGICO NACIONAL"/>
    <s v="INSTITUTO PEDAGÓGICO NACIONAL"/>
    <m/>
    <s v="Servicios Técnicos"/>
    <s v="CPS"/>
    <s v="TÉCNICO"/>
    <n v="1"/>
    <n v="2300000"/>
    <n v="0.05"/>
    <n v="2415000"/>
    <n v="1"/>
    <s v="DIA"/>
    <d v="2025-01-20T00:00:00"/>
    <d v="2025-12-12T00:00:00"/>
    <n v="26565000"/>
    <m/>
    <m/>
    <n v="0"/>
    <n v="11"/>
    <n v="26565000"/>
    <x v="0"/>
    <x v="0"/>
    <s v="SI"/>
    <s v="SI "/>
    <s v="NO"/>
    <s v="CON-089"/>
    <n v="80111600"/>
    <s v="Prestar los servicios para llevar a cabo la organización del archivo del Instituto Pedagógico Nacional, de acuerdo a la normatividad vigente y apoyar actividades institucionales"/>
    <s v="enero"/>
    <s v="enero"/>
    <n v="11"/>
    <s v="MES(ES)"/>
    <s v="Contratación directa."/>
    <n v="26565000"/>
    <n v="26565000"/>
    <s v="NO"/>
    <s v="NA"/>
    <s v="GRUPO DE CONTRATACION UNIVERSIDAD PEDAGOGICA NACIONAL"/>
    <s v="CO-DC"/>
    <s v="INSTITUTO PEDAGÓGICO NACIONAL"/>
    <s v="601 5941844"/>
    <s v="contratacion@pedagogica.edu.co"/>
    <s v="NO"/>
    <s v="NO"/>
    <s v="No Aplica"/>
    <s v="Todas"/>
    <s v="Todos"/>
    <s v="No Aplica"/>
    <m/>
    <m/>
    <m/>
  </r>
  <r>
    <m/>
    <s v="090"/>
    <s v="GASTOS DE FUNCIONAMIENTO "/>
    <s v="VICERRECTORÍA ADMINISTRATIVA Y FINANCIERA"/>
    <s v="GRUPO INTERNO DE TRABAJO DE GESTIÓN DOCUMENTAL"/>
    <m/>
    <s v="Servicios Técnicos"/>
    <s v="CPS"/>
    <s v="TÉCNICO"/>
    <n v="3"/>
    <n v="2600000"/>
    <n v="0.05"/>
    <n v="2730000"/>
    <n v="1"/>
    <s v="DIA"/>
    <d v="2025-02-01T00:00:00"/>
    <d v="2025-12-26T00:00:00"/>
    <n v="30030000"/>
    <m/>
    <m/>
    <n v="0"/>
    <n v="11"/>
    <n v="30030000"/>
    <x v="0"/>
    <x v="0"/>
    <s v="SI"/>
    <s v="SI "/>
    <s v="NO"/>
    <s v="CON-090"/>
    <n v="80111600"/>
    <s v="Prestar los servicios técnicos para realizar el apoyo administrativo, logístico y de acompañamiento en los procesos  archivísticos de organización, identificación, traslado y eliminación de expedientes, en los archivos de gestión, central y/o histórico, según sea el caso"/>
    <s v="ferebro"/>
    <s v="ferebro"/>
    <n v="11"/>
    <s v="MES(ES)"/>
    <s v="Contratación directa."/>
    <n v="30030000"/>
    <n v="30030000"/>
    <s v="NO"/>
    <s v="NA"/>
    <s v="GRUPO DE CONTRATACION UNIVERSIDAD PEDAGOGICA NACIONAL"/>
    <s v="CO-DC"/>
    <s v="GRUPO INTERNO DE TRABAJO DE GESTIÓN DOCUMENTAL"/>
    <s v="601 5941844"/>
    <s v="contratacion@pedagogica.edu.co"/>
    <s v="NO"/>
    <s v="NO"/>
    <s v="No Aplica"/>
    <s v="Todas"/>
    <s v="Todos"/>
    <s v="No Aplica"/>
    <m/>
    <m/>
    <s v="Objetos iguales "/>
  </r>
  <r>
    <s v="IGUAL"/>
    <s v="091"/>
    <s v="GASTOS DE FUNCIONAMIENTO "/>
    <s v="VICERRECTORÍA ADMINISTRATIVA Y FINANCIERA"/>
    <s v="GRUPO INTERNO DE TRABAJO DE GESTIÓN DOCUMENTAL"/>
    <m/>
    <s v="Servicios Técnicos"/>
    <s v="CPS"/>
    <s v="TÉCNICO"/>
    <n v="3"/>
    <n v="2600000"/>
    <n v="0.05"/>
    <n v="2730000"/>
    <n v="1"/>
    <s v="DIA"/>
    <d v="2025-02-01T00:00:00"/>
    <d v="2025-12-26T00:00:00"/>
    <n v="30030000"/>
    <m/>
    <m/>
    <n v="0"/>
    <n v="11"/>
    <n v="30030000"/>
    <x v="0"/>
    <x v="0"/>
    <s v="SI"/>
    <s v="SI "/>
    <s v="NO"/>
    <s v="CON-091"/>
    <n v="80111600"/>
    <s v="Prestar los servicios técnicos para realizar el apoyo administrativo, logístico y de acompañamiento en los procesos  archivísticos de organización, identificación, traslado y eliminación de expedientes, en los archivos de gestión, central y/o histórico, según sea el caso"/>
    <s v="ferebro"/>
    <s v="ferebro"/>
    <n v="11"/>
    <s v="MES(ES)"/>
    <s v="Contratación directa."/>
    <n v="30030000"/>
    <n v="30030000"/>
    <s v="NO"/>
    <s v="NA"/>
    <s v="GRUPO DE CONTRATACION UNIVERSIDAD PEDAGOGICA NACIONAL"/>
    <s v="CO-DC"/>
    <s v="GRUPO INTERNO DE TRABAJO DE GESTIÓN DOCUMENTAL"/>
    <s v="601 5941844"/>
    <s v="contratacion@pedagogica.edu.co"/>
    <s v="NO"/>
    <s v="NO"/>
    <s v="No Aplica"/>
    <s v="Todas"/>
    <s v="Todos"/>
    <s v="No Aplica"/>
    <m/>
    <m/>
    <s v="Objetos iguales "/>
  </r>
  <r>
    <s v="IGUAL"/>
    <s v="092"/>
    <s v="GASTOS DE COMERCIALIZACIÓN Y PRODUCCIÓN"/>
    <s v="VICERRECTORÍA DE GESTIÓN UNIVERSITARIA"/>
    <s v="CENTRO DE LENGUAS "/>
    <m/>
    <s v="Servicios Asistenciales"/>
    <s v="CPS"/>
    <s v="ASISTENCIAL"/>
    <n v="1"/>
    <n v="1680000"/>
    <n v="7.0000000000000007E-2"/>
    <n v="1797600"/>
    <n v="1"/>
    <s v="DIA"/>
    <d v="2025-02-17T00:00:00"/>
    <d v="2025-12-16T00:00:00"/>
    <n v="17976000"/>
    <m/>
    <m/>
    <n v="0"/>
    <n v="10"/>
    <n v="17976000"/>
    <x v="0"/>
    <x v="2"/>
    <s v="SI"/>
    <s v="SI "/>
    <s v="NO"/>
    <s v="CLE-092"/>
    <n v="80111600"/>
    <s v="Prestar orientación en el área de recepción a la comunidad educativa y usuarios en general sobre los servicios y trámites académicos ofrecidos por el Centro de Lenguas."/>
    <d v="2025-02-17T00:00:00"/>
    <d v="2025-02-17T00:00:00"/>
    <n v="10"/>
    <s v="MES(ES)"/>
    <s v="Contratación directa."/>
    <n v="17976000"/>
    <n v="17976000"/>
    <s v="NO"/>
    <s v="NA"/>
    <s v="GRUPO DE CONTRATACION UNIVERSIDAD PEDAGOGICA NACIONAL"/>
    <s v="CO-DC"/>
    <s v="CENTRO DE LENGUAS "/>
    <s v="601 5941844"/>
    <s v="contratacion@pedagogica.edu.co"/>
    <s v="NO"/>
    <s v="NO"/>
    <s v="No Aplica"/>
    <s v="Todas"/>
    <s v="Todos"/>
    <s v="No Aplica"/>
    <m/>
    <m/>
    <m/>
  </r>
  <r>
    <s v="IGUAL"/>
    <s v="093"/>
    <s v="GASTOS DE COMERCIALIZACIÓN Y PRODUCCIÓN"/>
    <s v="VICERRECTORÍA DE GESTIÓN UNIVERSITARIA"/>
    <s v="CENTRO DE LENGUAS "/>
    <m/>
    <s v="Servicios Técnicos"/>
    <s v="CPS"/>
    <s v="OTRO"/>
    <m/>
    <n v="753070.5"/>
    <n v="0.05"/>
    <n v="805785.97"/>
    <n v="1"/>
    <s v="DIA"/>
    <d v="2025-02-15T00:00:00"/>
    <d v="2025-06-28T00:00:00"/>
    <n v="4028929.8499999996"/>
    <m/>
    <m/>
    <n v="0"/>
    <n v="5"/>
    <n v="4028929.8499999996"/>
    <x v="0"/>
    <x v="3"/>
    <s v="SI"/>
    <s v="SI "/>
    <s v="NO"/>
    <s v="CLE-093"/>
    <n v="80111600"/>
    <s v="Prestar servicios de atención primaria en enfermería y primeros auxilios en la sede del Instituto Pedagógico Nacional - IPN a niños, jóvenes y adultos que se encuentren desarrollando sus actividades académicas, extracurriculares o de extensión, así como el apoyo a acciones de carácter operativo de la coordinación académica del Centro de Lenguas, durante el primer semestre de la vigencia 2025."/>
    <d v="2025-02-15T00:00:00"/>
    <d v="2025-02-15T00:00:00"/>
    <n v="5"/>
    <s v="MES(ES)"/>
    <s v="Contratación directa."/>
    <n v="4028929.8499999996"/>
    <n v="4028929.8499999996"/>
    <s v="NO"/>
    <s v="NA"/>
    <s v="GRUPO DE CONTRATACION UNIVERSIDAD PEDAGOGICA NACIONAL"/>
    <s v="CO-DC"/>
    <s v="CENTRO DE LENGUAS "/>
    <s v="601 5941844"/>
    <s v="contratacion@pedagogica.edu.co"/>
    <s v="NO"/>
    <s v="SI"/>
    <s v="No Aplica"/>
    <s v="Todas"/>
    <s v="Todos"/>
    <s v="No Aplica"/>
    <m/>
    <m/>
    <m/>
  </r>
  <r>
    <s v="IGUAL "/>
    <s v="094"/>
    <s v="GASTOS DE COMERCIALIZACIÓN Y PRODUCCIÓN"/>
    <s v="VICERRECTORÍA DE GESTIÓN UNIVERSITARIA"/>
    <s v="CENTRO DE LENGUAS "/>
    <m/>
    <s v="Servicios académicos "/>
    <s v="CPS"/>
    <s v="OTRO"/>
    <m/>
    <m/>
    <n v="0.05"/>
    <n v="0"/>
    <n v="1"/>
    <s v="DIA"/>
    <d v="2025-01-15T00:00:00"/>
    <d v="2025-11-29T00:00:00"/>
    <n v="0"/>
    <m/>
    <m/>
    <n v="0"/>
    <n v="11"/>
    <n v="1050000000"/>
    <x v="0"/>
    <x v="3"/>
    <s v="SI"/>
    <s v="SI "/>
    <s v="NO"/>
    <s v="CLE-094"/>
    <n v="80111600"/>
    <s v="Prestar servicios para el desarrollo de los procesos de formación de las actividades académicas programadas por el Centro de Lenguas para la vigencia 2025 "/>
    <d v="2025-01-15T00:00:00"/>
    <d v="2025-01-15T00:00:00"/>
    <n v="11"/>
    <s v="MES(ES)"/>
    <s v="Contratación directa."/>
    <n v="1050000000"/>
    <n v="1050000000"/>
    <s v="NO"/>
    <s v="NA"/>
    <s v="GRUPO DE CONTRATACION UNIVERSIDAD PEDAGOGICA NACIONAL"/>
    <s v="CO-DC"/>
    <s v="CENTRO DE LENGUAS "/>
    <s v="601 5941844"/>
    <s v="contratacion@pedagogica.edu.co"/>
    <s v="NO"/>
    <s v="SI"/>
    <s v="No Aplica"/>
    <s v="Todas"/>
    <s v="Todos"/>
    <s v="No Aplica"/>
    <m/>
    <m/>
    <m/>
  </r>
  <r>
    <s v="IGUAL "/>
    <s v="095"/>
    <s v="GASTOS DE FUNCIONAMIENTO"/>
    <s v="VICERRECTORÍA ADMINISTRATIVA Y FINANCIERA"/>
    <s v="DESPACHO VAD"/>
    <m/>
    <s v="Servicios Profesionales"/>
    <s v="CPS"/>
    <s v="PROFESIONAL ESPECIALIZADO"/>
    <n v="6"/>
    <n v="6200000"/>
    <n v="0.04"/>
    <n v="6448000"/>
    <n v="1"/>
    <s v="DIA"/>
    <d v="2025-02-03T00:00:00"/>
    <d v="2025-12-12T00:00:00"/>
    <n v="64480000"/>
    <m/>
    <m/>
    <n v="0"/>
    <n v="10"/>
    <n v="64480000"/>
    <x v="0"/>
    <x v="0"/>
    <s v="SI"/>
    <s v="SI "/>
    <s v="NO"/>
    <s v="CON-095"/>
    <n v="80111600"/>
    <s v="Prestar los servicios profesionales especializados para realizar verificación, acompañamiento y emisión de conceptos técnicos, operativos y de tipo jurídico - legal y contractual a los procesos realizados en el despacho de la Vicerrectoría Administrativa y Financiera, así como los de las dependencias adscritas a la misma, pertenecientes a la Universidad Pedagógica Nacional"/>
    <d v="2025-02-03T00:00:00"/>
    <d v="2025-02-03T00:00:00"/>
    <n v="10"/>
    <s v="MES(ES)"/>
    <s v="Contratación directa."/>
    <n v="64480000"/>
    <n v="64480000"/>
    <s v="NO"/>
    <s v="NA"/>
    <s v="GRUPO DE CONTRATACION UNIVERSIDAD PEDAGOGICA NACIONAL"/>
    <s v="CO-DC"/>
    <s v="DESPACHO VAD"/>
    <s v="601 5941844"/>
    <s v="contratacion@pedagogica.edu.co"/>
    <s v="NO"/>
    <s v="NO"/>
    <s v="No Aplica"/>
    <s v="Todas"/>
    <s v="Todos"/>
    <s v="No Aplica"/>
    <m/>
    <m/>
    <m/>
  </r>
  <r>
    <s v="IGUAL"/>
    <s v="096"/>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096"/>
    <n v="80111600"/>
    <s v="Planificar y realizar los entrenamientos de tenis de campo a los equipos representativos de la Universidad  Pedagógica Nacional, apoyar la organización del torneo SUE-DC y hacer acompañamiento constante a los deportistas en los diferentes eventos y torneos en los que participan."/>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97"/>
    <s v="GASTOS DE FUNCIONAMIENTO"/>
    <s v="VICERRECTORÍA ADMINISTRATIVA Y FINANCIERA"/>
    <s v="SUBDIRECCIÓN DE BIENESTAR UNIVERSITARIO"/>
    <s v="MÚSICA Y DANZA"/>
    <s v="Tallerista"/>
    <s v="Servicios profesionales"/>
    <s v="ASISTENCIAL"/>
    <n v="3"/>
    <n v="1850000"/>
    <n v="0.05"/>
    <n v="1942500"/>
    <n v="1"/>
    <s v="DIA"/>
    <d v="2025-02-11T00:00:00"/>
    <d v="2025-05-30T00:00:00"/>
    <n v="6993000"/>
    <d v="2025-08-06T00:00:00"/>
    <d v="2025-11-30T00:00:00"/>
    <n v="7511000"/>
    <n v="7.5"/>
    <n v="14504000"/>
    <x v="0"/>
    <x v="1"/>
    <s v="SI"/>
    <s v="SI "/>
    <s v="NO"/>
    <s v="CON-097"/>
    <n v="80111600"/>
    <s v="Prestar servicios para orientar el taller de percusión folclórica y tamboras para estudiantes y funcionarios y los  de profundización para el grupo representativo institucional de la Universidad Pedagógica Nacional. Así como  prestar apoyo a las actividades programadas por el programa de cultura en el marco del plan anual de  actividades de la SBU."/>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98"/>
    <s v="GASTOS DE FUNCIONAMIENTO"/>
    <s v="RECTORÍA"/>
    <s v="OFICINA DE COMUNICACIONES"/>
    <m/>
    <s v="Servicios Profesionales"/>
    <s v="CPS"/>
    <s v="PROFESIONAL UNIVERSITARIO"/>
    <n v="4"/>
    <n v="3900000"/>
    <n v="0.05"/>
    <n v="4095000"/>
    <n v="1"/>
    <s v="DIA"/>
    <d v="2025-02-03T00:00:00"/>
    <d v="2025-12-12T00:00:00"/>
    <n v="40950000"/>
    <m/>
    <m/>
    <n v="0"/>
    <n v="10"/>
    <n v="40950000"/>
    <x v="0"/>
    <x v="0"/>
    <s v="SI"/>
    <s v="SI "/>
    <s v="NO"/>
    <s v="CON-098"/>
    <n v="80111600"/>
    <s v="Prestar servicios profesionales como Comunicador Social - Periodista para el diseño y acompañamiento en la ejecución de las estrategias de comunicación que se construyan y permitan facilitar el cumplimiento de los objetivos misionales y la Política de Comunicaciones de la Universidad Pedagógica Nacional."/>
    <d v="2025-02-03T00:00:00"/>
    <d v="2025-02-03T00:00:00"/>
    <n v="10"/>
    <s v="MES(ES)"/>
    <s v="Contratación directa."/>
    <n v="40950000"/>
    <n v="40950000"/>
    <s v="NO"/>
    <s v="NA"/>
    <s v="GRUPO DE CONTRATACION UNIVERSIDAD PEDAGOGICA NACIONAL"/>
    <s v="CO-DC"/>
    <s v="OFICINA DE COMUNICACIONES"/>
    <s v="601 5941844"/>
    <s v="contratacion@pedagogica.edu.co"/>
    <s v="NO"/>
    <s v="NO"/>
    <s v="No Aplica"/>
    <s v="Todas"/>
    <s v="Todos"/>
    <s v="No Aplica"/>
    <m/>
    <m/>
    <s v="Objetos iguales "/>
  </r>
  <r>
    <s v="nuevo"/>
    <s v="099"/>
    <s v="GASTOS DE FUNCIONAMIENTO"/>
    <s v="VICERRECTORÍA DE GESTIÓN UNIVERSITARIA"/>
    <s v="SUBDIRECCION DE GESTION DE PROYECTOS "/>
    <m/>
    <s v="Servicios Profesionales"/>
    <s v="CPS "/>
    <s v="ASISTENCIAL"/>
    <n v="5"/>
    <n v="2100000"/>
    <n v="0.05"/>
    <n v="2205000"/>
    <n v="1"/>
    <s v="DIA"/>
    <d v="2025-02-03T00:00:00"/>
    <d v="2025-12-12T00:00:00"/>
    <n v="22050000"/>
    <m/>
    <m/>
    <n v="0"/>
    <n v="10"/>
    <n v="22050000"/>
    <x v="0"/>
    <x v="0"/>
    <s v="SI"/>
    <s v="SI "/>
    <s v="NO"/>
    <s v="CON-099"/>
    <n v="80111600"/>
    <s v="Prestar servicios asistenciales para el desarrollo de las actividades de la Subdirección de Gestión de Proyectos."/>
    <s v="enero"/>
    <s v="enero"/>
    <n v="10"/>
    <s v="MES(ES)"/>
    <s v="Contratación directa."/>
    <n v="22050000"/>
    <n v="22050000"/>
    <s v="NO"/>
    <s v="NA"/>
    <s v="GRUPO DE CONTRATACION UNIVERSIDAD PEDAGOGICA NACIONAL"/>
    <s v="CO-DC"/>
    <s v="SUBDIRECCION DE GESTION DE PROYECTOS "/>
    <s v="601 5941844"/>
    <s v="contratacion@pedagogica.edu.co"/>
    <s v="NO"/>
    <s v="NO"/>
    <s v="No Aplica"/>
    <s v="Todas"/>
    <s v="Todos"/>
    <s v="No Aplica"/>
    <m/>
    <m/>
    <m/>
  </r>
  <r>
    <s v="IGUAL"/>
    <s v="100"/>
    <s v="GASTOS DE FUNCIONAMIENTO"/>
    <s v="VICERRECTORÍA ADMINISTRATIVA Y FINANCIERA"/>
    <s v="SUBDIRECCIÓN DE PERSONAL"/>
    <m/>
    <s v="Consultoría"/>
    <s v="CPS"/>
    <s v="ASESOR"/>
    <n v="2"/>
    <n v="7400000"/>
    <n v="0.04"/>
    <n v="7696000"/>
    <n v="1"/>
    <s v="MENSUAL"/>
    <d v="2025-01-20T00:00:00"/>
    <d v="2025-12-19T00:00:00"/>
    <n v="84656000"/>
    <m/>
    <m/>
    <n v="0"/>
    <n v="11"/>
    <n v="84656000"/>
    <x v="0"/>
    <x v="0"/>
    <s v="SI"/>
    <s v="SI "/>
    <s v="NO"/>
    <s v="CON-100"/>
    <n v="80111600"/>
    <s v="Prestar servicios profesionales a la Subdirección de Personal para apoyar el desarrollo del talento humano,  abordar la conceptualización de asuntos relacionados con la gestión integral del personal administrativo y  docente de la UPN, y llevar a cabo la consolidación y sistematización exhaustiva de la información  correspondiente."/>
    <d v="2025-01-20T00:00:00"/>
    <d v="2025-01-20T00:00:00"/>
    <n v="11"/>
    <s v="MES(ES)"/>
    <s v="Contratación directa."/>
    <n v="84656000"/>
    <n v="84656000"/>
    <s v="NO"/>
    <s v="NA"/>
    <s v="GRUPO DE CONTRATACION UNIVERSIDAD PEDAGOGICA NACIONAL"/>
    <s v="CO-DC"/>
    <s v="SUBDIRECCIÓN DE PERSONAL"/>
    <s v="601 5941844"/>
    <s v="contratacion@pedagogica.edu.co"/>
    <s v="NO"/>
    <s v="NO"/>
    <s v="No Aplica"/>
    <s v="Todas"/>
    <s v="Todos"/>
    <s v="No Aplica"/>
    <m/>
    <m/>
    <m/>
  </r>
  <r>
    <s v="IGUAL"/>
    <s v="101"/>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101"/>
    <n v="80111600"/>
    <s v="Planificar y realizar los entrenamientos de karate a los equipos representativos de la Universidad Pedagógica  Nacional, apoyar la organización del torneo SUE-DC y hacer acompañamiento constante a los deportistas en  los diferentes eventos y torneos en los que participan."/>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PIC"/>
    <s v="102"/>
    <s v="GASTOS DE FUNCIONAMIENTO"/>
    <s v="VICERRECTORÍA ACADÉMICA "/>
    <s v="DESPACHO VAC"/>
    <s v="Plan Integral de Cobertura 2024"/>
    <s v="Servicios Profesionales"/>
    <s v="CPS"/>
    <s v="PROFESIONAL ESPECIALIZADO"/>
    <n v="6"/>
    <n v="6200000"/>
    <n v="0.04"/>
    <n v="6448000"/>
    <n v="1"/>
    <s v="DIA"/>
    <d v="2025-02-03T00:00:00"/>
    <d v="2025-12-12T00:00:00"/>
    <n v="67704000"/>
    <m/>
    <m/>
    <n v="0"/>
    <n v="10.5"/>
    <n v="67704000"/>
    <x v="1"/>
    <x v="0"/>
    <s v="SI"/>
    <s v="SI "/>
    <s v="NO"/>
    <s v="PIC-102"/>
    <n v="80111600"/>
    <s v="Prestar el servicio profesional especializado para fortalecer la presencia regional de la Universidad Pedagógica Nacional apoyando la gestión con las Escuelas Normales y procesos de articulación con media especializada y apoyar las acciones del sistema institucional de gestión a la permanencia y aquellos asuntos propios de la misionalidad de la Vicerrectoría Académica."/>
    <s v="enero"/>
    <s v="enero"/>
    <n v="10.5"/>
    <s v="MES(ES)"/>
    <s v="Contratación directa."/>
    <n v="67704000"/>
    <n v="67704000"/>
    <s v="NO"/>
    <s v="NA"/>
    <s v="GRUPO DE CONTRATACION UNIVERSIDAD PEDAGOGICA NACIONAL"/>
    <s v="CO-DC"/>
    <s v="DESPACHO VAC"/>
    <s v="601 5941844"/>
    <s v="contratacion@pedagogica.edu.co"/>
    <s v="NO"/>
    <s v="NO"/>
    <s v="No Aplica"/>
    <s v="Todas"/>
    <s v="Todos"/>
    <s v="No Aplica"/>
    <m/>
    <m/>
    <m/>
  </r>
  <r>
    <m/>
    <s v="103"/>
    <s v="GASTOS DE FUNCIONAMIENTO"/>
    <s v="RECTORÍA"/>
    <s v="RECTORÍA"/>
    <m/>
    <s v="Servicios Profesionales"/>
    <s v="Logística"/>
    <s v="PROFESIONAL ESPECIALIZADO"/>
    <n v="6"/>
    <n v="6200000"/>
    <n v="0.04"/>
    <n v="6448000"/>
    <n v="1"/>
    <s v="MENSUAL"/>
    <d v="2025-02-03T00:00:00"/>
    <d v="2025-12-03T00:00:00"/>
    <n v="64480000"/>
    <m/>
    <m/>
    <n v="0"/>
    <n v="10"/>
    <n v="64480000"/>
    <x v="0"/>
    <x v="0"/>
    <s v="SI"/>
    <s v="SI "/>
    <s v="NO"/>
    <s v="CON-103"/>
    <s v="80111600_x000a_ "/>
    <s v="Prestar los servicios profesionales de apoyo a la gestión en la dependencia de la rectoría de la Universidad Pedagógica Nacional para fortalecer la implementación del Plan de Desarrollo Institucional y el plan rectoral."/>
    <d v="2025-02-03T00:00:00"/>
    <d v="2025-02-03T00:00:00"/>
    <n v="10"/>
    <s v="MES(ES)"/>
    <s v="Contratación directa."/>
    <n v="64480000"/>
    <n v="64480000"/>
    <s v="NO"/>
    <s v="NA"/>
    <s v="GRUPO DE CONTRATACION UNIVERSIDAD PEDAGOGICA NACIONAL"/>
    <s v="CO-DC"/>
    <s v="RECTORÍA"/>
    <s v="601 5941844"/>
    <s v="contratacion@pedagogica.edu.co"/>
    <s v="NO"/>
    <s v="NO"/>
    <s v="No Aplica"/>
    <s v="Todas"/>
    <s v="Todos"/>
    <s v="No Aplica"/>
    <m/>
    <m/>
    <m/>
  </r>
  <r>
    <s v="IGUAL"/>
    <s v="104"/>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s v="SI "/>
    <s v="NO"/>
    <s v="CON-104"/>
    <n v="80111600"/>
    <s v="Prestar servicios profesionales de apoyo a la Oficina de Desarrollo y Planeación mediante la asistencia técnica en la formulación, seguimiento y cierre de proyectos de la Universidad Pedagógica Nacional que permitan fortalecer la gestión administrativa y la ejecución presupuestal de los recursos de inversión de la UPN"/>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m/>
  </r>
  <r>
    <s v="nuevo"/>
    <s v="105"/>
    <s v="GASTOS DE FUNCIONAMIENTO"/>
    <s v="RECTORÍA"/>
    <s v="RECTORÍA"/>
    <m/>
    <s v="Servicios Profesionales"/>
    <s v="CPS"/>
    <s v="PROFESIONAL ESPECIALIZADO"/>
    <n v="6"/>
    <n v="6200000"/>
    <n v="0.04"/>
    <n v="6510000"/>
    <n v="1"/>
    <s v="DIA"/>
    <d v="2025-02-03T00:00:00"/>
    <d v="2025-12-03T00:00:00"/>
    <n v="65100000"/>
    <m/>
    <m/>
    <n v="0"/>
    <n v="10"/>
    <n v="65100000"/>
    <x v="0"/>
    <x v="0"/>
    <s v="SI"/>
    <s v="SI "/>
    <s v="NO"/>
    <s v="CON-105"/>
    <s v="80111600_x000a_ "/>
    <s v="Prestar servicios profesionales especializados al despacho de la rectoría de la UPN en asuntos relacionados con la implementación de las prioridades institucionales y la toma de decisiones estratégicas para la mejora académica, la investigación y la innovación."/>
    <d v="2025-02-03T00:00:00"/>
    <d v="2025-02-03T00:00:00"/>
    <n v="10"/>
    <s v="MES(ES)"/>
    <s v="Contratación directa."/>
    <n v="65100000"/>
    <n v="65100000"/>
    <s v="NO"/>
    <s v="NA"/>
    <s v="GRUPO DE CONTRATACION UNIVERSIDAD PEDAGOGICA NACIONAL"/>
    <s v="CO-DC"/>
    <s v="RECTORÍA"/>
    <s v="601 5941844"/>
    <s v="contratacion@pedagogica.edu.co"/>
    <s v="NO"/>
    <s v="NO"/>
    <s v="No Aplica"/>
    <s v="Todas"/>
    <s v="Todos"/>
    <s v="No Aplica"/>
    <m/>
    <m/>
    <m/>
  </r>
  <r>
    <s v="IGUAL"/>
    <s v="106"/>
    <s v="GASTOS DE FUNCIONAMIENTO "/>
    <s v="VICERRECTORÍA ADMINISTRATIVA Y FINANCIERA"/>
    <s v="GRUPO INTERNO DE TRABAJO DE GESTIÓN DOCUMENTAL"/>
    <m/>
    <s v="Servicios Técnicos"/>
    <s v="CPS"/>
    <s v="PROFESIONAL ESPECIALIZADO"/>
    <n v="6"/>
    <n v="6600000"/>
    <n v="0.04"/>
    <n v="6930000"/>
    <n v="1"/>
    <s v="DIA"/>
    <d v="2025-02-03T00:00:00"/>
    <d v="2025-11-30T00:00:00"/>
    <n v="69300000"/>
    <m/>
    <m/>
    <n v="0"/>
    <n v="10"/>
    <n v="69300000"/>
    <x v="0"/>
    <x v="0"/>
    <s v="SI"/>
    <s v="SI "/>
    <s v="NO"/>
    <s v="CON-106"/>
    <n v="80111600"/>
    <s v="Prestar los servicios profesionales para elaborar y/o actualizar instrumentos archivísticos como: Tablas de Retención Documental, Tablas de Valoración Documental – TVD, Plan Institucional de Archivos – PINAR, Sistema Integrado de Conservación – SIC, entre otros, así como la respectiva convalidación ante el Archivo General de la Nación – AGN, según sea el caso."/>
    <s v="ferebro"/>
    <s v="ferebro"/>
    <n v="10"/>
    <s v="MES(ES)"/>
    <s v="Contratación directa."/>
    <n v="69300000"/>
    <n v="69300000"/>
    <s v="NO"/>
    <s v="NA"/>
    <s v="GRUPO DE CONTRATACION UNIVERSIDAD PEDAGOGICA NACIONAL"/>
    <s v="CO-DC"/>
    <s v="GRUPO INTERNO DE TRABAJO DE GESTIÓN DOCUMENTAL"/>
    <s v="601 5941844"/>
    <s v="contratacion@pedagogica.edu.co"/>
    <s v="NO"/>
    <s v="NO"/>
    <s v="No Aplica"/>
    <s v="Todas"/>
    <s v="Todos"/>
    <s v="No Aplica"/>
    <m/>
    <m/>
    <m/>
  </r>
  <r>
    <s v="IGUAL"/>
    <s v="107"/>
    <s v="GASTOS DE FUNCIONAMIENTO"/>
    <s v="VICERRECTORÍA ADMINISTRATIVA Y FINANCIERA"/>
    <s v="SUBDIRECCIÓN DE BIENESTAR UNIVERSITARIO"/>
    <s v="DEPORTE"/>
    <s v="Servicios Profesionales"/>
    <s v="Servicios profesionales"/>
    <s v="ASISTENCIAL"/>
    <n v="4"/>
    <n v="1850000"/>
    <n v="0.05"/>
    <n v="1942500"/>
    <n v="1"/>
    <s v="DIA"/>
    <d v="2025-02-11T00:00:00"/>
    <d v="2025-05-30T00:00:00"/>
    <n v="6993000"/>
    <d v="2025-08-06T00:00:00"/>
    <d v="2025-11-30T00:00:00"/>
    <n v="7511000"/>
    <n v="7.5"/>
    <n v="14504000"/>
    <x v="0"/>
    <x v="1"/>
    <s v="SI"/>
    <s v="SI "/>
    <s v="NO"/>
    <s v="CON-107"/>
    <n v="80111600"/>
    <s v="Prestar servicios profesionales para planificar y realizar actividades recreo-deportivas y lúdicas dirigidas a  funcionarios y docentes en marco del Plan Anual de actividades de la Subdirección de Bienestar Universitario"/>
    <s v="enero"/>
    <s v="enero"/>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108"/>
    <s v="GASTOS DE FUNCIONAMIENTO"/>
    <s v="VICERRECTORÍA ADMINISTRATIVA Y FINANCIERA"/>
    <s v="SUBDIRECCIÓN DE BIENESTAR UNIVERSITARIO"/>
    <s v="MÚSICA Y DANZA"/>
    <s v="Tallerista"/>
    <s v="Servicios profesionales"/>
    <s v="ASISTENCIAL"/>
    <n v="3"/>
    <n v="1850000"/>
    <n v="0.05"/>
    <n v="1942500"/>
    <n v="1"/>
    <s v="DIA"/>
    <d v="2025-02-11T00:00:00"/>
    <d v="2025-05-30T00:00:00"/>
    <n v="6993000"/>
    <d v="2025-08-06T00:00:00"/>
    <d v="2025-11-30T00:00:00"/>
    <n v="7511000"/>
    <n v="7.5"/>
    <n v="14504000"/>
    <x v="0"/>
    <x v="1"/>
    <s v="SI"/>
    <s v="SI "/>
    <s v="NO"/>
    <s v="CON-108"/>
    <n v="80111600"/>
    <s v="Prestar servicios para orientar el taller de danza folclórica Colombiana para estudiantes y funcionarios y los de profundización para el grupo representativo institucional de la Universidad Pedagógica Nacional. Así como prestar apoyo a las actividades programadas por el programa de cultura en el marco del plan anual de actividades de la SBU."/>
    <s v="agosto"/>
    <s v="agosto"/>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109"/>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s v="SI "/>
    <s v="NO"/>
    <s v="CON-109"/>
    <n v="80111600"/>
    <s v="Prestar servicios profesionales de apoyo y asistencia técnica a la Oficina de Desarrollo y Planeación para el proceso de Planeación Financiera relacionadas con las proyecciones presupuestales y financieras requeridas por la institución."/>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m/>
  </r>
  <r>
    <s v="IGUAL"/>
    <s v="110"/>
    <s v="GASTOS DE FUNCIONAMIENTO"/>
    <s v="RECTORÍA"/>
    <s v="OFICINA DE DESARROLLO Y PLANEACIÓN "/>
    <m/>
    <s v="Servicios Profesionales"/>
    <s v="CPS"/>
    <s v="PROFESIONAL ESPECIALIZADO"/>
    <n v="4"/>
    <n v="5700000"/>
    <n v="0.04"/>
    <n v="5985000"/>
    <n v="1"/>
    <s v="MENSUAL"/>
    <d v="2025-02-03T00:00:00"/>
    <d v="2025-12-12T00:00:00"/>
    <n v="59850000"/>
    <m/>
    <m/>
    <n v="0"/>
    <n v="10"/>
    <n v="59850000"/>
    <x v="0"/>
    <x v="0"/>
    <s v="SI"/>
    <s v="SI "/>
    <s v="NO"/>
    <s v="CON-110"/>
    <n v="80111600"/>
    <s v="Prestar servicios profesionales de  apoyo a la Oficina de Desarrollo y Planeación  para fortalecer el Sistema de Gestión Integral de la Universidad, mediante la actualización de la documentación y herramientas, el fortalecimiento de los procesos de monitoreo y evaluación, conforme al Plan de Acción y de trabajo de la Oficina."/>
    <d v="2025-02-03T00:00:00"/>
    <d v="2025-02-03T00:00:00"/>
    <n v="10"/>
    <s v="MES(ES)"/>
    <s v="Contratación directa."/>
    <n v="59850000"/>
    <n v="59850000"/>
    <s v="NO"/>
    <s v="NA"/>
    <s v="GRUPO DE CONTRATACION UNIVERSIDAD PEDAGOGICA NACIONAL"/>
    <s v="CO-DC"/>
    <s v="OFICINA DE DESARROLLO Y PLANEACIÓN "/>
    <s v="601 5941844"/>
    <s v="contratacion@pedagogica.edu.co"/>
    <s v="NO"/>
    <s v="NO"/>
    <s v="No Aplica"/>
    <s v="Todas"/>
    <s v="Todos"/>
    <s v="No Aplica"/>
    <m/>
    <m/>
    <m/>
  </r>
  <r>
    <s v="IGUAL"/>
    <s v="111"/>
    <s v="GASTOS DE FUNCIONAMIENTO"/>
    <s v="VICERRECTORÍA ADMINISTRATIVA Y FINANCIERA"/>
    <s v="SUBDIRECCIÓN DE GESTIÓN DE SISTEMAS DE INFORMACIÓN "/>
    <m/>
    <s v="Servicios Técnicos"/>
    <s v="CPS"/>
    <s v="PROFESIONAL UNIVERSITARIO"/>
    <n v="6"/>
    <n v="4400000"/>
    <n v="0.05"/>
    <m/>
    <n v="1"/>
    <s v="DIA"/>
    <d v="2025-02-03T00:00:00"/>
    <d v="2025-12-12T00:00:00"/>
    <n v="0"/>
    <m/>
    <m/>
    <n v="0"/>
    <n v="10"/>
    <m/>
    <x v="0"/>
    <x v="0"/>
    <s v="SI"/>
    <s v="SI "/>
    <s v="Eliminado"/>
    <s v="CON-111"/>
    <n v="80111600"/>
    <s v="Prestar servicios profesionales para realizar las actividades de diseño, desarrollo, integración y mantenimiento de aplicaciones de la Universidad Pedagógica Nacional utilizando metodologías ágiles de desarrollo de software."/>
    <s v="ferebro"/>
    <s v="ferebro"/>
    <n v="10"/>
    <s v="MES(ES)"/>
    <s v="Contratación directa."/>
    <n v="0"/>
    <n v="0"/>
    <s v="NO"/>
    <s v="NA"/>
    <s v="GRUPO DE CONTRATACION UNIVERSIDAD PEDAGOGICA NACIONAL"/>
    <s v="CO-DC"/>
    <s v="SUBDIRECCIÓN DE GESTIÓN DE SISTEMAS DE INFORMACIÓN "/>
    <s v="601 5941844"/>
    <s v="contratacion@pedagogica.edu.co"/>
    <s v="NO"/>
    <s v="NO"/>
    <s v="No Aplica"/>
    <s v="Todas"/>
    <s v="Todos"/>
    <s v="No Aplica"/>
    <m/>
    <m/>
    <m/>
  </r>
  <r>
    <s v="IGUAL"/>
    <s v="112"/>
    <s v="GASTOS DE FUNCIONAMIENTO"/>
    <s v="VICERRECTORÍA DE GESTIÓN UNIVERSITARIA"/>
    <s v="CEPAZ"/>
    <m/>
    <s v="Servicios Profesionales"/>
    <s v="CPS"/>
    <s v="PROFESIONAL ESPECIALIZADO"/>
    <n v="5"/>
    <n v="6000000"/>
    <n v="0.04"/>
    <n v="6240000"/>
    <n v="1"/>
    <s v="DIA"/>
    <d v="2025-02-09T00:00:00"/>
    <d v="2025-11-30T00:00:00"/>
    <n v="62400000"/>
    <m/>
    <m/>
    <n v="0"/>
    <n v="10"/>
    <n v="62400000"/>
    <x v="0"/>
    <x v="0"/>
    <s v="SI"/>
    <s v="SI "/>
    <s v="NO"/>
    <s v="CON-112"/>
    <n v="80111600"/>
    <s v="Prestar los servicios profesionales en el Centro de Educación para la Paz, la memoria y los derechos humanos (CEPAZ) para acompañar el diseño del protocolo de DDHH, las estrategias de los observatorios de Derechos Humanos y de Violencia Urbana y paramilitarismo y las acciones de articulación con los centros carcelarios y acompañamiento y representación legal por situaciones por posibles violaciones a derechos humanos."/>
    <s v="enero"/>
    <s v="enero"/>
    <n v="3"/>
    <s v="MES(ES)"/>
    <s v="Contratación directa."/>
    <n v="62400000"/>
    <n v="62400000"/>
    <s v="NO"/>
    <s v="NA"/>
    <s v="GRUPO DE CONTRATACION UNIVERSIDAD PEDAGOGICA NACIONAL"/>
    <s v="CO-DC"/>
    <s v="CEPAZ"/>
    <s v="601 5941844"/>
    <s v="contratacion@pedagogica.edu.co"/>
    <s v="NO"/>
    <s v="NO"/>
    <s v="No Aplica"/>
    <s v="Todas"/>
    <s v="Todos"/>
    <s v="No Aplica"/>
    <m/>
    <m/>
    <m/>
  </r>
  <r>
    <s v="nuevo"/>
    <s v="113"/>
    <s v="GASTOS DE FUNCIONAMIENTO"/>
    <s v="RECTORÍA"/>
    <s v="RECTORÍA"/>
    <m/>
    <s v="Servicios Profesionales"/>
    <s v="CPS"/>
    <s v="PROFESIONAL ESPECIALIZADO"/>
    <n v="6"/>
    <n v="6200000"/>
    <n v="0.04"/>
    <n v="6510000"/>
    <n v="1"/>
    <s v="DIA"/>
    <d v="2025-02-03T00:00:00"/>
    <d v="2025-11-30T00:00:00"/>
    <n v="65100000"/>
    <m/>
    <m/>
    <n v="0"/>
    <n v="10"/>
    <n v="65100000"/>
    <x v="0"/>
    <x v="0"/>
    <s v="SI"/>
    <s v="SI "/>
    <s v="NO"/>
    <s v="CON-113"/>
    <s v="80111600_x000a_ "/>
    <s v="Prestar servicios profesionales especializados al despacho de la rectoría de la UPN para asesorar y acompañar al rector en el diseño y planeación de procesos de proyección social e internacionalización que fortalezcan las relaciones entre la UPN y los movimientos sociales en el marco del año Orlando Fals Borda."/>
    <d v="2025-02-03T00:00:00"/>
    <d v="2025-02-03T00:00:00"/>
    <n v="10"/>
    <s v="MES(ES)"/>
    <s v="Contratación directa."/>
    <n v="65100000"/>
    <n v="65100000"/>
    <s v="NO"/>
    <s v="NA"/>
    <s v="GRUPO DE CONTRATACION UNIVERSIDAD PEDAGOGICA NACIONAL"/>
    <s v="CO-DC"/>
    <s v="RECTORÍA"/>
    <s v="601 5941844"/>
    <s v="contratacion@pedagogica.edu.co"/>
    <s v="NO"/>
    <s v="NO"/>
    <s v="No Aplica"/>
    <s v="Todas"/>
    <s v="Todos"/>
    <s v="No Aplica"/>
    <m/>
    <m/>
    <m/>
  </r>
  <r>
    <s v="IGUAL "/>
    <s v="114"/>
    <s v="GASTOS DE FUNCIONAMIENTO"/>
    <s v="VICERRECTORÍA ACADÉMICA "/>
    <s v="DESPACHO VAC"/>
    <s v="Subdirecciòn de Recursos Educativos_ EMISORA"/>
    <s v="Servicios Profesionales"/>
    <s v="CPS"/>
    <s v="PROFESIONAL UNIVERSITARIO"/>
    <n v="6"/>
    <n v="4400000"/>
    <n v="0.05"/>
    <n v="4620000"/>
    <n v="1"/>
    <s v="DIA"/>
    <d v="2025-02-03T00:00:00"/>
    <d v="2025-12-12T00:00:00"/>
    <n v="46200000"/>
    <m/>
    <m/>
    <n v="0"/>
    <n v="10"/>
    <n v="46200000"/>
    <x v="0"/>
    <x v="0"/>
    <s v="SI"/>
    <s v="SI "/>
    <s v="NO"/>
    <s v="CON-114"/>
    <n v="80111600"/>
    <s v="Apoyar el manejo de programas de edición para el diseño y realización de producciones radiofónicas, así como apoyar la  producción, generación, revisión de guiones y contenidos radiofónicos tanto para la parrilla de programación  como para las solicitudes de los programas académicos y las actividades institucionales"/>
    <s v="enero"/>
    <s v="enero"/>
    <n v="10"/>
    <s v="MES(ES)"/>
    <s v="Contratación directa."/>
    <n v="46200000"/>
    <n v="46200000"/>
    <s v="NO"/>
    <s v="NA"/>
    <s v="GRUPO DE CONTRATACION UNIVERSIDAD PEDAGOGICA NACIONAL"/>
    <s v="CO-DC"/>
    <s v="DESPACHO VAC"/>
    <s v="601 5941844"/>
    <s v="contratacion@pedagogica.edu.co"/>
    <s v="NO"/>
    <s v="NO"/>
    <s v="No Aplica"/>
    <s v="Todas"/>
    <s v="Todos"/>
    <s v="No Aplica"/>
    <m/>
    <m/>
    <m/>
  </r>
  <r>
    <s v="IGUAL "/>
    <s v="115"/>
    <s v="GASTOS DE FUNCIONAMIENTO"/>
    <s v="VICERRECTORÍA ACADÉMICA "/>
    <s v="DESPACHO VAC"/>
    <s v="Subdirecciòn de Recursos Educativos_ EMISORA"/>
    <s v="Servicios Profesionales"/>
    <s v="CPS"/>
    <s v="PROFESIONAL UNIVERSITARIO"/>
    <n v="6"/>
    <n v="4400000"/>
    <n v="0.05"/>
    <n v="4620000"/>
    <n v="1"/>
    <s v="DIA"/>
    <d v="2025-02-03T00:00:00"/>
    <d v="2025-12-12T00:00:00"/>
    <n v="46200000"/>
    <m/>
    <m/>
    <n v="0"/>
    <n v="10"/>
    <n v="46200000"/>
    <x v="0"/>
    <x v="0"/>
    <s v="SI"/>
    <s v="SI "/>
    <s v="NO"/>
    <s v="CON-115"/>
    <n v="80111600"/>
    <s v="Gestionar y liderar actividades dirigidas a la comunicación, marketing y sostenimiento de marca como proyecto, junto a la realización de acciones de comunicación, actualización de página web y desarrollo de piezas gráficas de imagen, audio y video relacionadas con las actividades y contenidos de la emisora."/>
    <s v="enero"/>
    <s v="enero"/>
    <n v="10"/>
    <s v="MES(ES)"/>
    <s v="Contratación directa."/>
    <n v="46200000"/>
    <n v="46200000"/>
    <s v="NO"/>
    <s v="NA"/>
    <s v="GRUPO DE CONTRATACION UNIVERSIDAD PEDAGOGICA NACIONAL"/>
    <s v="CO-DC"/>
    <s v="DESPACHO VAC"/>
    <s v="601 5941844"/>
    <s v="contratacion@pedagogica.edu.co"/>
    <s v="NO"/>
    <s v="NO"/>
    <s v="No Aplica"/>
    <s v="Todas"/>
    <s v="Todos"/>
    <s v="No Aplica"/>
    <m/>
    <m/>
    <m/>
  </r>
  <r>
    <s v="IGUAL "/>
    <s v="116"/>
    <s v="GASTOS DE FUNCIONAMIENTO"/>
    <s v="VICERRECTORÍA ACADÉMICA "/>
    <s v="DESPACHO VAC"/>
    <s v="Subdirecciòn de Recursos Educativos_ EMISORA"/>
    <s v="Servicios Profesionales"/>
    <s v="CPS"/>
    <s v="PROFESIONAL UNIVERSITARIO"/>
    <n v="6"/>
    <n v="4400000"/>
    <n v="0.05"/>
    <n v="4620000"/>
    <n v="1"/>
    <s v="DIA"/>
    <d v="2025-02-03T00:00:00"/>
    <d v="2025-12-12T00:00:00"/>
    <n v="46200000"/>
    <m/>
    <m/>
    <n v="0"/>
    <n v="10"/>
    <n v="46200000"/>
    <x v="0"/>
    <x v="0"/>
    <s v="SI"/>
    <s v="SI "/>
    <s v="NO"/>
    <s v="CON-116"/>
    <n v="80111600"/>
    <s v="Realizar actividades de apoyo en las distintas fases del proceso de producción de contenidos radiofónicos al  igual que como Master de radio mantener, programar y posicionar los contenidos y franjas de la emisora."/>
    <s v="enero"/>
    <s v="enero"/>
    <n v="10"/>
    <s v="MES(ES)"/>
    <s v="Contratación directa."/>
    <n v="46200000"/>
    <n v="46200000"/>
    <s v="NO"/>
    <s v="NA"/>
    <s v="GRUPO DE CONTRATACION UNIVERSIDAD PEDAGOGICA NACIONAL"/>
    <s v="CO-DC"/>
    <s v="DESPACHO VAC"/>
    <s v="601 5941844"/>
    <s v="contratacion@pedagogica.edu.co"/>
    <s v="NO"/>
    <s v="NO"/>
    <s v="No Aplica"/>
    <s v="Todas"/>
    <s v="Todos"/>
    <s v="No Aplica"/>
    <m/>
    <m/>
    <m/>
  </r>
  <r>
    <s v="PIC"/>
    <s v="117"/>
    <s v="GASTOS DE FUNCIONAMIENTO"/>
    <s v="VICERRECTORÍA ACADÉMICA "/>
    <s v="DESPACHO VAC - Subdirecciones de Admisiones y Registros "/>
    <s v="Plan Integral de Cobertura 2024"/>
    <s v="Servicios Profesionales"/>
    <s v="CPS"/>
    <s v="PROFESIONAL UNIVERSITARIO"/>
    <n v="5"/>
    <n v="4200000"/>
    <n v="0.05"/>
    <n v="4410000"/>
    <n v="1"/>
    <s v="DIA"/>
    <d v="2025-02-03T00:00:00"/>
    <d v="2025-12-12T00:00:00"/>
    <n v="46305000"/>
    <m/>
    <m/>
    <n v="0"/>
    <n v="10.5"/>
    <n v="46305000"/>
    <x v="1"/>
    <x v="0"/>
    <s v="SI"/>
    <s v="SI "/>
    <s v="NO"/>
    <s v="PIC-117"/>
    <n v="80111600"/>
    <s v="Prestar servicios profesionales para apoyar el proceso de regionalización de la Universidad Pedagógica Nacional en lo relacionado con  los proceso académicos, de homologación, atención, registro y seguimiento a los(as) estudiantes del Plan Integral de Cobertura y las demás que la Subdirección de Admisiones y Registro determine y el coordinador de regionalización. "/>
    <s v="enero"/>
    <s v="enero"/>
    <n v="10.5"/>
    <s v="MES(ES)"/>
    <s v="Contratación directa."/>
    <n v="46305000"/>
    <n v="46305000"/>
    <s v="NO"/>
    <s v="NA"/>
    <s v="GRUPO DE CONTRATACION UNIVERSIDAD PEDAGOGICA NACIONAL"/>
    <s v="CO-DC"/>
    <s v="DESPACHO VAC - Subdirecciones de Admisiones y Registros "/>
    <s v="601 5941844"/>
    <s v="contratacion@pedagogica.edu.co"/>
    <s v="NO"/>
    <s v="NO"/>
    <s v="No Aplica"/>
    <s v="Todas"/>
    <s v="Todos"/>
    <s v="No Aplica"/>
    <m/>
    <m/>
    <m/>
  </r>
  <r>
    <s v="PIC"/>
    <s v="118"/>
    <s v="GASTOS DE FUNCIONAMIENTO"/>
    <s v="VICERRECTORÍA ACADÉMICA "/>
    <s v="DESPACHO VAC - Subdirección de Recursos Educativos"/>
    <s v="Plan Integral de Cobertura 2024"/>
    <s v="Servicios Profesionales"/>
    <s v="CPS"/>
    <s v="PROFESIONAL ESPECIALIZADO"/>
    <n v="6"/>
    <n v="6200000"/>
    <n v="0.04"/>
    <n v="6448000"/>
    <n v="1"/>
    <s v="DIA"/>
    <d v="2025-02-03T00:00:00"/>
    <d v="2025-09-15T00:00:00"/>
    <n v="45136000"/>
    <m/>
    <m/>
    <n v="0"/>
    <n v="7"/>
    <n v="45136000"/>
    <x v="1"/>
    <x v="0"/>
    <s v="SI"/>
    <s v="SI "/>
    <s v="NO"/>
    <s v="PIC-118"/>
    <n v="80111600"/>
    <s v="Prestar servicios profesionales relacionados con la asesoría para la revisión, definición y orientar la creación de  documentos y guías para la oferta de programas académicos en modalidades virtual e híbrida de la universidad, con el fin presentar  un  programa de pregrado o posgrado (nuevo o existente) presencial de la institución  ante el Ministerio de Educación Nacional que lo lleve a  solicitar un registro calificado que incluya tanto la modalidad presencial como la modalidad virtual, además de  orientar la producción de dos cursos del primer semestre del respectivo programa así como el acampamiento a los programas académicos que requieran orientación en temas de modalidad virtual e hibrida."/>
    <s v="enero"/>
    <s v="enero"/>
    <n v="7"/>
    <s v="MES(ES)"/>
    <s v="Contratación directa."/>
    <n v="45136000"/>
    <n v="45136000"/>
    <s v="NO"/>
    <s v="NA"/>
    <s v="GRUPO DE CONTRATACION UNIVERSIDAD PEDAGOGICA NACIONAL"/>
    <s v="CO-DC"/>
    <s v="DESPACHO VAC - Subdirección de Recursos Educativos"/>
    <s v="601 5941844"/>
    <s v="contratacion@pedagogica.edu.co"/>
    <s v="NO"/>
    <s v="NO"/>
    <s v="No Aplica"/>
    <s v="Todas"/>
    <s v="Todos"/>
    <s v="No Aplica"/>
    <m/>
    <m/>
    <m/>
  </r>
  <r>
    <s v="revisar Infraestructura"/>
    <s v="119"/>
    <s v="GASTOS DE FUNCIONAMIENTO"/>
    <s v="VICERRECTORÍA ADMINISTRATIVA Y FINANCIERA"/>
    <s v="DESPACHO VAD"/>
    <s v="Grupo Interno de Trabajo de Infraestructura Física"/>
    <s v="Servicios Profesionales"/>
    <s v="CPS"/>
    <s v="PROFESIONAL UNIVERSITARIO"/>
    <n v="5"/>
    <n v="4200000"/>
    <n v="0.05"/>
    <n v="4410000"/>
    <n v="1"/>
    <s v="DIA"/>
    <d v="2025-02-03T00:00:00"/>
    <d v="2025-12-15T00:00:00"/>
    <n v="46305000"/>
    <m/>
    <m/>
    <n v="0"/>
    <n v="10.5"/>
    <n v="46305000"/>
    <x v="0"/>
    <x v="0"/>
    <s v="SI"/>
    <s v="SI "/>
    <s v="NO"/>
    <s v="CON-119"/>
    <n v="80111600"/>
    <s v="Prestar servicios profesionales en el Grupo Interno de Trabajo de Infraestructura Física, adscrito a la Vicerrectoría Administrativa para el apoyo en el diseño, organización y dotación de los espacios físicos  en el marco del Plan de Desarrollo Institucional y de los proyectos del Plan Maestro de Infraestructura Física de la Universidad Pedagógica Nacional"/>
    <d v="2025-02-03T00:00:00"/>
    <d v="2025-02-03T00:00:00"/>
    <n v="10.5"/>
    <s v="MES(ES)"/>
    <s v="Contratación directa."/>
    <n v="46305000"/>
    <n v="46305000"/>
    <s v="NO"/>
    <s v="NA"/>
    <s v="GRUPO DE CONTRATACION UNIVERSIDAD PEDAGOGICA NACIONAL"/>
    <s v="CO-DC"/>
    <s v="Grupo Interno de Trabajo de Infraestructura Física"/>
    <s v="601 5941844"/>
    <s v="contratacion@pedagogica.edu.co"/>
    <s v="NO"/>
    <s v="NO"/>
    <s v="No Aplica"/>
    <s v="Todas"/>
    <s v="Todos"/>
    <s v="No Aplica"/>
    <m/>
    <m/>
    <m/>
  </r>
  <r>
    <s v="IGUAL"/>
    <s v="120"/>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120"/>
    <n v="80111600"/>
    <s v="Prestar servicios profesionales para planificar y realizar los entrenamientos correspondientes al equipo representativo de fútbol femenino de la Universidad pedagógica nacional, a través de la irradiación cognitiva, la gamificación y hacer acompañamiento constante a los deportistas. "/>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121"/>
    <s v="GASTOS DE FUNCIONAMIENTO"/>
    <s v="VICERRECTORÍA ADMINISTRATIVA Y FINANCIERA"/>
    <s v="SUBDIRECCIÓN DE BIENESTAR UNIVERSITARIO"/>
    <m/>
    <s v="Servicios Profesionales"/>
    <s v="CPS"/>
    <s v="PROFESIONAL UNIVERSITARIO"/>
    <n v="3"/>
    <n v="3600000"/>
    <n v="0.05"/>
    <n v="3780000"/>
    <n v="1"/>
    <s v="DIA"/>
    <d v="2025-02-11T00:00:00"/>
    <d v="2025-05-30T00:00:00"/>
    <n v="13608000"/>
    <d v="2025-08-06T00:00:00"/>
    <d v="2025-11-30T00:00:00"/>
    <n v="14616000"/>
    <n v="7.5"/>
    <n v="28224000"/>
    <x v="0"/>
    <x v="0"/>
    <s v="SI"/>
    <s v="SI "/>
    <s v="NO"/>
    <s v="CON-121"/>
    <n v="80111600"/>
    <s v="Prestar  servicios profesionales para dinamizar acciones recreo deportivas y culturales en las Instalaciones de la Universidad Pedagógica Nacional, lideradas por los programas de_x000a_cultura y deporte de la Subdirección de Bienestar Universitario"/>
    <d v="2025-02-11T00:00:00"/>
    <d v="2025-02-11T00:00:00"/>
    <n v="7.5"/>
    <s v="MES(ES)"/>
    <s v="Contratación directa."/>
    <n v="28224000"/>
    <n v="28224000"/>
    <s v="NO"/>
    <s v="NA"/>
    <s v="GRUPO DE CONTRATACION UNIVERSIDAD PEDAGOGICA NACIONAL"/>
    <s v="CO-DC"/>
    <s v="SUBDIRECCIÓN DE BIENESTAR UNIVERSITARIO"/>
    <s v="601 5941844"/>
    <s v="contratacion@pedagogica.edu.co"/>
    <s v="NO"/>
    <s v="NO"/>
    <s v="No Aplica"/>
    <s v="Todas"/>
    <s v="Todos"/>
    <s v="No Aplica"/>
    <m/>
    <m/>
    <m/>
  </r>
  <r>
    <s v="PIC"/>
    <s v="122"/>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s v="O"/>
    <s v="NO"/>
    <s v="CON-122"/>
    <n v="80111600"/>
    <s v="Prestar servicios profesionales de apoyo y asistencia técnica a la Oficina de Desarrollo y Planeación en la construcción de informes, análisis prospectivos y documentos  estratégicos  en armonía con el Plan de Desarrollo Institucional y otros instrumentos de planeación"/>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m/>
  </r>
  <r>
    <s v="revisar Infraestructura"/>
    <s v="123"/>
    <s v="GASTOS DE FUNCIONAMIENTO"/>
    <s v="VICERRECTORÍA ADMINISTRATIVA Y FINANCIERA"/>
    <s v="DESPACHO VAD"/>
    <s v="Grupo Interno de Trabajo de Infraestructura Física"/>
    <s v="Servicios Profesionales"/>
    <s v="CPS"/>
    <s v="ASESOR"/>
    <n v="1"/>
    <n v="6800000"/>
    <n v="0.04"/>
    <n v="7072000"/>
    <n v="1"/>
    <s v="DIA"/>
    <d v="2025-02-03T00:00:00"/>
    <d v="2025-06-03T00:00:00"/>
    <n v="28288000"/>
    <m/>
    <m/>
    <n v="0"/>
    <n v="4"/>
    <n v="28288000"/>
    <x v="0"/>
    <x v="0"/>
    <s v="SI "/>
    <m/>
    <s v="NO"/>
    <s v="CON-123"/>
    <n v="80111600"/>
    <s v=" Prestar servicios profesionales para la planeación y ejecución de las intervenciones de redes de voz y datos de los proyectos de reparación locativa, adecuación y mejoramiento correspondiente a las funciones del Grupo de Infraestructura Física de la Universidad Pedagógica Nacional."/>
    <d v="2025-02-03T00:00:00"/>
    <d v="2025-02-03T00:00:00"/>
    <n v="4"/>
    <s v="MES(ES)"/>
    <s v="Contratación directa."/>
    <n v="28288000"/>
    <n v="28288000"/>
    <s v="NO"/>
    <s v="NA"/>
    <s v="GRUPO DE CONTRATACION UNIVERSIDAD PEDAGOGICA NACIONAL"/>
    <s v="CO-DC"/>
    <s v="Grupo Interno de Trabajo de Infraestructura Física"/>
    <s v="601 5941844"/>
    <s v="contratacion@pedagogica.edu.co"/>
    <s v="NO"/>
    <s v="NO"/>
    <s v="No Aplica"/>
    <s v="Todas"/>
    <s v="Todos"/>
    <s v="No Aplica"/>
    <m/>
    <m/>
    <m/>
  </r>
  <r>
    <s v="IGUAL"/>
    <s v="124"/>
    <s v="GASTOS DE FUNCIONAMIENTO"/>
    <s v="VICERRECTORÍA ADMINISTRATIVA Y FINANCIERA"/>
    <s v="DESPACHO VAD"/>
    <s v="Grupo Interno de Trabajo de Infraestructura Física"/>
    <s v="Servicios Profesionales"/>
    <s v="CPS"/>
    <s v="ASESOR"/>
    <n v="1"/>
    <n v="6000000"/>
    <n v="0.04"/>
    <n v="6240000"/>
    <n v="1"/>
    <s v="DIA"/>
    <d v="2025-02-03T00:00:00"/>
    <d v="2025-10-03T00:00:00"/>
    <n v="49920000"/>
    <m/>
    <m/>
    <n v="0"/>
    <n v="8"/>
    <n v="49920000"/>
    <x v="0"/>
    <x v="0"/>
    <s v="SI "/>
    <m/>
    <s v="NO"/>
    <s v="CON-124"/>
    <n v="80111600"/>
    <s v=" Prestar servicios profesionales para la planeación y ejecución de las intervenciones eléctricas de los proyectos de reparación locativa, adecuación y mejoramiento correspondiente a las funciones del Grupo de Infraestructura Física de la Universidad Pedagógica Nacional."/>
    <d v="2025-02-03T00:00:00"/>
    <d v="2025-02-03T00:00:00"/>
    <n v="8"/>
    <s v="MES(ES)"/>
    <s v="Contratación directa."/>
    <n v="49920000"/>
    <n v="49920000"/>
    <s v="NO"/>
    <s v="NA"/>
    <s v="GRUPO DE CONTRATACION UNIVERSIDAD PEDAGOGICA NACIONAL"/>
    <s v="CO-DC"/>
    <s v="Grupo Interno de Trabajo de Infraestructura Física"/>
    <s v="601 5941844"/>
    <s v="contratacion@pedagogica.edu.co"/>
    <s v="NO"/>
    <s v="NO"/>
    <s v="No Aplica"/>
    <s v="Todas"/>
    <s v="Todos"/>
    <s v="No Aplica"/>
    <m/>
    <m/>
    <m/>
  </r>
  <r>
    <s v="IGUAL"/>
    <s v="125"/>
    <s v="GASTOS DE FUNCIONAMIENTO"/>
    <s v="VICERRECTORÍA ADMINISTRATIVA Y FINANCIERA"/>
    <s v="DESPACHO VAD"/>
    <s v="Grupo Interno de Trabajo de Infraestructura Física"/>
    <s v="Servicios Profesionales"/>
    <s v="CPS"/>
    <s v="PROFESIONAL UNIVERSITARIO"/>
    <n v="6"/>
    <n v="4400000"/>
    <n v="0.05"/>
    <n v="4620000"/>
    <n v="1"/>
    <s v="DIA"/>
    <d v="2025-02-03T00:00:00"/>
    <d v="2025-10-03T00:00:00"/>
    <n v="36960000"/>
    <m/>
    <m/>
    <n v="0"/>
    <n v="8"/>
    <n v="36960000"/>
    <x v="0"/>
    <x v="0"/>
    <s v="SI "/>
    <m/>
    <s v="NO"/>
    <s v="CON-125"/>
    <n v="80111600"/>
    <s v="Prestar servicios profesionales de arquitectura y diseño como apoyo en las actividades de planeación y ejecución de las intervenciones y adecuaciones de Infraestructura Física de la Universidad Pedagógica Nacional."/>
    <s v="ferebro"/>
    <s v="ferebro"/>
    <n v="8"/>
    <s v="MES(ES)"/>
    <s v="Contratación directa."/>
    <n v="36960000"/>
    <n v="36960000"/>
    <s v="NO"/>
    <s v="NA"/>
    <s v="GRUPO DE CONTRATACION UNIVERSIDAD PEDAGOGICA NACIONAL"/>
    <s v="CO-DC"/>
    <s v="Grupo Interno de Trabajo de Infraestructura Física"/>
    <s v="601 5941844"/>
    <s v="contratacion@pedagogica.edu.co"/>
    <s v="NO"/>
    <s v="NO"/>
    <s v="No Aplica"/>
    <s v="Todas"/>
    <s v="Todos"/>
    <s v="No Aplica"/>
    <m/>
    <m/>
    <m/>
  </r>
  <r>
    <s v="IGUAL "/>
    <s v="126"/>
    <s v="GASTOS DE COMERCIALIZACIÓN Y PRODUCCIÓN"/>
    <s v="VICERRECTORÍA DE GESTIÓN UNIVERSITARIA"/>
    <s v="CENTRO DE LENGUAS "/>
    <m/>
    <s v="Servicios académicos "/>
    <s v="CPS"/>
    <s v="OTRO"/>
    <m/>
    <m/>
    <n v="0.05"/>
    <n v="0"/>
    <n v="1"/>
    <s v="DIA"/>
    <d v="2025-02-15T00:00:00"/>
    <d v="2025-06-28T00:00:00"/>
    <n v="0"/>
    <m/>
    <m/>
    <n v="0"/>
    <n v="5"/>
    <n v="498863605.47600001"/>
    <x v="0"/>
    <x v="3"/>
    <s v="SI"/>
    <s v="SI "/>
    <s v="NO"/>
    <s v="CLE-126"/>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8863605.47600001"/>
    <n v="498863605.47600001"/>
    <s v="NO"/>
    <s v="NA"/>
    <s v="GRUPO DE CONTRATACION UNIVERSIDAD PEDAGOGICA NACIONAL"/>
    <s v="CO-DC"/>
    <s v="CENTRO DE LENGUAS "/>
    <s v="601 5941844"/>
    <s v="contratacion@pedagogica.edu.co"/>
    <s v="NO"/>
    <s v="SI"/>
    <s v="No Aplica"/>
    <s v="Todas"/>
    <s v="Todos"/>
    <s v="No Aplica"/>
    <m/>
    <m/>
    <m/>
  </r>
  <r>
    <m/>
    <s v="127"/>
    <s v="GASTOS DE FUNCIONAMIENTO"/>
    <s v="VICERRECTORÍA ACADÉMICA "/>
    <s v="FACULTAD DE EDUCACIÓN"/>
    <s v="DEPARTAMENTO DE PSICOPEDAGOGÍA"/>
    <s v="Intérpretes - Traductores - Mediadores"/>
    <s v="Consultoría"/>
    <s v="OTRO"/>
    <m/>
    <m/>
    <n v="0.05"/>
    <n v="28091700"/>
    <n v="1"/>
    <s v="DIA"/>
    <d v="2025-02-03T00:00:00"/>
    <d v="2025-12-19T00:00:00"/>
    <s v="$                                  -"/>
    <m/>
    <m/>
    <s v="$                                  -"/>
    <n v="10"/>
    <n v="28091700"/>
    <x v="0"/>
    <x v="1"/>
    <s v="SI"/>
    <s v="SI "/>
    <s v="NO"/>
    <s v="CON-127"/>
    <n v="80111600"/>
    <s v="Prestar los servicios  de interpretación en Lengua de Señas Colombiana - Castellano, a los estudiantes Sordos matriculados en los distintos programas académicos de la UPN."/>
    <s v="febrero"/>
    <s v="febrero"/>
    <n v="10"/>
    <s v="MES(ES)"/>
    <s v="Contratación directa."/>
    <n v="28091700"/>
    <n v="28091700"/>
    <s v="NO"/>
    <s v="NA"/>
    <s v="GRUPO DE CONTRATACION UNIVERSIDAD PEDAGOGICA NACIONAL"/>
    <s v="CO-DC"/>
    <s v="FACULTAD DE EDUCACIÓN"/>
    <s v="601 5941844"/>
    <s v="contratacion@pedagogica.edu.co"/>
    <s v="NO"/>
    <s v="NO"/>
    <s v="No Aplica"/>
    <s v="Todas"/>
    <s v="Todos"/>
    <s v="No Aplica"/>
    <m/>
    <m/>
    <m/>
  </r>
  <r>
    <m/>
    <s v="128"/>
    <s v="GASTOS DE FUNCIONAMIENTO"/>
    <s v="VICERRECTORÍA ACADÉMICA "/>
    <s v="FACULTAD DE EDUCACIÓN"/>
    <s v="DEPARTAMENTO DE PSICOPEDAGOGÍA"/>
    <s v="Intérpretes - Traductores - Mediadores"/>
    <s v="Consultoría"/>
    <s v="OTRO"/>
    <m/>
    <m/>
    <n v="0.05"/>
    <n v="22689720"/>
    <n v="1"/>
    <s v="DIA"/>
    <d v="2025-02-03T00:00:00"/>
    <d v="2025-11-30T00:00:00"/>
    <s v="$                                  -"/>
    <m/>
    <m/>
    <s v="$                                  -"/>
    <n v="9"/>
    <n v="22689720"/>
    <x v="0"/>
    <x v="1"/>
    <s v="SI"/>
    <s v="SI "/>
    <s v="NO"/>
    <s v="CON-128"/>
    <n v="80111600"/>
    <s v="Prestar los servicios  de interpretación en Lengua de Señas Colombiana - Castellano, a los estudiantes Sordos matriculados en los distintos programas académicos de la UPN."/>
    <s v="febrero"/>
    <s v="febrero"/>
    <n v="9"/>
    <s v="MES(ES)"/>
    <s v="Contratación directa."/>
    <n v="22689720"/>
    <n v="22689720"/>
    <s v="NO"/>
    <s v="NA"/>
    <s v="GRUPO DE CONTRATACION UNIVERSIDAD PEDAGOGICA NACIONAL"/>
    <s v="CO-DC"/>
    <s v="FACULTAD DE EDUCACIÓN"/>
    <s v="601 5941844"/>
    <s v="contratacion@pedagogica.edu.co"/>
    <s v="NO"/>
    <s v="NO"/>
    <s v="No Aplica"/>
    <s v="Todas"/>
    <s v="Todos"/>
    <s v="No Aplica"/>
    <m/>
    <m/>
    <m/>
  </r>
  <r>
    <m/>
    <s v="129"/>
    <s v="GASTOS DE FUNCIONAMIENTO"/>
    <s v="VICERRECTORÍA ACADÉMICA "/>
    <s v="FACULTAD DE EDUCACIÓN"/>
    <s v="DEPARTAMENTO DE PSICOPEDAGOGÍA"/>
    <s v="Intérpretes - Traductores - Mediadores"/>
    <s v="Consultoría"/>
    <s v="OTRO"/>
    <m/>
    <m/>
    <n v="0.05"/>
    <n v="32774040"/>
    <n v="1"/>
    <s v="DIA"/>
    <d v="2025-02-03T00:00:00"/>
    <d v="2025-12-19T00:00:00"/>
    <s v="$                                  -"/>
    <m/>
    <m/>
    <s v="$                                  -"/>
    <n v="10"/>
    <n v="32774040"/>
    <x v="0"/>
    <x v="1"/>
    <s v="SI"/>
    <s v="SI "/>
    <s v="NO"/>
    <s v="CON-129"/>
    <n v="80111600"/>
    <s v="Prestar los servicios  de interpretación en Lengua de Señas Colombiana - Castellano, a los estudiantes Sordos matriculados en los distintos programas académicos de la UPN."/>
    <s v="febrero"/>
    <s v="febrero"/>
    <n v="10"/>
    <s v="MES(ES)"/>
    <s v="Contratación directa."/>
    <n v="32774040"/>
    <n v="32774040"/>
    <s v="NO"/>
    <s v="NA"/>
    <s v="GRUPO DE CONTRATACION UNIVERSIDAD PEDAGOGICA NACIONAL"/>
    <s v="CO-DC"/>
    <s v="FACULTAD DE EDUCACIÓN"/>
    <s v="601 5941844"/>
    <s v="contratacion@pedagogica.edu.co"/>
    <s v="NO"/>
    <s v="NO"/>
    <s v="No Aplica"/>
    <s v="Todas"/>
    <s v="Todos"/>
    <s v="No Aplica"/>
    <m/>
    <m/>
    <m/>
  </r>
  <r>
    <m/>
    <s v="130"/>
    <s v="GASTOS DE FUNCIONAMIENTO"/>
    <s v="VICERRECTORÍA ACADÉMICA "/>
    <s v="FACULTAD DE EDUCACIÓN"/>
    <s v="DEPARTAMENTO DE PSICOPEDAGOGÍA"/>
    <s v="Intérpretes - Traductores - Mediadores"/>
    <s v="Consultoría"/>
    <s v="OTRO"/>
    <m/>
    <m/>
    <n v="0.05"/>
    <n v="22689720"/>
    <n v="1"/>
    <s v="DIA"/>
    <d v="2025-02-03T00:00:00"/>
    <d v="2025-11-30T00:00:00"/>
    <s v="$                                  -"/>
    <m/>
    <m/>
    <s v="$                                  -"/>
    <n v="9"/>
    <n v="22689720"/>
    <x v="0"/>
    <x v="1"/>
    <s v="SI"/>
    <s v="SI "/>
    <s v="NO"/>
    <s v="CON-130"/>
    <n v="80111600"/>
    <s v="Prestar los servicios  de interpretación en Lengua de Señas Colombiana - Castellano, a los estudiantes Sordos matriculados en los distintos programas académicos de la UPN."/>
    <s v="febrero"/>
    <s v="febrero"/>
    <n v="9"/>
    <s v="MES(ES)"/>
    <s v="Contratación directa."/>
    <n v="22689720"/>
    <n v="22689720"/>
    <s v="NO"/>
    <s v="NA"/>
    <s v="GRUPO DE CONTRATACION UNIVERSIDAD PEDAGOGICA NACIONAL"/>
    <s v="CO-DC"/>
    <s v="FACULTAD DE EDUCACIÓN"/>
    <s v="601 5941844"/>
    <s v="contratacion@pedagogica.edu.co"/>
    <s v="NO"/>
    <s v="NO"/>
    <s v="No Aplica"/>
    <s v="Todas"/>
    <s v="Todos"/>
    <s v="No Aplica"/>
    <m/>
    <m/>
    <m/>
  </r>
  <r>
    <m/>
    <s v="131"/>
    <s v="GASTOS DE FUNCIONAMIENTO"/>
    <s v="VICERRECTORÍA ACADÉMICA "/>
    <s v="FACULTAD DE EDUCACIÓN"/>
    <s v="DEPARTAMENTO DE PSICOPEDAGOGÍA"/>
    <s v="Intérpretes - Traductores - Mediadores"/>
    <s v="Consultoría"/>
    <s v="OTRO"/>
    <m/>
    <m/>
    <n v="0.05"/>
    <n v="21609000"/>
    <n v="1"/>
    <s v="DIA"/>
    <d v="2025-02-03T00:00:00"/>
    <d v="2025-11-30T00:00:00"/>
    <s v="$                                  -"/>
    <m/>
    <m/>
    <s v="$                                  -"/>
    <n v="9"/>
    <n v="21609000"/>
    <x v="0"/>
    <x v="1"/>
    <s v="SI"/>
    <s v="SI "/>
    <s v="NO"/>
    <s v="CON-131"/>
    <n v="80111600"/>
    <s v="Prestar los servicios  de interpretación en Lengua de Señas Colombiana - Castellano, a los estudiantes Sordos matriculados en los distintos programas académicos de la UPN."/>
    <s v="febrero"/>
    <s v="febrero"/>
    <n v="9"/>
    <s v="MES(ES)"/>
    <s v="Contratación directa."/>
    <n v="21609000"/>
    <n v="21609000"/>
    <s v="NO"/>
    <s v="NA"/>
    <s v="GRUPO DE CONTRATACION UNIVERSIDAD PEDAGOGICA NACIONAL"/>
    <s v="CO-DC"/>
    <s v="FACULTAD DE EDUCACIÓN"/>
    <s v="601 5941844"/>
    <s v="contratacion@pedagogica.edu.co"/>
    <s v="NO"/>
    <s v="NO"/>
    <s v="No Aplica"/>
    <s v="Todas"/>
    <s v="Todos"/>
    <s v="No Aplica"/>
    <m/>
    <m/>
    <m/>
  </r>
  <r>
    <m/>
    <s v="132"/>
    <s v="GASTOS DE FUNCIONAMIENTO"/>
    <s v="VICERRECTORÍA ACADÉMICA "/>
    <s v="FACULTAD DE EDUCACIÓN"/>
    <s v="DEPARTAMENTO DE PSICOPEDAGOGÍA"/>
    <s v="Intérpretes - Traductores - Mediadores"/>
    <s v="Consultoría"/>
    <s v="OTRO"/>
    <m/>
    <m/>
    <n v="0.05"/>
    <n v="18908100"/>
    <n v="1"/>
    <s v="DIA"/>
    <d v="2025-02-03T00:00:00"/>
    <d v="2025-11-30T00:00:00"/>
    <s v="$                                  -"/>
    <m/>
    <m/>
    <s v="$                                  -"/>
    <n v="9"/>
    <n v="18908100"/>
    <x v="0"/>
    <x v="1"/>
    <s v="SI"/>
    <s v="SI "/>
    <s v="NO"/>
    <s v="CON-132"/>
    <n v="80111600"/>
    <s v="Prestar los servicios  de interpretación en Lengua de Señas Colombiana - Castellano, a los estudiantes Sordos matriculados en los distintos programas académicos de la UPN."/>
    <s v="febrero"/>
    <s v="febrero"/>
    <n v="9"/>
    <s v="MES(ES)"/>
    <s v="Contratación directa."/>
    <n v="18908100"/>
    <n v="18908100"/>
    <s v="NO"/>
    <s v="NA"/>
    <s v="GRUPO DE CONTRATACION UNIVERSIDAD PEDAGOGICA NACIONAL"/>
    <s v="CO-DC"/>
    <s v="FACULTAD DE EDUCACIÓN"/>
    <s v="601 5941844"/>
    <s v="contratacion@pedagogica.edu.co"/>
    <s v="NO"/>
    <s v="NO"/>
    <s v="No Aplica"/>
    <s v="Todas"/>
    <s v="Todos"/>
    <s v="No Aplica"/>
    <m/>
    <m/>
    <m/>
  </r>
  <r>
    <m/>
    <s v="133"/>
    <s v="GASTOS DE FUNCIONAMIENTO"/>
    <s v="VICERRECTORÍA ACADÉMICA "/>
    <s v="FACULTAD DE EDUCACIÓN"/>
    <s v="DEPARTAMENTO DE PSICOPEDAGOGÍA"/>
    <s v="Intérpretes - Traductores - Mediadores"/>
    <s v="Consultoría"/>
    <s v="OTRO"/>
    <m/>
    <m/>
    <n v="0.05"/>
    <n v="16704000"/>
    <n v="1"/>
    <s v="DIA"/>
    <d v="2025-02-03T00:00:00"/>
    <d v="2025-11-30T00:00:00"/>
    <s v="$                                  -"/>
    <m/>
    <m/>
    <s v="$                                  -"/>
    <n v="9"/>
    <n v="16704000"/>
    <x v="0"/>
    <x v="1"/>
    <s v="SI"/>
    <s v="SI "/>
    <s v="NO"/>
    <s v="CON-133"/>
    <n v="80111600"/>
    <s v="Prestar los servicios  de interpretación en Lengua de Señas Colombiana - Castellano, a los estudiantes Sordos matriculados en los distintos programas académicos de la UPN."/>
    <s v="febrero"/>
    <s v="febrero"/>
    <n v="9"/>
    <s v="MES(ES)"/>
    <s v="Contratación directa."/>
    <n v="16704000"/>
    <n v="16704000"/>
    <s v="NO"/>
    <s v="NA"/>
    <s v="GRUPO DE CONTRATACION UNIVERSIDAD PEDAGOGICA NACIONAL"/>
    <s v="CO-DC"/>
    <s v="FACULTAD DE EDUCACIÓN"/>
    <s v="601 5941844"/>
    <s v="contratacion@pedagogica.edu.co"/>
    <s v="NO"/>
    <s v="NO"/>
    <s v="No Aplica"/>
    <s v="Todas"/>
    <s v="Todos"/>
    <s v="No Aplica"/>
    <m/>
    <m/>
    <m/>
  </r>
  <r>
    <m/>
    <s v="134"/>
    <s v="GASTOS DE FUNCIONAMIENTO"/>
    <s v="VICERRECTORÍA ACADÉMICA "/>
    <s v="FACULTAD DE EDUCACIÓN"/>
    <s v="DEPARTAMENTO DE PSICOPEDAGOGÍA"/>
    <s v="Intérpretes - Traductores - Mediadores"/>
    <s v="Consultoría"/>
    <s v="OTRO"/>
    <m/>
    <m/>
    <n v="0.05"/>
    <n v="24610250"/>
    <n v="1"/>
    <s v="DIA"/>
    <d v="2025-02-03T00:00:00"/>
    <d v="2025-11-30T00:00:00"/>
    <s v="$                                  -"/>
    <m/>
    <m/>
    <s v="$                                  -"/>
    <n v="9"/>
    <n v="24610250"/>
    <x v="0"/>
    <x v="1"/>
    <s v="SI"/>
    <s v="SI "/>
    <s v="NO"/>
    <s v="CON-134"/>
    <n v="80111600"/>
    <s v="Prestar los servicios  de interpretación en Lengua de Señas Colombiana - Castellano, a los estudiantes Sordos matriculados en los distintos programas académicos de la UPN."/>
    <s v="febrero"/>
    <s v="febrero"/>
    <n v="9"/>
    <s v="MES(ES)"/>
    <s v="Contratación directa."/>
    <n v="24610250"/>
    <n v="24610250"/>
    <s v="NO"/>
    <s v="NA"/>
    <s v="GRUPO DE CONTRATACION UNIVERSIDAD PEDAGOGICA NACIONAL"/>
    <s v="CO-DC"/>
    <s v="FACULTAD DE EDUCACIÓN"/>
    <s v="601 5941844"/>
    <s v="contratacion@pedagogica.edu.co"/>
    <s v="NO"/>
    <s v="NO"/>
    <s v="No Aplica"/>
    <s v="Todas"/>
    <s v="Todos"/>
    <s v="No Aplica"/>
    <m/>
    <m/>
    <m/>
  </r>
  <r>
    <m/>
    <s v="135"/>
    <s v="GASTOS DE FUNCIONAMIENTO"/>
    <s v="VICERRECTORÍA ACADÉMICA "/>
    <s v="FACULTAD DE EDUCACIÓN"/>
    <s v="DEPARTAMENTO DE PSICOPEDAGOGÍA"/>
    <s v="Intérpretes - Traductores - Mediadores"/>
    <s v="Consultoría"/>
    <s v="OTRO"/>
    <m/>
    <m/>
    <n v="0.05"/>
    <n v="18908100"/>
    <n v="1"/>
    <s v="DIA"/>
    <d v="2025-02-03T00:00:00"/>
    <d v="2025-11-30T00:00:00"/>
    <s v="$                                  -"/>
    <m/>
    <m/>
    <s v="$                                  -"/>
    <n v="9"/>
    <n v="18908100"/>
    <x v="0"/>
    <x v="1"/>
    <s v="SI"/>
    <s v="SI "/>
    <s v="NO"/>
    <s v="CON-135"/>
    <n v="80111600"/>
    <s v="Prestar los servicios  de interpretación en Lengua de Señas Colombiana - Castellano, a los estudiantes Sordos matriculados en los distintos programas académicos de la UPN."/>
    <s v="febrero"/>
    <s v="febrero"/>
    <n v="9"/>
    <s v="MES(ES)"/>
    <s v="Contratación directa."/>
    <n v="18908100"/>
    <n v="18908100"/>
    <s v="NO"/>
    <s v="NA"/>
    <s v="GRUPO DE CONTRATACION UNIVERSIDAD PEDAGOGICA NACIONAL"/>
    <s v="CO-DC"/>
    <s v="FACULTAD DE EDUCACIÓN"/>
    <s v="601 5941844"/>
    <s v="contratacion@pedagogica.edu.co"/>
    <s v="NO"/>
    <s v="NO"/>
    <s v="No Aplica"/>
    <s v="Todas"/>
    <s v="Todos"/>
    <s v="No Aplica"/>
    <m/>
    <m/>
    <m/>
  </r>
  <r>
    <m/>
    <s v="136"/>
    <s v="GASTOS DE FUNCIONAMIENTO"/>
    <s v="VICERRECTORÍA ACADÉMICA "/>
    <s v="FACULTAD DE EDUCACIÓN"/>
    <s v="DEPARTAMENTO DE PSICOPEDAGOGÍA"/>
    <s v="Intérpretes - Traductores - Mediadores"/>
    <s v="Consultoría"/>
    <s v="OTRO"/>
    <m/>
    <m/>
    <n v="0.05"/>
    <n v="25930800"/>
    <n v="1"/>
    <s v="DIA"/>
    <d v="2025-02-03T00:00:00"/>
    <d v="2025-11-30T00:00:00"/>
    <s v="$                                  -"/>
    <m/>
    <m/>
    <s v="$                                  -"/>
    <n v="9"/>
    <n v="25930800"/>
    <x v="0"/>
    <x v="1"/>
    <s v="SI"/>
    <s v="SI "/>
    <s v="NO"/>
    <s v="CON-136"/>
    <n v="80111600"/>
    <s v="Prestar los servicios  de interpretación en Lengua de Señas Colombiana - Castellano, a los estudiantes Sordos matriculados en los distintos programas académicos de la UPN."/>
    <s v="febrero"/>
    <s v="febrero"/>
    <n v="9"/>
    <s v="MES(ES)"/>
    <s v="Contratación directa."/>
    <n v="25930800"/>
    <n v="25930800"/>
    <s v="NO"/>
    <s v="NA"/>
    <s v="GRUPO DE CONTRATACION UNIVERSIDAD PEDAGOGICA NACIONAL"/>
    <s v="CO-DC"/>
    <s v="FACULTAD DE EDUCACIÓN"/>
    <s v="601 5941844"/>
    <s v="contratacion@pedagogica.edu.co"/>
    <s v="NO"/>
    <s v="NO"/>
    <s v="No Aplica"/>
    <s v="Todas"/>
    <s v="Todos"/>
    <s v="No Aplica"/>
    <m/>
    <m/>
    <m/>
  </r>
  <r>
    <m/>
    <s v="137"/>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37"/>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38"/>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38"/>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39"/>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39"/>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40"/>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40"/>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41"/>
    <s v="GASTOS DE COMERCIALIZACIÓN Y PRODUCCIÓN"/>
    <s v="VICERRECTORÍA DE GESTIÓN UNIVERSITARIA"/>
    <s v="CENTRO DE LENGUAS "/>
    <m/>
    <s v="Servicios académicos "/>
    <s v="PROFESIONAL UNIVERSITARIO"/>
    <m/>
    <m/>
    <m/>
    <m/>
    <n v="1570296"/>
    <n v="1"/>
    <s v="MES"/>
    <d v="2025-02-15T00:00:00"/>
    <d v="2025-06-28T00:00:00"/>
    <n v="7851480"/>
    <m/>
    <m/>
    <s v="$                                  -"/>
    <n v="5"/>
    <n v="7851480"/>
    <x v="0"/>
    <x v="3"/>
    <s v="SI"/>
    <s v="SI "/>
    <s v="NO"/>
    <s v="CLE-141"/>
    <n v="80111600"/>
    <s v="Prestar servicios para el desarrollo de los procesos de formación de las actividades académicas programadas por el Centro de Lenguas, durante el primer semestre de la vigencia 2025."/>
    <d v="2025-02-15T00:00:00"/>
    <d v="2025-02-15T00:00:00"/>
    <n v="5"/>
    <s v="MES(ES)"/>
    <s v="Contratación directa."/>
    <n v="7851480"/>
    <n v="7851480"/>
    <s v="NO"/>
    <s v="NA"/>
    <s v="GRUPO DE CONTRATACION UNIVERSIDAD PEDAGOGICA NACIONAL"/>
    <s v="CO-DC"/>
    <s v="CENTRO DE LENGUAS "/>
    <s v="601 5941844"/>
    <s v="contratacion@pedagogica.edu.co"/>
    <s v="NO"/>
    <s v="SI"/>
    <s v="No Aplica"/>
    <s v="Todas"/>
    <s v="Todos"/>
    <s v="No Aplica"/>
    <m/>
    <m/>
    <m/>
  </r>
  <r>
    <m/>
    <s v="142"/>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42"/>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43"/>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43"/>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44"/>
    <s v="GASTOS DE COMERCIALIZACIÓN Y PRODUCCIÓN"/>
    <s v="VICERRECTORÍA DE GESTIÓN UNIVERSITARIA"/>
    <s v="CENTRO DE LENGUAS "/>
    <m/>
    <s v="Servicios académicos "/>
    <s v="PROFESIONAL ESPECIALIZADO"/>
    <m/>
    <m/>
    <m/>
    <m/>
    <n v="2366108"/>
    <n v="1"/>
    <s v="MES"/>
    <d v="2025-02-15T00:00:00"/>
    <d v="2025-06-28T00:00:00"/>
    <n v="11830540"/>
    <m/>
    <m/>
    <s v="$                                  -"/>
    <n v="5"/>
    <n v="11830540"/>
    <x v="0"/>
    <x v="3"/>
    <s v="SI"/>
    <s v="SI "/>
    <s v="NO"/>
    <s v="CLE-144"/>
    <n v="80111600"/>
    <s v="Prestar servicios para el desarrollo de los procesos de formación de las actividades académicas programadas por el Centro de Lenguas, durante el primer semestre de la vigencia 2025."/>
    <d v="2025-02-15T00:00:00"/>
    <d v="2025-02-15T00:00:00"/>
    <n v="5"/>
    <s v="MES(ES)"/>
    <s v="Contratación directa."/>
    <n v="11830540"/>
    <n v="11830540"/>
    <s v="NO"/>
    <s v="NA"/>
    <s v="GRUPO DE CONTRATACION UNIVERSIDAD PEDAGOGICA NACIONAL"/>
    <s v="CO-DC"/>
    <s v="CENTRO DE LENGUAS "/>
    <s v="601 5941844"/>
    <s v="contratacion@pedagogica.edu.co"/>
    <s v="NO"/>
    <s v="SI"/>
    <s v="No Aplica"/>
    <s v="Todas"/>
    <s v="Todos"/>
    <s v="No Aplica"/>
    <m/>
    <m/>
    <m/>
  </r>
  <r>
    <m/>
    <s v="145"/>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45"/>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46"/>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46"/>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47"/>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47"/>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48"/>
    <s v="GASTOS DE COMERCIALIZACIÓN Y PRODUCCIÓN"/>
    <s v="VICERRECTORÍA DE GESTIÓN UNIVERSITARIA"/>
    <s v="CENTRO DE LENGUAS "/>
    <m/>
    <s v="Servicios académicos "/>
    <s v="PROFESIONAL UNIVERSITARIO"/>
    <m/>
    <m/>
    <m/>
    <m/>
    <n v="1570296"/>
    <n v="1"/>
    <s v="MES"/>
    <d v="2025-02-15T00:00:00"/>
    <d v="2025-06-28T00:00:00"/>
    <n v="7851480"/>
    <m/>
    <m/>
    <s v="$                                  -"/>
    <n v="5"/>
    <n v="7851480"/>
    <x v="0"/>
    <x v="3"/>
    <s v="SI"/>
    <s v="SI "/>
    <s v="NO"/>
    <s v="CLE-148"/>
    <n v="80111600"/>
    <s v="Prestar servicios para el desarrollo de los procesos de formación de las actividades académicas programadas por el Centro de Lenguas, durante el primer semestre de la vigencia 2025."/>
    <d v="2025-02-15T00:00:00"/>
    <d v="2025-02-15T00:00:00"/>
    <n v="5"/>
    <s v="MES(ES)"/>
    <s v="Contratación directa."/>
    <n v="7851480"/>
    <n v="7851480"/>
    <s v="NO"/>
    <s v="NA"/>
    <s v="GRUPO DE CONTRATACION UNIVERSIDAD PEDAGOGICA NACIONAL"/>
    <s v="CO-DC"/>
    <s v="CENTRO DE LENGUAS "/>
    <s v="601 5941844"/>
    <s v="contratacion@pedagogica.edu.co"/>
    <s v="NO"/>
    <s v="SI"/>
    <s v="No Aplica"/>
    <s v="Todas"/>
    <s v="Todos"/>
    <s v="No Aplica"/>
    <m/>
    <m/>
    <m/>
  </r>
  <r>
    <m/>
    <s v="149"/>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49"/>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50"/>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50"/>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51"/>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51"/>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52"/>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52"/>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53"/>
    <s v="GASTOS DE COMERCIALIZACIÓN Y PRODUCCIÓN"/>
    <s v="VICERRECTORÍA DE GESTIÓN UNIVERSITARIA"/>
    <s v="CENTRO DE LENGUAS "/>
    <m/>
    <s v="Servicios académicos "/>
    <s v="PROFESIONAL UNIVERSITARIO"/>
    <m/>
    <m/>
    <m/>
    <m/>
    <n v="1570296"/>
    <n v="1"/>
    <s v="MES"/>
    <d v="2025-02-15T00:00:00"/>
    <d v="2025-06-28T00:00:00"/>
    <n v="7851480"/>
    <m/>
    <m/>
    <s v="$                                  -"/>
    <n v="5"/>
    <n v="7851480"/>
    <x v="0"/>
    <x v="3"/>
    <s v="SI"/>
    <s v="SI "/>
    <s v="NO"/>
    <s v="CLE-153"/>
    <n v="80111600"/>
    <s v="Prestar servicios para el desarrollo de los procesos de formación de las actividades académicas programadas por el Centro de Lenguas, durante el primer semestre de la vigencia 2025."/>
    <d v="2025-02-15T00:00:00"/>
    <d v="2025-02-15T00:00:00"/>
    <n v="5"/>
    <s v="MES(ES)"/>
    <s v="Contratación directa."/>
    <n v="7851480"/>
    <n v="7851480"/>
    <s v="NO"/>
    <s v="NA"/>
    <s v="GRUPO DE CONTRATACION UNIVERSIDAD PEDAGOGICA NACIONAL"/>
    <s v="CO-DC"/>
    <s v="CENTRO DE LENGUAS "/>
    <s v="601 5941844"/>
    <s v="contratacion@pedagogica.edu.co"/>
    <s v="NO"/>
    <s v="SI"/>
    <s v="No Aplica"/>
    <s v="Todas"/>
    <s v="Todos"/>
    <s v="No Aplica"/>
    <m/>
    <m/>
    <m/>
  </r>
  <r>
    <m/>
    <s v="154"/>
    <s v="GASTOS DE COMERCIALIZACIÓN Y PRODUCCIÓN"/>
    <s v="VICERRECTORÍA DE GESTIÓN UNIVERSITARIA"/>
    <s v="CENTRO DE LENGUAS "/>
    <m/>
    <s v="Servicios académicos "/>
    <s v="PROFESIONAL UNIVERSITARIO"/>
    <m/>
    <m/>
    <m/>
    <m/>
    <n v="1570296"/>
    <n v="1"/>
    <s v="MES"/>
    <d v="2025-02-15T00:00:00"/>
    <d v="2025-06-28T00:00:00"/>
    <n v="7851480"/>
    <m/>
    <m/>
    <s v="$                                  -"/>
    <n v="5"/>
    <n v="7851480"/>
    <x v="0"/>
    <x v="3"/>
    <s v="SI"/>
    <s v="SI "/>
    <s v="NO"/>
    <s v="CLE-154"/>
    <n v="80111600"/>
    <s v="Prestar servicios para el desarrollo de los procesos de formación de las actividades académicas programadas por el Centro de Lenguas, durante el primer semestre de la vigencia 2025."/>
    <d v="2025-02-15T00:00:00"/>
    <d v="2025-02-15T00:00:00"/>
    <n v="5"/>
    <s v="MES(ES)"/>
    <s v="Contratación directa."/>
    <n v="7851480"/>
    <n v="7851480"/>
    <s v="NO"/>
    <s v="NA"/>
    <s v="GRUPO DE CONTRATACION UNIVERSIDAD PEDAGOGICA NACIONAL"/>
    <s v="CO-DC"/>
    <s v="CENTRO DE LENGUAS "/>
    <s v="601 5941844"/>
    <s v="contratacion@pedagogica.edu.co"/>
    <s v="NO"/>
    <s v="SI"/>
    <s v="No Aplica"/>
    <s v="Todas"/>
    <s v="Todos"/>
    <s v="No Aplica"/>
    <m/>
    <m/>
    <m/>
  </r>
  <r>
    <m/>
    <s v="155"/>
    <s v="GASTOS DE COMERCIALIZACIÓN Y PRODUCCIÓN"/>
    <s v="VICERRECTORÍA DE GESTIÓN UNIVERSITARIA"/>
    <s v="CENTRO DE LENGUAS "/>
    <m/>
    <s v="Servicios académicos "/>
    <s v="PROFESIONAL ESPECIALIZADO"/>
    <m/>
    <m/>
    <m/>
    <m/>
    <n v="1900301"/>
    <n v="1"/>
    <s v="MES"/>
    <d v="2025-02-15T00:00:00"/>
    <d v="2025-06-28T00:00:00"/>
    <n v="9501505"/>
    <m/>
    <m/>
    <s v="$                                  -"/>
    <n v="5"/>
    <n v="9501505"/>
    <x v="0"/>
    <x v="3"/>
    <s v="SI"/>
    <s v="SI "/>
    <s v="NO"/>
    <s v="CLE-155"/>
    <n v="80111600"/>
    <s v="Prestar servicios para el desarrollo de los procesos de formación de las actividades académicas programadas por el Centro de Lenguas, durante el primer semestre de la vigencia 2025."/>
    <d v="2025-02-15T00:00:00"/>
    <d v="2025-02-15T00:00:00"/>
    <n v="5"/>
    <s v="MES(ES)"/>
    <s v="Contratación directa."/>
    <n v="9501505"/>
    <n v="9501505"/>
    <s v="NO"/>
    <s v="NA"/>
    <s v="GRUPO DE CONTRATACION UNIVERSIDAD PEDAGOGICA NACIONAL"/>
    <s v="CO-DC"/>
    <s v="CENTRO DE LENGUAS "/>
    <s v="601 5941844"/>
    <s v="contratacion@pedagogica.edu.co"/>
    <s v="NO"/>
    <s v="SI"/>
    <s v="No Aplica"/>
    <s v="Todas"/>
    <s v="Todos"/>
    <s v="No Aplica"/>
    <m/>
    <m/>
    <m/>
  </r>
  <r>
    <m/>
    <s v="156"/>
    <s v="GASTOS DE COMERCIALIZACIÓN Y PRODUCCIÓN"/>
    <s v="VICERRECTORÍA DE GESTIÓN UNIVERSITARIA"/>
    <s v="CENTRO DE LENGUAS "/>
    <m/>
    <s v="Servicios académicos "/>
    <s v="PROFESIONAL ESPECIALIZADO"/>
    <m/>
    <m/>
    <m/>
    <m/>
    <n v="2366108"/>
    <n v="1"/>
    <s v="MES"/>
    <d v="2025-02-15T00:00:00"/>
    <d v="2025-06-28T00:00:00"/>
    <n v="11830540"/>
    <m/>
    <m/>
    <s v="$                                  -"/>
    <n v="5"/>
    <n v="11830540"/>
    <x v="0"/>
    <x v="3"/>
    <s v="SI"/>
    <s v="SI "/>
    <s v="NO"/>
    <s v="CLE-156"/>
    <n v="80111600"/>
    <s v="Prestar servicios para el desarrollo de los procesos de formación de las actividades académicas programadas por el Centro de Lenguas, durante el primer semestre de la vigencia 2025."/>
    <d v="2025-02-15T00:00:00"/>
    <d v="2025-02-15T00:00:00"/>
    <n v="5"/>
    <s v="MES(ES)"/>
    <s v="Contratación directa."/>
    <n v="11830540"/>
    <n v="11830540"/>
    <s v="NO"/>
    <s v="NA"/>
    <s v="GRUPO DE CONTRATACION UNIVERSIDAD PEDAGOGICA NACIONAL"/>
    <s v="CO-DC"/>
    <s v="CENTRO DE LENGUAS "/>
    <s v="601 5941844"/>
    <s v="contratacion@pedagogica.edu.co"/>
    <s v="NO"/>
    <s v="SI"/>
    <s v="No Aplica"/>
    <s v="Todas"/>
    <s v="Todos"/>
    <s v="No Aplica"/>
    <m/>
    <m/>
    <m/>
  </r>
  <r>
    <m/>
    <s v="157"/>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57"/>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58"/>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58"/>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59"/>
    <s v="GASTOS DE COMERCIALIZACIÓN Y PRODUCCIÓN"/>
    <s v="VICERRECTORÍA DE GESTIÓN UNIVERSITARIA"/>
    <s v="CENTRO DE LENGUAS "/>
    <m/>
    <s v="Servicios académicos "/>
    <s v="PROFESIONAL UNIVERSITARIO"/>
    <m/>
    <m/>
    <m/>
    <m/>
    <n v="1570296"/>
    <n v="1"/>
    <s v="MES"/>
    <d v="2025-02-15T00:00:00"/>
    <d v="2025-06-28T00:00:00"/>
    <n v="7851480"/>
    <m/>
    <m/>
    <s v="$                                  -"/>
    <n v="5"/>
    <n v="7851480"/>
    <x v="0"/>
    <x v="3"/>
    <s v="SI"/>
    <s v="SI "/>
    <s v="NO"/>
    <s v="CLE-159"/>
    <n v="80111600"/>
    <s v="Prestar servicios para el desarrollo de los procesos de formación de las actividades académicas programadas por el Centro de Lenguas, durante el primer semestre de la vigencia 2025."/>
    <d v="2025-02-15T00:00:00"/>
    <d v="2025-02-15T00:00:00"/>
    <n v="5"/>
    <s v="MES(ES)"/>
    <s v="Contratación directa."/>
    <n v="7851480"/>
    <n v="7851480"/>
    <s v="NO"/>
    <s v="NA"/>
    <s v="GRUPO DE CONTRATACION UNIVERSIDAD PEDAGOGICA NACIONAL"/>
    <s v="CO-DC"/>
    <s v="CENTRO DE LENGUAS "/>
    <s v="601 5941844"/>
    <s v="contratacion@pedagogica.edu.co"/>
    <s v="NO"/>
    <s v="SI"/>
    <s v="No Aplica"/>
    <s v="Todas"/>
    <s v="Todos"/>
    <s v="No Aplica"/>
    <m/>
    <m/>
    <m/>
  </r>
  <r>
    <m/>
    <s v="160"/>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60"/>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61"/>
    <s v="GASTOS DE COMERCIALIZACIÓN Y PRODUCCIÓN"/>
    <s v="VICERRECTORÍA DE GESTIÓN UNIVERSITARIA"/>
    <s v="CENTRO DE LENGUAS "/>
    <m/>
    <s v="Servicios académicos "/>
    <s v="PROFESIONAL ESPECIALIZADO"/>
    <m/>
    <m/>
    <m/>
    <m/>
    <n v="1900301"/>
    <n v="1"/>
    <s v="MES"/>
    <d v="2025-02-15T00:00:00"/>
    <d v="2025-06-28T00:00:00"/>
    <n v="9501505"/>
    <m/>
    <m/>
    <s v="$                                  -"/>
    <n v="5"/>
    <n v="9501505"/>
    <x v="0"/>
    <x v="3"/>
    <s v="SI"/>
    <s v="SI "/>
    <s v="NO"/>
    <s v="CLE-161"/>
    <n v="80111600"/>
    <s v="Prestar servicios para el desarrollo de los procesos de formación de las actividades académicas programadas por el Centro de Lenguas, durante el primer semestre de la vigencia 2025."/>
    <d v="2025-02-15T00:00:00"/>
    <d v="2025-02-15T00:00:00"/>
    <n v="5"/>
    <s v="MES(ES)"/>
    <s v="Contratación directa."/>
    <n v="9501505"/>
    <n v="9501505"/>
    <s v="NO"/>
    <s v="NA"/>
    <s v="GRUPO DE CONTRATACION UNIVERSIDAD PEDAGOGICA NACIONAL"/>
    <s v="CO-DC"/>
    <s v="CENTRO DE LENGUAS "/>
    <s v="601 5941844"/>
    <s v="contratacion@pedagogica.edu.co"/>
    <s v="NO"/>
    <s v="SI"/>
    <s v="No Aplica"/>
    <s v="Todas"/>
    <s v="Todos"/>
    <s v="No Aplica"/>
    <m/>
    <m/>
    <m/>
  </r>
  <r>
    <m/>
    <s v="162"/>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62"/>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63"/>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63"/>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64"/>
    <s v="GASTOS DE COMERCIALIZACIÓN Y PRODUCCIÓN"/>
    <s v="VICERRECTORÍA DE GESTIÓN UNIVERSITARIA"/>
    <s v="CENTRO DE LENGUAS "/>
    <m/>
    <s v="Servicios académicos "/>
    <s v="PROFESIONAL UNIVERSITARIO"/>
    <m/>
    <m/>
    <m/>
    <m/>
    <n v="1570296"/>
    <n v="1"/>
    <s v="MES"/>
    <d v="2025-02-15T00:00:00"/>
    <d v="2025-06-28T00:00:00"/>
    <n v="7851480"/>
    <m/>
    <m/>
    <s v="$                                  -"/>
    <n v="5"/>
    <n v="7851480"/>
    <x v="0"/>
    <x v="3"/>
    <s v="SI"/>
    <s v="SI "/>
    <s v="NO"/>
    <s v="CLE-164"/>
    <n v="80111600"/>
    <s v="Prestar servicios para el desarrollo de los procesos de formación de las actividades académicas programadas por el Centro de Lenguas, durante el primer semestre de la vigencia 2025."/>
    <d v="2025-02-15T00:00:00"/>
    <d v="2025-02-15T00:00:00"/>
    <n v="5"/>
    <s v="MES(ES)"/>
    <s v="Contratación directa."/>
    <n v="7851480"/>
    <n v="7851480"/>
    <s v="NO"/>
    <s v="NA"/>
    <s v="GRUPO DE CONTRATACION UNIVERSIDAD PEDAGOGICA NACIONAL"/>
    <s v="CO-DC"/>
    <s v="CENTRO DE LENGUAS "/>
    <s v="601 5941844"/>
    <s v="contratacion@pedagogica.edu.co"/>
    <s v="NO"/>
    <s v="SI"/>
    <s v="No Aplica"/>
    <s v="Todas"/>
    <s v="Todos"/>
    <s v="No Aplica"/>
    <m/>
    <m/>
    <m/>
  </r>
  <r>
    <m/>
    <s v="165"/>
    <s v="GASTOS DE COMERCIALIZACIÓN Y PRODUCCIÓN"/>
    <s v="VICERRECTORÍA DE GESTIÓN UNIVERSITARIA"/>
    <s v="CENTRO DE LENGUAS "/>
    <m/>
    <s v="Servicios académicos "/>
    <s v="PROFESIONAL UNIVERSITARIO"/>
    <m/>
    <m/>
    <m/>
    <m/>
    <n v="1570296"/>
    <n v="1"/>
    <s v="MES"/>
    <d v="2025-02-15T00:00:00"/>
    <d v="2025-06-28T00:00:00"/>
    <n v="7851480"/>
    <m/>
    <m/>
    <s v="$                                  -"/>
    <n v="5"/>
    <n v="7851480"/>
    <x v="0"/>
    <x v="3"/>
    <s v="SI"/>
    <s v="SI "/>
    <s v="NO"/>
    <s v="CLE-165"/>
    <n v="80111600"/>
    <s v="Prestar servicios para el desarrollo de los procesos de formación de las actividades académicas programadas por el Centro de Lenguas, durante el primer semestre de la vigencia 2025."/>
    <d v="2025-02-15T00:00:00"/>
    <d v="2025-02-15T00:00:00"/>
    <n v="5"/>
    <s v="MES(ES)"/>
    <s v="Contratación directa."/>
    <n v="7851480"/>
    <n v="7851480"/>
    <s v="NO"/>
    <s v="NA"/>
    <s v="GRUPO DE CONTRATACION UNIVERSIDAD PEDAGOGICA NACIONAL"/>
    <s v="CO-DC"/>
    <s v="CENTRO DE LENGUAS "/>
    <s v="601 5941844"/>
    <s v="contratacion@pedagogica.edu.co"/>
    <s v="NO"/>
    <s v="SI"/>
    <s v="No Aplica"/>
    <s v="Todas"/>
    <s v="Todos"/>
    <s v="No Aplica"/>
    <m/>
    <m/>
    <m/>
  </r>
  <r>
    <m/>
    <s v="166"/>
    <s v="GASTOS DE COMERCIALIZACIÓN Y PRODUCCIÓN"/>
    <s v="VICERRECTORÍA DE GESTIÓN UNIVERSITARIA"/>
    <s v="CENTRO DE LENGUAS "/>
    <m/>
    <s v="Servicios académicos "/>
    <s v="PROFESIONAL ESPECIALIZADO"/>
    <m/>
    <m/>
    <m/>
    <m/>
    <n v="2645591.9048000001"/>
    <n v="1"/>
    <s v="MES"/>
    <d v="2025-02-15T00:00:00"/>
    <d v="2025-06-28T00:00:00"/>
    <n v="13227959.524"/>
    <m/>
    <m/>
    <s v="$                                  -"/>
    <n v="5"/>
    <n v="13227959.524"/>
    <x v="0"/>
    <x v="3"/>
    <s v="SI"/>
    <s v="SI "/>
    <s v="NO"/>
    <s v="CLE-166"/>
    <n v="80111600"/>
    <s v="Prestar servicios para el desarrollo de los procesos de formación de las actividades académicas programadas por el Centro de Lenguas, durante el primer semestre de la vigencia 2025."/>
    <d v="2025-02-15T00:00:00"/>
    <d v="2025-02-15T00:00:00"/>
    <n v="5"/>
    <s v="MES(ES)"/>
    <s v="Contratación directa."/>
    <n v="13227959.524"/>
    <n v="13227959.524"/>
    <s v="NO"/>
    <s v="NA"/>
    <s v="GRUPO DE CONTRATACION UNIVERSIDAD PEDAGOGICA NACIONAL"/>
    <s v="CO-DC"/>
    <s v="CENTRO DE LENGUAS "/>
    <s v="601 5941844"/>
    <s v="contratacion@pedagogica.edu.co"/>
    <s v="NO"/>
    <s v="SI"/>
    <s v="No Aplica"/>
    <s v="Todas"/>
    <s v="Todos"/>
    <s v="No Aplica"/>
    <m/>
    <m/>
    <m/>
  </r>
  <r>
    <m/>
    <s v="167"/>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67"/>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68"/>
    <s v="GASTOS DE COMERCIALIZACIÓN Y PRODUCCIÓN"/>
    <s v="VICERRECTORÍA DE GESTIÓN UNIVERSITARIA"/>
    <s v="CENTRO DE LENGUAS "/>
    <m/>
    <s v="Servicios académicos "/>
    <s v="PROFESIONAL UNIVERSITARIO"/>
    <m/>
    <m/>
    <m/>
    <m/>
    <n v="1570296"/>
    <n v="1"/>
    <s v="MES"/>
    <d v="2025-02-15T00:00:00"/>
    <d v="2025-06-28T00:00:00"/>
    <n v="7851480"/>
    <m/>
    <m/>
    <s v="$                                  -"/>
    <n v="5"/>
    <n v="7851480"/>
    <x v="0"/>
    <x v="3"/>
    <s v="SI"/>
    <s v="SI "/>
    <s v="NO"/>
    <s v="CLE-168"/>
    <n v="80111600"/>
    <s v="Prestar servicios para el desarrollo de los procesos de formación de las actividades académicas programadas por el Centro de Lenguas, durante el primer semestre de la vigencia 2025."/>
    <d v="2025-02-15T00:00:00"/>
    <d v="2025-02-15T00:00:00"/>
    <n v="5"/>
    <s v="MES(ES)"/>
    <s v="Contratación directa."/>
    <n v="7851480"/>
    <n v="7851480"/>
    <s v="NO"/>
    <s v="NA"/>
    <s v="GRUPO DE CONTRATACION UNIVERSIDAD PEDAGOGICA NACIONAL"/>
    <s v="CO-DC"/>
    <s v="CENTRO DE LENGUAS "/>
    <s v="601 5941844"/>
    <s v="contratacion@pedagogica.edu.co"/>
    <s v="NO"/>
    <s v="SI"/>
    <s v="No Aplica"/>
    <s v="Todas"/>
    <s v="Todos"/>
    <s v="No Aplica"/>
    <m/>
    <m/>
    <m/>
  </r>
  <r>
    <m/>
    <s v="169"/>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69"/>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70"/>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70"/>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71"/>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71"/>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72"/>
    <s v="GASTOS DE COMERCIALIZACIÓN Y PRODUCCIÓN"/>
    <s v="VICERRECTORÍA DE GESTIÓN UNIVERSITARIA"/>
    <s v="CENTRO DE LENGUAS "/>
    <m/>
    <s v="Servicios académicos "/>
    <s v="PROFESIONAL UNIVERSITARIO"/>
    <m/>
    <m/>
    <m/>
    <m/>
    <n v="1570296"/>
    <n v="1"/>
    <s v="MES"/>
    <d v="2025-02-15T00:00:00"/>
    <d v="2025-06-28T00:00:00"/>
    <n v="7851480"/>
    <m/>
    <m/>
    <s v="$                                  -"/>
    <n v="5"/>
    <n v="7851480"/>
    <x v="0"/>
    <x v="3"/>
    <s v="SI"/>
    <s v="SI "/>
    <s v="NO"/>
    <s v="CLE-172"/>
    <n v="80111600"/>
    <s v="Prestar servicios para el desarrollo de los procesos de formación de las actividades académicas programadas por el Centro de Lenguas, durante el primer semestre de la vigencia 2025."/>
    <d v="2025-02-15T00:00:00"/>
    <d v="2025-02-15T00:00:00"/>
    <n v="5"/>
    <s v="MES(ES)"/>
    <s v="Contratación directa."/>
    <n v="7851480"/>
    <n v="7851480"/>
    <s v="NO"/>
    <s v="NA"/>
    <s v="GRUPO DE CONTRATACION UNIVERSIDAD PEDAGOGICA NACIONAL"/>
    <s v="CO-DC"/>
    <s v="CENTRO DE LENGUAS "/>
    <s v="601 5941844"/>
    <s v="contratacion@pedagogica.edu.co"/>
    <s v="NO"/>
    <s v="SI"/>
    <s v="No Aplica"/>
    <s v="Todas"/>
    <s v="Todos"/>
    <s v="No Aplica"/>
    <m/>
    <m/>
    <m/>
  </r>
  <r>
    <m/>
    <s v="173"/>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73"/>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74"/>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74"/>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75"/>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75"/>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76"/>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76"/>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77"/>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77"/>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78"/>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78"/>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79"/>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79"/>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80"/>
    <s v="GASTOS DE COMERCIALIZACIÓN Y PRODUCCIÓN"/>
    <s v="VICERRECTORÍA DE GESTIÓN UNIVERSITARIA"/>
    <s v="CENTRO DE LENGUAS "/>
    <m/>
    <s v="Servicios académicos "/>
    <s v="PROFESIONAL ESPECIALIZADO"/>
    <m/>
    <m/>
    <m/>
    <m/>
    <n v="1900301"/>
    <n v="1"/>
    <s v="MES"/>
    <d v="2025-02-15T00:00:00"/>
    <d v="2025-06-28T00:00:00"/>
    <n v="9501505"/>
    <m/>
    <m/>
    <s v="$                                  -"/>
    <n v="5"/>
    <n v="9501505"/>
    <x v="0"/>
    <x v="3"/>
    <s v="SI"/>
    <s v="SI "/>
    <s v="NO"/>
    <s v="CLE-180"/>
    <n v="80111600"/>
    <s v="Prestar servicios para el desarrollo de los procesos de formación de las actividades académicas programadas por el Centro de Lenguas, durante el primer semestre de la vigencia 2025."/>
    <d v="2025-02-15T00:00:00"/>
    <d v="2025-02-15T00:00:00"/>
    <n v="5"/>
    <s v="MES(ES)"/>
    <s v="Contratación directa."/>
    <n v="9501505"/>
    <n v="9501505"/>
    <s v="NO"/>
    <s v="NA"/>
    <s v="GRUPO DE CONTRATACION UNIVERSIDAD PEDAGOGICA NACIONAL"/>
    <s v="CO-DC"/>
    <s v="CENTRO DE LENGUAS "/>
    <s v="601 5941844"/>
    <s v="contratacion@pedagogica.edu.co"/>
    <s v="NO"/>
    <s v="SI"/>
    <s v="No Aplica"/>
    <s v="Todas"/>
    <s v="Todos"/>
    <s v="No Aplica"/>
    <m/>
    <m/>
    <m/>
  </r>
  <r>
    <m/>
    <s v="181"/>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81"/>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82"/>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82"/>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83"/>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83"/>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84"/>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84"/>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85"/>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85"/>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86"/>
    <s v="GASTOS DE COMERCIALIZACIÓN Y PRODUCCIÓN"/>
    <s v="VICERRECTORÍA DE GESTIÓN UNIVERSITARIA"/>
    <s v="CENTRO DE LENGUAS "/>
    <m/>
    <s v="Servicios académicos "/>
    <s v="PROFESIONAL ESPECIALIZADO"/>
    <m/>
    <m/>
    <m/>
    <m/>
    <n v="1900301"/>
    <n v="1"/>
    <s v="MES"/>
    <d v="2025-02-15T00:00:00"/>
    <d v="2025-06-28T00:00:00"/>
    <n v="9501505"/>
    <m/>
    <m/>
    <s v="$                                  -"/>
    <n v="5"/>
    <n v="9501505"/>
    <x v="0"/>
    <x v="3"/>
    <s v="SI"/>
    <s v="SI "/>
    <s v="NO"/>
    <s v="CLE-186"/>
    <n v="80111600"/>
    <s v="Prestar servicios para el desarrollo de los procesos de formación de las actividades académicas programadas por el Centro de Lenguas, durante el primer semestre de la vigencia 2025."/>
    <d v="2025-02-15T00:00:00"/>
    <d v="2025-02-15T00:00:00"/>
    <n v="5"/>
    <s v="MES(ES)"/>
    <s v="Contratación directa."/>
    <n v="9501505"/>
    <n v="9501505"/>
    <s v="NO"/>
    <s v="NA"/>
    <s v="GRUPO DE CONTRATACION UNIVERSIDAD PEDAGOGICA NACIONAL"/>
    <s v="CO-DC"/>
    <s v="CENTRO DE LENGUAS "/>
    <s v="601 5941844"/>
    <s v="contratacion@pedagogica.edu.co"/>
    <s v="NO"/>
    <s v="SI"/>
    <s v="No Aplica"/>
    <s v="Todas"/>
    <s v="Todos"/>
    <s v="No Aplica"/>
    <m/>
    <m/>
    <m/>
  </r>
  <r>
    <m/>
    <s v="187"/>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87"/>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88"/>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88"/>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89"/>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89"/>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90"/>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90"/>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91"/>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91"/>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92"/>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92"/>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93"/>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93"/>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94"/>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94"/>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95"/>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95"/>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96"/>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96"/>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97"/>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97"/>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98"/>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98"/>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99"/>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99"/>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00"/>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00"/>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01"/>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01"/>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02"/>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02"/>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03"/>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03"/>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04"/>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04"/>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05"/>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205"/>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206"/>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06"/>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07"/>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07"/>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08"/>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08"/>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09"/>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09"/>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10"/>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10"/>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11"/>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211"/>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212"/>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12"/>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13"/>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13"/>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14"/>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14"/>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15"/>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215"/>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216"/>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216"/>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217"/>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17"/>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18"/>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18"/>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19"/>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19"/>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20"/>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20"/>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21"/>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21"/>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m/>
    <m/>
    <m/>
    <m/>
    <m/>
    <m/>
    <m/>
    <m/>
    <m/>
    <m/>
    <m/>
    <m/>
    <m/>
    <m/>
    <m/>
    <m/>
    <m/>
    <m/>
    <m/>
    <m/>
    <m/>
    <n v="7421469468.2079229"/>
    <x v="2"/>
    <x v="4"/>
    <m/>
    <m/>
    <m/>
    <m/>
    <m/>
    <m/>
    <m/>
    <m/>
    <m/>
    <m/>
    <m/>
    <n v="7421469468.2079229"/>
    <n v="7421469468.2079229"/>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2" cacheId="21" applyNumberFormats="0" applyBorderFormats="0" applyFontFormats="0" applyPatternFormats="0" applyAlignmentFormats="0" applyWidthHeightFormats="1" dataCaption="Valores" updatedVersion="8" minRefreshableVersion="3" useAutoFormatting="1" rowGrandTotals="0" colGrandTotals="0" itemPrintTitles="1" createdVersion="6" indent="0" compact="0" compactData="0" multipleFieldFilters="0">
  <location ref="A3:D29" firstHeaderRow="0" firstDataRow="1" firstDataCol="2"/>
  <pivotFields count="52">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dataField="1" compact="0" outline="0" showAll="0" defaultSubtotal="0">
      <items count="6">
        <item x="4"/>
        <item x="0"/>
        <item x="2"/>
        <item x="1"/>
        <item x="3"/>
        <item m="1" x="5"/>
      </items>
      <extLst>
        <ext xmlns:x14="http://schemas.microsoft.com/office/spreadsheetml/2009/9/main" uri="{2946ED86-A175-432a-8AC1-64E0C546D7DE}">
          <x14:pivotField fillDownLabels="1"/>
        </ext>
      </extLst>
    </pivotField>
    <pivotField axis="axisRow" compact="0" outline="0" showAll="0" defaultSubtotal="0">
      <items count="31">
        <item x="7"/>
        <item m="1" x="29"/>
        <item m="1" x="28"/>
        <item x="10"/>
        <item x="8"/>
        <item x="14"/>
        <item x="11"/>
        <item x="12"/>
        <item x="21"/>
        <item x="20"/>
        <item x="17"/>
        <item x="13"/>
        <item x="22"/>
        <item x="2"/>
        <item x="4"/>
        <item x="6"/>
        <item x="5"/>
        <item m="1" x="26"/>
        <item x="0"/>
        <item x="3"/>
        <item x="9"/>
        <item m="1" x="27"/>
        <item x="19"/>
        <item x="25"/>
        <item x="18"/>
        <item x="1"/>
        <item x="16"/>
        <item x="15"/>
        <item x="24"/>
        <item m="1" x="30"/>
        <item x="23"/>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5" outline="0" subtotalTop="0" showAll="0" defaultSubtotal="0">
      <extLst>
        <ext xmlns:x14="http://schemas.microsoft.com/office/spreadsheetml/2009/9/main" uri="{2946ED86-A175-432a-8AC1-64E0C546D7DE}">
          <x14:pivotField fillDownLabels="1"/>
        </ext>
      </extLst>
    </pivotField>
    <pivotField compact="0" numFmtId="169" outline="0" showAll="0" defaultSubtotal="0">
      <extLst>
        <ext xmlns:x14="http://schemas.microsoft.com/office/spreadsheetml/2009/9/main" uri="{2946ED86-A175-432a-8AC1-64E0C546D7DE}">
          <x14:pivotField fillDownLabels="1"/>
        </ext>
      </extLst>
    </pivotField>
    <pivotField compact="0" numFmtId="165" outline="0" subtotalTop="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6" outline="0" showAll="0" defaultSubtotal="0">
      <extLst>
        <ext xmlns:x14="http://schemas.microsoft.com/office/spreadsheetml/2009/9/main" uri="{2946ED86-A175-432a-8AC1-64E0C546D7DE}">
          <x14:pivotField fillDownLabels="1"/>
        </ext>
      </extLst>
    </pivotField>
    <pivotField compact="0" numFmtId="166" outline="0" showAll="0" defaultSubtotal="0">
      <extLst>
        <ext xmlns:x14="http://schemas.microsoft.com/office/spreadsheetml/2009/9/main" uri="{2946ED86-A175-432a-8AC1-64E0C546D7DE}">
          <x14:pivotField fillDownLabels="1"/>
        </ext>
      </extLst>
    </pivotField>
    <pivotField compact="0" numFmtId="165"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5" outline="0" showAll="0" defaultSubtotal="0">
      <extLst>
        <ext xmlns:x14="http://schemas.microsoft.com/office/spreadsheetml/2009/9/main" uri="{2946ED86-A175-432a-8AC1-64E0C546D7DE}">
          <x14:pivotField fillDownLabels="1"/>
        </ext>
      </extLst>
    </pivotField>
    <pivotField compact="0" numFmtId="168" outline="0" showAll="0" defaultSubtotal="0">
      <extLst>
        <ext xmlns:x14="http://schemas.microsoft.com/office/spreadsheetml/2009/9/main" uri="{2946ED86-A175-432a-8AC1-64E0C546D7DE}">
          <x14:pivotField fillDownLabels="1"/>
        </ext>
      </extLst>
    </pivotField>
    <pivotField dataField="1" compact="0" numFmtId="165" outline="0" showAll="0" defaultSubtotal="0">
      <extLst>
        <ext xmlns:x14="http://schemas.microsoft.com/office/spreadsheetml/2009/9/main" uri="{2946ED86-A175-432a-8AC1-64E0C546D7DE}">
          <x14:pivotField fillDownLabels="1"/>
        </ext>
      </extLst>
    </pivotField>
    <pivotField compact="0" numFmtId="165"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2">
    <field x="2"/>
    <field x="3"/>
  </rowFields>
  <rowItems count="26">
    <i>
      <x/>
      <x v="12"/>
    </i>
    <i>
      <x v="1"/>
      <x/>
    </i>
    <i r="1">
      <x v="13"/>
    </i>
    <i r="1">
      <x v="14"/>
    </i>
    <i r="1">
      <x v="15"/>
    </i>
    <i r="1">
      <x v="16"/>
    </i>
    <i r="1">
      <x v="18"/>
    </i>
    <i r="1">
      <x v="19"/>
    </i>
    <i>
      <x v="2"/>
      <x v="3"/>
    </i>
    <i r="1">
      <x v="4"/>
    </i>
    <i r="1">
      <x v="6"/>
    </i>
    <i r="1">
      <x v="7"/>
    </i>
    <i r="1">
      <x v="8"/>
    </i>
    <i r="1">
      <x v="9"/>
    </i>
    <i r="1">
      <x v="20"/>
    </i>
    <i>
      <x v="3"/>
      <x v="5"/>
    </i>
    <i r="1">
      <x v="10"/>
    </i>
    <i r="1">
      <x v="22"/>
    </i>
    <i r="1">
      <x v="24"/>
    </i>
    <i r="1">
      <x v="25"/>
    </i>
    <i r="1">
      <x v="26"/>
    </i>
    <i r="1">
      <x v="27"/>
    </i>
    <i r="1">
      <x v="30"/>
    </i>
    <i>
      <x v="4"/>
      <x v="11"/>
    </i>
    <i r="1">
      <x v="23"/>
    </i>
    <i r="1">
      <x v="28"/>
    </i>
  </rowItems>
  <colFields count="1">
    <field x="-2"/>
  </colFields>
  <colItems count="2">
    <i>
      <x/>
    </i>
    <i i="1">
      <x v="1"/>
    </i>
  </colItems>
  <dataFields count="2">
    <dataField name="Cuenta de CENTRO RESPONSABILIDAD" fld="2" subtotal="count" baseField="0" baseItem="0"/>
    <dataField name="Suma de Valor Anual" fld="21" baseField="0" baseItem="0" numFmtId="165"/>
  </dataFields>
  <formats count="1">
    <format dxfId="9">
      <pivotArea outline="0" collapsedLevelsAreSubtotals="1" fieldPosition="0">
        <references count="1">
          <reference field="4294967294"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aDinámica1" cacheId="2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C81" firstHeaderRow="0" firstDataRow="1" firstDataCol="1"/>
  <pivotFields count="53">
    <pivotField showAll="0"/>
    <pivotField showAll="0"/>
    <pivotField showAll="0"/>
    <pivotField axis="axisRow" showAll="0">
      <items count="28">
        <item x="6"/>
        <item x="26"/>
        <item x="23"/>
        <item x="10"/>
        <item x="7"/>
        <item x="13"/>
        <item x="8"/>
        <item x="11"/>
        <item x="20"/>
        <item x="19"/>
        <item x="16"/>
        <item x="12"/>
        <item x="22"/>
        <item x="21"/>
        <item x="1"/>
        <item x="3"/>
        <item x="5"/>
        <item x="2"/>
        <item x="0"/>
        <item x="4"/>
        <item x="9"/>
        <item x="18"/>
        <item x="24"/>
        <item x="17"/>
        <item x="25"/>
        <item x="15"/>
        <item x="14"/>
        <item t="default"/>
      </items>
    </pivotField>
    <pivotField showAll="0"/>
    <pivotField showAll="0"/>
    <pivotField showAll="0"/>
    <pivotField axis="axisRow" showAll="0">
      <items count="8">
        <item x="3"/>
        <item x="4"/>
        <item x="6"/>
        <item x="0"/>
        <item x="2"/>
        <item x="1"/>
        <item x="5"/>
        <item t="default"/>
      </items>
    </pivotField>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3"/>
    <field x="7"/>
  </rowFields>
  <rowItems count="78">
    <i>
      <x/>
    </i>
    <i r="1">
      <x v="5"/>
    </i>
    <i>
      <x v="1"/>
    </i>
    <i r="1">
      <x v="4"/>
    </i>
    <i>
      <x v="2"/>
    </i>
    <i r="1">
      <x v="1"/>
    </i>
    <i r="1">
      <x v="3"/>
    </i>
    <i>
      <x v="3"/>
    </i>
    <i r="1">
      <x v="3"/>
    </i>
    <i>
      <x v="4"/>
    </i>
    <i r="1">
      <x v="3"/>
    </i>
    <i r="1">
      <x v="4"/>
    </i>
    <i r="1">
      <x v="5"/>
    </i>
    <i r="1">
      <x v="6"/>
    </i>
    <i>
      <x v="5"/>
    </i>
    <i r="1">
      <x v="4"/>
    </i>
    <i r="1">
      <x v="5"/>
    </i>
    <i>
      <x v="6"/>
    </i>
    <i r="1">
      <x v="3"/>
    </i>
    <i>
      <x v="7"/>
    </i>
    <i r="1">
      <x v="1"/>
    </i>
    <i r="1">
      <x v="5"/>
    </i>
    <i>
      <x v="8"/>
    </i>
    <i r="1">
      <x v="2"/>
    </i>
    <i r="1">
      <x v="3"/>
    </i>
    <i r="1">
      <x v="5"/>
    </i>
    <i>
      <x v="9"/>
    </i>
    <i r="1">
      <x v="6"/>
    </i>
    <i>
      <x v="10"/>
    </i>
    <i r="1">
      <x v="5"/>
    </i>
    <i>
      <x v="11"/>
    </i>
    <i r="1">
      <x v="4"/>
    </i>
    <i r="1">
      <x v="5"/>
    </i>
    <i>
      <x v="12"/>
    </i>
    <i r="1">
      <x v="4"/>
    </i>
    <i r="1">
      <x v="6"/>
    </i>
    <i>
      <x v="13"/>
    </i>
    <i r="1">
      <x v="1"/>
    </i>
    <i r="1">
      <x v="5"/>
    </i>
    <i r="1">
      <x v="6"/>
    </i>
    <i>
      <x v="14"/>
    </i>
    <i r="1">
      <x v="5"/>
    </i>
    <i>
      <x v="15"/>
    </i>
    <i r="1">
      <x v="4"/>
    </i>
    <i r="1">
      <x v="5"/>
    </i>
    <i>
      <x v="16"/>
    </i>
    <i r="1">
      <x v="3"/>
    </i>
    <i r="1">
      <x v="4"/>
    </i>
    <i>
      <x v="17"/>
    </i>
    <i r="1">
      <x/>
    </i>
    <i r="1">
      <x v="4"/>
    </i>
    <i r="1">
      <x v="5"/>
    </i>
    <i>
      <x v="18"/>
    </i>
    <i r="1">
      <x v="3"/>
    </i>
    <i r="1">
      <x v="4"/>
    </i>
    <i>
      <x v="19"/>
    </i>
    <i r="1">
      <x v="1"/>
    </i>
    <i>
      <x v="20"/>
    </i>
    <i r="1">
      <x v="4"/>
    </i>
    <i r="1">
      <x v="5"/>
    </i>
    <i>
      <x v="21"/>
    </i>
    <i r="1">
      <x v="1"/>
    </i>
    <i r="1">
      <x v="4"/>
    </i>
    <i r="1">
      <x v="5"/>
    </i>
    <i>
      <x v="22"/>
    </i>
    <i r="1">
      <x v="1"/>
    </i>
    <i r="1">
      <x v="5"/>
    </i>
    <i>
      <x v="23"/>
    </i>
    <i r="1">
      <x v="4"/>
    </i>
    <i r="1">
      <x v="5"/>
    </i>
    <i>
      <x v="24"/>
    </i>
    <i r="1">
      <x/>
    </i>
    <i>
      <x v="25"/>
    </i>
    <i r="1">
      <x v="1"/>
    </i>
    <i>
      <x v="26"/>
    </i>
    <i r="1">
      <x v="4"/>
    </i>
    <i r="1">
      <x v="5"/>
    </i>
    <i t="grand">
      <x/>
    </i>
  </rowItems>
  <colFields count="1">
    <field x="-2"/>
  </colFields>
  <colItems count="2">
    <i>
      <x/>
    </i>
    <i i="1">
      <x v="1"/>
    </i>
  </colItems>
  <dataFields count="2">
    <dataField name="Cuenta de GRADO" fld="8" subtotal="count" baseField="0" baseItem="0"/>
    <dataField name="Suma de Valor Anual" fld="21" baseField="3" baseItem="0" numFmtId="164"/>
  </dataFields>
  <formats count="1">
    <format dxfId="8">
      <pivotArea outline="0" collapsedLevelsAreSubtotals="1" fieldPosition="0">
        <references count="1">
          <reference field="4294967294"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aDinámica1" cacheId="23"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D11" firstHeaderRow="0" firstDataRow="1" firstDataCol="1"/>
  <pivotFields count="53">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5" showAll="0"/>
    <pivotField showAll="0"/>
    <pivotField dataField="1" numFmtId="165" showAll="0"/>
    <pivotField axis="axisRow" showAll="0">
      <items count="3">
        <item x="0"/>
        <item x="1"/>
        <item t="default"/>
      </items>
    </pivotField>
    <pivotField axis="axisRow"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dataField="1" numFmtId="165" showAll="0"/>
    <pivotField dataField="1" numFmtId="16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24"/>
    <field x="23"/>
  </rowFields>
  <rowItems count="8">
    <i>
      <x/>
    </i>
    <i r="1">
      <x/>
    </i>
    <i r="1">
      <x v="1"/>
    </i>
    <i>
      <x v="1"/>
    </i>
    <i r="1">
      <x/>
    </i>
    <i>
      <x v="2"/>
    </i>
    <i r="1">
      <x/>
    </i>
    <i t="grand">
      <x/>
    </i>
  </rowItems>
  <colFields count="1">
    <field x="-2"/>
  </colFields>
  <colItems count="3">
    <i>
      <x/>
    </i>
    <i i="1">
      <x v="1"/>
    </i>
    <i i="2">
      <x v="2"/>
    </i>
  </colItems>
  <dataFields count="3">
    <dataField name="Suma de Valor Anual" fld="22" baseField="0" baseItem="0" numFmtId="165"/>
    <dataField name="Suma de Valor total estimado" fld="36" baseField="0" baseItem="0" numFmtId="165"/>
    <dataField name="Suma de Valor estimado en la vigencia actual" fld="37" baseField="0" baseItem="0" numFmtId="165"/>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TablaDinámica1" cacheId="24"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B13" firstHeaderRow="1" firstDataRow="1" firstDataCol="1"/>
  <pivotFields count="5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axis="axisRow" showAll="0">
      <items count="4">
        <item x="0"/>
        <item x="1"/>
        <item x="2"/>
        <item t="default"/>
      </items>
    </pivotField>
    <pivotField axis="axisRow" showAll="0">
      <items count="6">
        <item x="0"/>
        <item x="1"/>
        <item x="2"/>
        <item x="3"/>
        <item h="1" x="4"/>
        <item t="default"/>
      </items>
    </pivotField>
    <pivotField showAll="0"/>
    <pivotField showAll="0"/>
    <pivotField showAll="0"/>
    <pivotField showAll="0"/>
    <pivotField showAll="0"/>
    <pivotField showAll="0"/>
    <pivotField showAll="0"/>
    <pivotField showAll="0"/>
    <pivotField showAll="0"/>
    <pivotField showAll="0"/>
    <pivotField showAll="0"/>
    <pivotField numFmtId="165" showAll="0"/>
    <pivotField numFmtId="16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24"/>
    <field x="23"/>
  </rowFields>
  <rowItems count="10">
    <i>
      <x/>
    </i>
    <i r="1">
      <x/>
    </i>
    <i r="1">
      <x v="1"/>
    </i>
    <i>
      <x v="1"/>
    </i>
    <i r="1">
      <x/>
    </i>
    <i>
      <x v="2"/>
    </i>
    <i r="1">
      <x/>
    </i>
    <i>
      <x v="3"/>
    </i>
    <i r="1">
      <x/>
    </i>
    <i t="grand">
      <x/>
    </i>
  </rowItems>
  <colItems count="1">
    <i/>
  </colItems>
  <dataFields count="1">
    <dataField name="Suma de Valor Anual" fld="22" baseField="0" baseItem="0" numFmtId="164"/>
  </dataFields>
  <formats count="1">
    <format dxfId="7">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K61" dT="2024-12-18T02:38:46.80" personId="{A18F4061-D4EF-436D-9477-CA152734901B}" id="{DCD54EE7-BE53-4FEF-8391-AAFC7DCF32E0}">
    <text xml:space="preserve">Verificar valor en la ficha 2024 me da 5 millones </text>
  </threadedComment>
  <threadedComment ref="K62" dT="2024-12-18T02:33:25.47" personId="{A18F4061-D4EF-436D-9477-CA152734901B}" id="{00A62E2D-1660-496C-B7B2-2F090BE7BE7D}">
    <text xml:space="preserve">En inversión la asignación 2024 es superior a funcionamiento, se tuvo que bajar 100 mil pesos 
</text>
  </threadedComment>
  <threadedComment ref="K63" dT="2024-12-18T02:41:15.51" personId="{A18F4061-D4EF-436D-9477-CA152734901B}" id="{022CBA81-E5EF-4B80-9AAC-323B7ADEE566}">
    <text xml:space="preserve">En inversión la asignación es superior a las asignaciones de funcionamiento </text>
  </threadedComment>
  <threadedComment ref="K64" dT="2024-12-18T02:38:46.80" personId="{A18F4061-D4EF-436D-9477-CA152734901B}" id="{DCD54EE7-BE53-4FF1-8391-AAFC7DCF32E0}">
    <text xml:space="preserve">Verificar valor en la ficha 2024 me da 5 millones </text>
  </threadedComment>
  <threadedComment ref="K135" dT="2024-12-18T02:38:46.80" personId="{A18F4061-D4EF-436D-9477-CA152734901B}" id="{DCD54EE7-BE53-4FF0-8391-AAFC7DCF32E0}">
    <text xml:space="preserve">Verificar valor en la ficha 2024 me da 5 millones </text>
  </threadedComment>
</ThreadedComments>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D29"/>
  <sheetViews>
    <sheetView zoomScale="70" zoomScaleNormal="70" workbookViewId="0">
      <selection activeCell="A21" sqref="A21"/>
    </sheetView>
  </sheetViews>
  <sheetFormatPr baseColWidth="10" defaultColWidth="11.42578125" defaultRowHeight="15"/>
  <cols>
    <col min="1" max="1" width="64" bestFit="1" customWidth="1"/>
    <col min="2" max="2" width="58.7109375" bestFit="1" customWidth="1"/>
    <col min="3" max="3" width="34.42578125" bestFit="1" customWidth="1"/>
    <col min="4" max="4" width="19.140625" bestFit="1" customWidth="1"/>
    <col min="5" max="5" width="14.85546875" bestFit="1" customWidth="1"/>
  </cols>
  <sheetData>
    <row r="3" spans="1:4">
      <c r="A3" s="6" t="s">
        <v>0</v>
      </c>
      <c r="B3" s="6" t="s">
        <v>1</v>
      </c>
      <c r="C3" t="s">
        <v>2</v>
      </c>
      <c r="D3" t="s">
        <v>3</v>
      </c>
    </row>
    <row r="4" spans="1:4">
      <c r="A4" t="s">
        <v>4</v>
      </c>
      <c r="B4" t="s">
        <v>4</v>
      </c>
      <c r="C4">
        <v>4</v>
      </c>
      <c r="D4" s="4">
        <v>118447500</v>
      </c>
    </row>
    <row r="5" spans="1:4">
      <c r="A5" t="s">
        <v>5</v>
      </c>
      <c r="B5" t="s">
        <v>6</v>
      </c>
      <c r="C5">
        <v>1</v>
      </c>
      <c r="D5" s="4">
        <v>50820000</v>
      </c>
    </row>
    <row r="6" spans="1:4">
      <c r="A6" t="s">
        <v>5</v>
      </c>
      <c r="B6" t="s">
        <v>7</v>
      </c>
      <c r="C6">
        <v>2</v>
      </c>
      <c r="D6" s="4">
        <v>89778330</v>
      </c>
    </row>
    <row r="7" spans="1:4">
      <c r="A7" t="s">
        <v>5</v>
      </c>
      <c r="B7" t="s">
        <v>8</v>
      </c>
      <c r="C7">
        <v>3</v>
      </c>
      <c r="D7" s="4">
        <v>170940000</v>
      </c>
    </row>
    <row r="8" spans="1:4">
      <c r="A8" t="s">
        <v>5</v>
      </c>
      <c r="B8" t="s">
        <v>9</v>
      </c>
      <c r="C8">
        <v>6</v>
      </c>
      <c r="D8" s="4">
        <v>329299812.65271556</v>
      </c>
    </row>
    <row r="9" spans="1:4">
      <c r="A9" t="s">
        <v>5</v>
      </c>
      <c r="B9" t="s">
        <v>10</v>
      </c>
      <c r="C9">
        <v>3</v>
      </c>
      <c r="D9" s="4">
        <v>223754389.03125</v>
      </c>
    </row>
    <row r="10" spans="1:4">
      <c r="A10" t="s">
        <v>5</v>
      </c>
      <c r="B10" t="s">
        <v>5</v>
      </c>
      <c r="C10">
        <v>1</v>
      </c>
      <c r="D10" s="4">
        <v>69000000</v>
      </c>
    </row>
    <row r="11" spans="1:4">
      <c r="A11" t="s">
        <v>5</v>
      </c>
      <c r="B11" t="s">
        <v>11</v>
      </c>
      <c r="C11">
        <v>1</v>
      </c>
      <c r="D11" s="4">
        <v>24255000</v>
      </c>
    </row>
    <row r="12" spans="1:4">
      <c r="A12" t="s">
        <v>12</v>
      </c>
      <c r="B12" t="s">
        <v>13</v>
      </c>
      <c r="C12">
        <v>1</v>
      </c>
      <c r="D12" s="4">
        <v>78170400</v>
      </c>
    </row>
    <row r="13" spans="1:4">
      <c r="A13" t="s">
        <v>12</v>
      </c>
      <c r="B13" t="s">
        <v>14</v>
      </c>
      <c r="C13">
        <v>6</v>
      </c>
      <c r="D13" s="4">
        <v>313887656.19749999</v>
      </c>
    </row>
    <row r="14" spans="1:4">
      <c r="A14" t="s">
        <v>12</v>
      </c>
      <c r="B14" t="s">
        <v>15</v>
      </c>
      <c r="C14">
        <v>1</v>
      </c>
      <c r="D14" s="4">
        <v>93257910.156600013</v>
      </c>
    </row>
    <row r="15" spans="1:4">
      <c r="A15" t="s">
        <v>12</v>
      </c>
      <c r="B15" t="s">
        <v>16</v>
      </c>
      <c r="C15">
        <v>5</v>
      </c>
      <c r="D15" s="4">
        <v>212520000</v>
      </c>
    </row>
    <row r="16" spans="1:4">
      <c r="A16" t="s">
        <v>12</v>
      </c>
      <c r="B16" t="s">
        <v>17</v>
      </c>
      <c r="C16">
        <v>2</v>
      </c>
      <c r="D16" s="4">
        <v>78907578.75</v>
      </c>
    </row>
    <row r="17" spans="1:4">
      <c r="A17" t="s">
        <v>12</v>
      </c>
      <c r="B17" t="s">
        <v>18</v>
      </c>
      <c r="C17">
        <v>5</v>
      </c>
      <c r="D17" s="4">
        <v>132825000</v>
      </c>
    </row>
    <row r="18" spans="1:4">
      <c r="A18" t="s">
        <v>12</v>
      </c>
      <c r="B18" t="s">
        <v>19</v>
      </c>
      <c r="C18">
        <v>2</v>
      </c>
      <c r="D18" s="4">
        <v>116077500</v>
      </c>
    </row>
    <row r="19" spans="1:4">
      <c r="A19" t="s">
        <v>20</v>
      </c>
      <c r="B19" t="s">
        <v>21</v>
      </c>
      <c r="C19">
        <v>3</v>
      </c>
      <c r="D19" s="4">
        <v>179025000</v>
      </c>
    </row>
    <row r="20" spans="1:4">
      <c r="A20" t="s">
        <v>20</v>
      </c>
      <c r="B20" t="s">
        <v>22</v>
      </c>
      <c r="C20">
        <v>1</v>
      </c>
      <c r="D20" s="4">
        <v>50820000</v>
      </c>
    </row>
    <row r="21" spans="1:4">
      <c r="A21" t="s">
        <v>20</v>
      </c>
      <c r="B21" t="s">
        <v>23</v>
      </c>
      <c r="C21">
        <v>22</v>
      </c>
      <c r="D21" s="4">
        <v>301035000</v>
      </c>
    </row>
    <row r="22" spans="1:4">
      <c r="A22" t="s">
        <v>20</v>
      </c>
      <c r="B22" t="s">
        <v>24</v>
      </c>
      <c r="C22">
        <v>10</v>
      </c>
      <c r="D22" s="4">
        <v>520905000</v>
      </c>
    </row>
    <row r="23" spans="1:4">
      <c r="A23" t="s">
        <v>20</v>
      </c>
      <c r="B23" t="s">
        <v>25</v>
      </c>
      <c r="C23">
        <v>1</v>
      </c>
      <c r="D23" s="4">
        <v>85470000</v>
      </c>
    </row>
    <row r="24" spans="1:4">
      <c r="A24" t="s">
        <v>20</v>
      </c>
      <c r="B24" t="s">
        <v>26</v>
      </c>
      <c r="C24">
        <v>1</v>
      </c>
      <c r="D24" s="4">
        <v>30030000</v>
      </c>
    </row>
    <row r="25" spans="1:4">
      <c r="A25" t="s">
        <v>20</v>
      </c>
      <c r="B25" t="s">
        <v>27</v>
      </c>
      <c r="C25">
        <v>1</v>
      </c>
      <c r="D25" s="4">
        <v>71610000</v>
      </c>
    </row>
    <row r="26" spans="1:4">
      <c r="A26" t="s">
        <v>20</v>
      </c>
      <c r="B26" t="s">
        <v>28</v>
      </c>
      <c r="C26">
        <v>1</v>
      </c>
      <c r="D26" s="4">
        <v>30030000</v>
      </c>
    </row>
    <row r="27" spans="1:4">
      <c r="A27" t="s">
        <v>29</v>
      </c>
      <c r="B27" t="s">
        <v>30</v>
      </c>
      <c r="C27">
        <v>6</v>
      </c>
      <c r="D27" s="4">
        <v>231000000</v>
      </c>
    </row>
    <row r="28" spans="1:4">
      <c r="A28" t="s">
        <v>29</v>
      </c>
      <c r="B28" t="s">
        <v>31</v>
      </c>
      <c r="C28">
        <v>1</v>
      </c>
      <c r="D28" s="4">
        <v>40950000</v>
      </c>
    </row>
    <row r="29" spans="1:4">
      <c r="A29" t="s">
        <v>29</v>
      </c>
      <c r="B29" t="s">
        <v>32</v>
      </c>
      <c r="C29">
        <v>2</v>
      </c>
      <c r="D29" s="4">
        <v>23169355</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838D8-6699-4988-A2EB-EF0BC2AE0623}">
  <dimension ref="D4:E5"/>
  <sheetViews>
    <sheetView workbookViewId="0">
      <selection activeCell="E13" sqref="E13"/>
    </sheetView>
  </sheetViews>
  <sheetFormatPr baseColWidth="10" defaultRowHeight="15"/>
  <cols>
    <col min="5" max="5" width="16.85546875" bestFit="1" customWidth="1"/>
  </cols>
  <sheetData>
    <row r="4" spans="4:5">
      <c r="D4">
        <v>8</v>
      </c>
      <c r="E4" s="173">
        <v>4397026595.7579231</v>
      </c>
    </row>
    <row r="5" spans="4:5">
      <c r="D5">
        <v>9</v>
      </c>
      <c r="E5" s="172">
        <v>1280134582.5999999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27"/>
  <sheetViews>
    <sheetView topLeftCell="A15" workbookViewId="0">
      <selection activeCell="I22" sqref="I22"/>
    </sheetView>
  </sheetViews>
  <sheetFormatPr baseColWidth="10" defaultRowHeight="15"/>
  <cols>
    <col min="3" max="3" width="100" customWidth="1"/>
    <col min="4" max="4" width="35.5703125" style="137" customWidth="1"/>
  </cols>
  <sheetData>
    <row r="1" spans="1:4" ht="56.25">
      <c r="A1" s="97" t="s">
        <v>62</v>
      </c>
      <c r="B1" s="76" t="s">
        <v>63</v>
      </c>
      <c r="C1" s="83" t="s">
        <v>369</v>
      </c>
      <c r="D1" s="83" t="s">
        <v>465</v>
      </c>
    </row>
    <row r="2" spans="1:4" ht="36">
      <c r="A2" s="66" t="s">
        <v>431</v>
      </c>
      <c r="B2" s="12">
        <v>80111600</v>
      </c>
      <c r="C2" s="47" t="s">
        <v>423</v>
      </c>
      <c r="D2" s="138" t="s">
        <v>457</v>
      </c>
    </row>
    <row r="3" spans="1:4" ht="45">
      <c r="A3" s="66" t="s">
        <v>432</v>
      </c>
      <c r="B3" s="12">
        <v>80111600</v>
      </c>
      <c r="C3" s="134" t="s">
        <v>245</v>
      </c>
      <c r="D3" s="138" t="s">
        <v>458</v>
      </c>
    </row>
    <row r="4" spans="1:4" ht="45">
      <c r="A4" s="66" t="s">
        <v>433</v>
      </c>
      <c r="B4" s="12">
        <v>80111600</v>
      </c>
      <c r="C4" s="134" t="s">
        <v>424</v>
      </c>
      <c r="D4" s="138" t="s">
        <v>458</v>
      </c>
    </row>
    <row r="5" spans="1:4" ht="45">
      <c r="A5" s="66" t="s">
        <v>434</v>
      </c>
      <c r="B5" s="12">
        <v>80111600</v>
      </c>
      <c r="C5" s="134" t="s">
        <v>425</v>
      </c>
      <c r="D5" s="138" t="s">
        <v>458</v>
      </c>
    </row>
    <row r="6" spans="1:4" ht="30">
      <c r="A6" s="66" t="s">
        <v>435</v>
      </c>
      <c r="B6" s="12">
        <v>80111600</v>
      </c>
      <c r="C6" s="47" t="s">
        <v>249</v>
      </c>
      <c r="D6" s="138" t="s">
        <v>459</v>
      </c>
    </row>
    <row r="7" spans="1:4" ht="36">
      <c r="A7" s="66" t="s">
        <v>436</v>
      </c>
      <c r="B7" s="12">
        <v>80111600</v>
      </c>
      <c r="C7" s="47" t="s">
        <v>391</v>
      </c>
      <c r="D7" s="138" t="s">
        <v>459</v>
      </c>
    </row>
    <row r="8" spans="1:4" ht="36">
      <c r="A8" s="66" t="s">
        <v>437</v>
      </c>
      <c r="B8" s="12">
        <v>80111600</v>
      </c>
      <c r="C8" s="47" t="s">
        <v>392</v>
      </c>
      <c r="D8" s="138" t="s">
        <v>459</v>
      </c>
    </row>
    <row r="9" spans="1:4" ht="36">
      <c r="A9" s="66" t="s">
        <v>438</v>
      </c>
      <c r="B9" s="12">
        <v>80111600</v>
      </c>
      <c r="C9" s="47" t="s">
        <v>393</v>
      </c>
      <c r="D9" s="138" t="s">
        <v>459</v>
      </c>
    </row>
    <row r="10" spans="1:4" ht="36">
      <c r="A10" s="66" t="s">
        <v>439</v>
      </c>
      <c r="B10" s="12">
        <v>80111600</v>
      </c>
      <c r="C10" s="47" t="s">
        <v>394</v>
      </c>
      <c r="D10" s="138" t="s">
        <v>459</v>
      </c>
    </row>
    <row r="11" spans="1:4" ht="36">
      <c r="A11" s="66" t="s">
        <v>440</v>
      </c>
      <c r="B11" s="12">
        <v>80111600</v>
      </c>
      <c r="C11" s="47" t="s">
        <v>395</v>
      </c>
      <c r="D11" s="138" t="s">
        <v>459</v>
      </c>
    </row>
    <row r="12" spans="1:4" ht="36">
      <c r="A12" s="66" t="s">
        <v>441</v>
      </c>
      <c r="B12" s="12">
        <v>80111600</v>
      </c>
      <c r="C12" s="47" t="s">
        <v>396</v>
      </c>
      <c r="D12" s="138" t="s">
        <v>459</v>
      </c>
    </row>
    <row r="13" spans="1:4" ht="48">
      <c r="A13" s="66" t="s">
        <v>442</v>
      </c>
      <c r="B13" s="12">
        <v>80111600</v>
      </c>
      <c r="C13" s="47" t="s">
        <v>397</v>
      </c>
      <c r="D13" s="138" t="s">
        <v>459</v>
      </c>
    </row>
    <row r="14" spans="1:4" ht="36">
      <c r="A14" s="66" t="s">
        <v>443</v>
      </c>
      <c r="B14" s="12">
        <v>80111600</v>
      </c>
      <c r="C14" s="47" t="s">
        <v>398</v>
      </c>
      <c r="D14" s="138" t="s">
        <v>459</v>
      </c>
    </row>
    <row r="15" spans="1:4" ht="48">
      <c r="A15" s="66" t="s">
        <v>444</v>
      </c>
      <c r="B15" s="12">
        <v>80111600</v>
      </c>
      <c r="C15" s="47" t="s">
        <v>399</v>
      </c>
      <c r="D15" s="138" t="s">
        <v>459</v>
      </c>
    </row>
    <row r="16" spans="1:4" ht="36">
      <c r="A16" s="66" t="s">
        <v>445</v>
      </c>
      <c r="B16" s="12">
        <v>80111600</v>
      </c>
      <c r="C16" s="47" t="s">
        <v>400</v>
      </c>
      <c r="D16" s="138" t="s">
        <v>459</v>
      </c>
    </row>
    <row r="17" spans="1:4" ht="36">
      <c r="A17" s="66" t="s">
        <v>446</v>
      </c>
      <c r="B17" s="12">
        <v>80111600</v>
      </c>
      <c r="C17" s="47" t="s">
        <v>401</v>
      </c>
      <c r="D17" s="138" t="s">
        <v>459</v>
      </c>
    </row>
    <row r="18" spans="1:4" ht="30">
      <c r="A18" s="66" t="s">
        <v>447</v>
      </c>
      <c r="B18" s="12">
        <v>80111600</v>
      </c>
      <c r="C18" s="134" t="s">
        <v>422</v>
      </c>
      <c r="D18" s="138" t="s">
        <v>460</v>
      </c>
    </row>
    <row r="19" spans="1:4" ht="36">
      <c r="A19" s="66" t="s">
        <v>448</v>
      </c>
      <c r="B19" s="12">
        <v>80111600</v>
      </c>
      <c r="C19" s="47" t="s">
        <v>404</v>
      </c>
      <c r="D19" s="138" t="s">
        <v>459</v>
      </c>
    </row>
    <row r="20" spans="1:4" ht="36">
      <c r="A20" s="66" t="s">
        <v>449</v>
      </c>
      <c r="B20" s="12">
        <v>80111600</v>
      </c>
      <c r="C20" s="47" t="s">
        <v>405</v>
      </c>
      <c r="D20" s="138" t="s">
        <v>459</v>
      </c>
    </row>
    <row r="21" spans="1:4" ht="36">
      <c r="A21" s="66" t="s">
        <v>450</v>
      </c>
      <c r="B21" s="12">
        <v>80111600</v>
      </c>
      <c r="C21" s="134" t="s">
        <v>426</v>
      </c>
      <c r="D21" s="138" t="s">
        <v>461</v>
      </c>
    </row>
    <row r="22" spans="1:4" ht="36">
      <c r="A22" s="66" t="s">
        <v>451</v>
      </c>
      <c r="B22" s="12">
        <v>80111600</v>
      </c>
      <c r="C22" s="47" t="s">
        <v>406</v>
      </c>
      <c r="D22" s="138" t="s">
        <v>459</v>
      </c>
    </row>
    <row r="23" spans="1:4" ht="30">
      <c r="A23" s="66" t="s">
        <v>452</v>
      </c>
      <c r="B23" s="12">
        <v>80111600</v>
      </c>
      <c r="C23" s="47" t="s">
        <v>302</v>
      </c>
      <c r="D23" s="138" t="s">
        <v>459</v>
      </c>
    </row>
    <row r="24" spans="1:4" ht="36">
      <c r="A24" s="66" t="s">
        <v>453</v>
      </c>
      <c r="B24" s="12">
        <v>80111600</v>
      </c>
      <c r="C24" s="47" t="s">
        <v>303</v>
      </c>
      <c r="D24" s="138" t="s">
        <v>459</v>
      </c>
    </row>
    <row r="25" spans="1:4" ht="60">
      <c r="A25" s="136" t="s">
        <v>454</v>
      </c>
      <c r="B25" s="135">
        <v>80111600</v>
      </c>
      <c r="C25" s="134" t="s">
        <v>386</v>
      </c>
      <c r="D25" s="138" t="s">
        <v>462</v>
      </c>
    </row>
    <row r="26" spans="1:4" ht="45">
      <c r="A26" s="136" t="s">
        <v>455</v>
      </c>
      <c r="B26" s="135">
        <v>80111600</v>
      </c>
      <c r="C26" s="134" t="s">
        <v>428</v>
      </c>
      <c r="D26" s="138" t="s">
        <v>463</v>
      </c>
    </row>
    <row r="27" spans="1:4" ht="36">
      <c r="A27" s="136" t="s">
        <v>456</v>
      </c>
      <c r="B27" s="135">
        <v>80111600</v>
      </c>
      <c r="C27" s="134" t="s">
        <v>429</v>
      </c>
      <c r="D27" s="138" t="s">
        <v>464</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election sqref="A1:C27"/>
    </sheetView>
  </sheetViews>
  <sheetFormatPr baseColWidth="10" defaultRowHeight="15"/>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heetViews>
  <sheetFormatPr baseColWidth="10" defaultRowHeight="1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D30"/>
  <sheetViews>
    <sheetView zoomScale="130" zoomScaleNormal="130" workbookViewId="0">
      <selection activeCell="D5" sqref="D5"/>
    </sheetView>
  </sheetViews>
  <sheetFormatPr baseColWidth="10" defaultColWidth="11.42578125" defaultRowHeight="15"/>
  <cols>
    <col min="1" max="1" width="33.42578125" customWidth="1"/>
    <col min="3" max="4" width="17.28515625" customWidth="1"/>
  </cols>
  <sheetData>
    <row r="1" spans="1:4" ht="18.75">
      <c r="A1" s="223">
        <v>2024</v>
      </c>
      <c r="B1" s="223"/>
      <c r="C1" s="223"/>
      <c r="D1">
        <v>2025</v>
      </c>
    </row>
    <row r="2" spans="1:4">
      <c r="A2" s="48" t="s">
        <v>306</v>
      </c>
      <c r="B2" s="48" t="s">
        <v>307</v>
      </c>
      <c r="C2" s="48" t="s">
        <v>308</v>
      </c>
      <c r="D2" s="48"/>
    </row>
    <row r="3" spans="1:4">
      <c r="A3" s="49" t="s">
        <v>124</v>
      </c>
      <c r="B3" s="50">
        <v>1</v>
      </c>
      <c r="C3" s="54">
        <v>1680000</v>
      </c>
      <c r="D3" s="51">
        <f>+C3*1.07</f>
        <v>1797600</v>
      </c>
    </row>
    <row r="4" spans="1:4">
      <c r="A4" s="52" t="s">
        <v>124</v>
      </c>
      <c r="B4" s="53">
        <v>2</v>
      </c>
      <c r="C4" s="54">
        <v>1750000</v>
      </c>
      <c r="D4" s="54">
        <f t="shared" ref="D4:D12" si="0">+C4*1.05</f>
        <v>1837500</v>
      </c>
    </row>
    <row r="5" spans="1:4">
      <c r="A5" s="49" t="s">
        <v>124</v>
      </c>
      <c r="B5" s="50">
        <v>3</v>
      </c>
      <c r="C5" s="51">
        <v>1850000</v>
      </c>
      <c r="D5" s="51">
        <f t="shared" si="0"/>
        <v>1942500</v>
      </c>
    </row>
    <row r="6" spans="1:4">
      <c r="A6" s="52" t="s">
        <v>124</v>
      </c>
      <c r="B6" s="53">
        <v>4</v>
      </c>
      <c r="C6" s="54">
        <v>1950000</v>
      </c>
      <c r="D6" s="54">
        <f t="shared" si="0"/>
        <v>2047500</v>
      </c>
    </row>
    <row r="7" spans="1:4">
      <c r="A7" s="49" t="s">
        <v>124</v>
      </c>
      <c r="B7" s="50">
        <v>5</v>
      </c>
      <c r="C7" s="51">
        <v>2100000</v>
      </c>
      <c r="D7" s="51">
        <f t="shared" si="0"/>
        <v>2205000</v>
      </c>
    </row>
    <row r="8" spans="1:4">
      <c r="A8" s="55" t="s">
        <v>144</v>
      </c>
      <c r="B8" s="56">
        <v>1</v>
      </c>
      <c r="C8" s="54">
        <v>2300000</v>
      </c>
      <c r="D8" s="54">
        <f t="shared" si="0"/>
        <v>2415000</v>
      </c>
    </row>
    <row r="9" spans="1:4">
      <c r="A9" s="57" t="s">
        <v>144</v>
      </c>
      <c r="B9" s="58">
        <v>2</v>
      </c>
      <c r="C9" s="59">
        <v>2450000</v>
      </c>
      <c r="D9" s="59">
        <f t="shared" si="0"/>
        <v>2572500</v>
      </c>
    </row>
    <row r="10" spans="1:4">
      <c r="A10" s="55" t="s">
        <v>144</v>
      </c>
      <c r="B10" s="56">
        <v>3</v>
      </c>
      <c r="C10" s="54">
        <v>2600000</v>
      </c>
      <c r="D10" s="54">
        <f t="shared" si="0"/>
        <v>2730000</v>
      </c>
    </row>
    <row r="11" spans="1:4">
      <c r="A11" s="57" t="s">
        <v>144</v>
      </c>
      <c r="B11" s="58">
        <v>4</v>
      </c>
      <c r="C11" s="59">
        <v>2750000</v>
      </c>
      <c r="D11" s="59">
        <f t="shared" si="0"/>
        <v>2887500</v>
      </c>
    </row>
    <row r="12" spans="1:4">
      <c r="A12" s="55" t="s">
        <v>144</v>
      </c>
      <c r="B12" s="56">
        <v>5</v>
      </c>
      <c r="C12" s="54">
        <v>2900000</v>
      </c>
      <c r="D12" s="54">
        <f t="shared" si="0"/>
        <v>3045000</v>
      </c>
    </row>
    <row r="13" spans="1:4">
      <c r="A13" s="49" t="s">
        <v>108</v>
      </c>
      <c r="B13" s="50">
        <v>1</v>
      </c>
      <c r="C13" s="51">
        <v>3100000</v>
      </c>
      <c r="D13" s="51">
        <f>+C13*1.05</f>
        <v>3255000</v>
      </c>
    </row>
    <row r="14" spans="1:4">
      <c r="A14" s="52" t="s">
        <v>108</v>
      </c>
      <c r="B14" s="53">
        <v>2</v>
      </c>
      <c r="C14" s="54">
        <v>3350000</v>
      </c>
      <c r="D14" s="51">
        <f t="shared" ref="D14:D20" si="1">+C14*1.05</f>
        <v>3517500</v>
      </c>
    </row>
    <row r="15" spans="1:4">
      <c r="A15" s="49" t="s">
        <v>108</v>
      </c>
      <c r="B15" s="50">
        <v>3</v>
      </c>
      <c r="C15" s="51">
        <v>3600000</v>
      </c>
      <c r="D15" s="51">
        <f t="shared" si="1"/>
        <v>3780000</v>
      </c>
    </row>
    <row r="16" spans="1:4">
      <c r="A16" s="52" t="s">
        <v>108</v>
      </c>
      <c r="B16" s="53">
        <v>4</v>
      </c>
      <c r="C16" s="54">
        <v>3900000</v>
      </c>
      <c r="D16" s="51">
        <f t="shared" si="1"/>
        <v>4095000</v>
      </c>
    </row>
    <row r="17" spans="1:4">
      <c r="A17" s="49" t="s">
        <v>108</v>
      </c>
      <c r="B17" s="50">
        <v>5</v>
      </c>
      <c r="C17" s="51">
        <v>4200000</v>
      </c>
      <c r="D17" s="51">
        <f t="shared" si="1"/>
        <v>4410000</v>
      </c>
    </row>
    <row r="18" spans="1:4">
      <c r="A18" s="52" t="s">
        <v>108</v>
      </c>
      <c r="B18" s="53">
        <v>6</v>
      </c>
      <c r="C18" s="54">
        <v>4400000</v>
      </c>
      <c r="D18" s="51">
        <f t="shared" si="1"/>
        <v>4620000</v>
      </c>
    </row>
    <row r="19" spans="1:4">
      <c r="A19" s="55" t="s">
        <v>115</v>
      </c>
      <c r="B19" s="56">
        <v>1</v>
      </c>
      <c r="C19" s="54">
        <v>4700000</v>
      </c>
      <c r="D19" s="51">
        <f t="shared" si="1"/>
        <v>4935000</v>
      </c>
    </row>
    <row r="20" spans="1:4">
      <c r="A20" s="57" t="s">
        <v>115</v>
      </c>
      <c r="B20" s="58">
        <v>2</v>
      </c>
      <c r="C20" s="59">
        <v>5000000</v>
      </c>
      <c r="D20" s="51">
        <f t="shared" si="1"/>
        <v>5250000</v>
      </c>
    </row>
    <row r="21" spans="1:4">
      <c r="A21" s="55" t="s">
        <v>115</v>
      </c>
      <c r="B21" s="56">
        <v>3</v>
      </c>
      <c r="C21" s="54">
        <v>5350000</v>
      </c>
      <c r="D21" s="51">
        <f>+C21*1.04</f>
        <v>5564000</v>
      </c>
    </row>
    <row r="22" spans="1:4">
      <c r="A22" s="57" t="s">
        <v>115</v>
      </c>
      <c r="B22" s="58">
        <v>4</v>
      </c>
      <c r="C22" s="59">
        <v>5700000</v>
      </c>
      <c r="D22" s="51">
        <f>+C22*1.04</f>
        <v>5928000</v>
      </c>
    </row>
    <row r="23" spans="1:4">
      <c r="A23" s="55" t="s">
        <v>115</v>
      </c>
      <c r="B23" s="56">
        <v>5</v>
      </c>
      <c r="C23" s="59">
        <v>6000000</v>
      </c>
      <c r="D23" s="51">
        <f>+C23*1.04</f>
        <v>6240000</v>
      </c>
    </row>
    <row r="24" spans="1:4">
      <c r="A24" s="57" t="s">
        <v>115</v>
      </c>
      <c r="B24" s="58">
        <v>6</v>
      </c>
      <c r="C24" s="59">
        <v>6200000</v>
      </c>
      <c r="D24" s="51">
        <f>+C24*1.04</f>
        <v>6448000</v>
      </c>
    </row>
    <row r="25" spans="1:4">
      <c r="A25" s="60" t="s">
        <v>118</v>
      </c>
      <c r="B25" s="61">
        <v>1</v>
      </c>
      <c r="C25" s="62">
        <v>6800000</v>
      </c>
      <c r="D25" s="59">
        <f t="shared" ref="D25:D30" si="2">+C25*1.03</f>
        <v>7004000</v>
      </c>
    </row>
    <row r="26" spans="1:4">
      <c r="A26" s="63" t="s">
        <v>118</v>
      </c>
      <c r="B26" s="64">
        <v>2</v>
      </c>
      <c r="C26" s="65">
        <v>7400000</v>
      </c>
      <c r="D26" s="59">
        <f t="shared" si="2"/>
        <v>7622000</v>
      </c>
    </row>
    <row r="27" spans="1:4">
      <c r="A27" s="60" t="s">
        <v>118</v>
      </c>
      <c r="B27" s="61">
        <v>3</v>
      </c>
      <c r="C27" s="62">
        <v>8000000</v>
      </c>
      <c r="D27" s="59">
        <f t="shared" si="2"/>
        <v>8240000</v>
      </c>
    </row>
    <row r="28" spans="1:4">
      <c r="A28" s="63" t="s">
        <v>118</v>
      </c>
      <c r="B28" s="64">
        <v>4</v>
      </c>
      <c r="C28" s="65">
        <v>8600000</v>
      </c>
      <c r="D28" s="59">
        <f t="shared" si="2"/>
        <v>8858000</v>
      </c>
    </row>
    <row r="29" spans="1:4">
      <c r="A29" s="60" t="s">
        <v>118</v>
      </c>
      <c r="B29" s="61">
        <v>5</v>
      </c>
      <c r="C29" s="62">
        <v>9200000</v>
      </c>
      <c r="D29" s="59">
        <f t="shared" si="2"/>
        <v>9476000</v>
      </c>
    </row>
    <row r="30" spans="1:4">
      <c r="A30" s="63" t="s">
        <v>118</v>
      </c>
      <c r="B30" s="64">
        <v>6</v>
      </c>
      <c r="C30" s="65">
        <v>9800000</v>
      </c>
      <c r="D30" s="59">
        <f t="shared" si="2"/>
        <v>10094000</v>
      </c>
    </row>
  </sheetData>
  <autoFilter ref="A2:D30" xr:uid="{00000000-0009-0000-0000-00000A000000}"/>
  <mergeCells count="1">
    <mergeCell ref="A1:C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C81"/>
  <sheetViews>
    <sheetView topLeftCell="A28" workbookViewId="0">
      <selection activeCell="E10" sqref="E10"/>
    </sheetView>
  </sheetViews>
  <sheetFormatPr baseColWidth="10" defaultRowHeight="15"/>
  <cols>
    <col min="1" max="1" width="60.42578125" bestFit="1" customWidth="1"/>
    <col min="2" max="2" width="16.28515625" bestFit="1" customWidth="1"/>
    <col min="3" max="3" width="18.7109375" bestFit="1" customWidth="1"/>
  </cols>
  <sheetData>
    <row r="3" spans="1:3">
      <c r="A3" s="6" t="s">
        <v>309</v>
      </c>
      <c r="B3" t="s">
        <v>311</v>
      </c>
      <c r="C3" t="s">
        <v>3</v>
      </c>
    </row>
    <row r="4" spans="1:3">
      <c r="A4" s="67" t="s">
        <v>6</v>
      </c>
      <c r="B4">
        <v>1</v>
      </c>
      <c r="C4" s="69">
        <v>44733330</v>
      </c>
    </row>
    <row r="5" spans="1:3">
      <c r="A5" s="68" t="s">
        <v>108</v>
      </c>
      <c r="B5">
        <v>1</v>
      </c>
      <c r="C5" s="69">
        <v>44733330</v>
      </c>
    </row>
    <row r="6" spans="1:3">
      <c r="A6" s="67" t="s">
        <v>299</v>
      </c>
      <c r="B6">
        <v>1</v>
      </c>
      <c r="C6" s="69">
        <v>52500000</v>
      </c>
    </row>
    <row r="7" spans="1:3">
      <c r="A7" s="68" t="s">
        <v>115</v>
      </c>
      <c r="B7">
        <v>1</v>
      </c>
      <c r="C7" s="69">
        <v>52500000</v>
      </c>
    </row>
    <row r="8" spans="1:3">
      <c r="A8" s="67" t="s">
        <v>32</v>
      </c>
      <c r="B8">
        <v>1</v>
      </c>
      <c r="C8" s="69">
        <v>2071405355</v>
      </c>
    </row>
    <row r="9" spans="1:3">
      <c r="A9" s="68" t="s">
        <v>124</v>
      </c>
      <c r="B9">
        <v>1</v>
      </c>
      <c r="C9" s="69">
        <v>17640000</v>
      </c>
    </row>
    <row r="10" spans="1:3">
      <c r="A10" s="68" t="s">
        <v>89</v>
      </c>
      <c r="C10" s="69">
        <v>2053765355</v>
      </c>
    </row>
    <row r="11" spans="1:3">
      <c r="A11" s="67" t="s">
        <v>13</v>
      </c>
      <c r="C11" s="69">
        <v>120000745</v>
      </c>
    </row>
    <row r="12" spans="1:3">
      <c r="A12" s="68" t="s">
        <v>89</v>
      </c>
      <c r="C12" s="69">
        <v>120000745</v>
      </c>
    </row>
    <row r="13" spans="1:3">
      <c r="A13" s="67" t="s">
        <v>14</v>
      </c>
      <c r="B13">
        <v>16</v>
      </c>
      <c r="C13" s="69">
        <v>777100000</v>
      </c>
    </row>
    <row r="14" spans="1:3">
      <c r="A14" s="68" t="s">
        <v>89</v>
      </c>
      <c r="C14" s="69">
        <v>40000000</v>
      </c>
    </row>
    <row r="15" spans="1:3">
      <c r="A15" s="68" t="s">
        <v>115</v>
      </c>
      <c r="B15">
        <v>4</v>
      </c>
      <c r="C15" s="69">
        <v>260400000</v>
      </c>
    </row>
    <row r="16" spans="1:3">
      <c r="A16" s="68" t="s">
        <v>108</v>
      </c>
      <c r="B16">
        <v>8</v>
      </c>
      <c r="C16" s="69">
        <v>361200000</v>
      </c>
    </row>
    <row r="17" spans="1:3">
      <c r="A17" s="68" t="s">
        <v>144</v>
      </c>
      <c r="B17">
        <v>4</v>
      </c>
      <c r="C17" s="69">
        <v>115500000</v>
      </c>
    </row>
    <row r="18" spans="1:3">
      <c r="A18" s="67" t="s">
        <v>21</v>
      </c>
      <c r="B18">
        <v>5</v>
      </c>
      <c r="C18" s="69">
        <v>722710000</v>
      </c>
    </row>
    <row r="19" spans="1:3">
      <c r="A19" s="68" t="s">
        <v>115</v>
      </c>
      <c r="B19">
        <v>3</v>
      </c>
      <c r="C19" s="69">
        <v>450410000</v>
      </c>
    </row>
    <row r="20" spans="1:3">
      <c r="A20" s="68" t="s">
        <v>108</v>
      </c>
      <c r="B20">
        <v>2</v>
      </c>
      <c r="C20" s="69">
        <v>272300000</v>
      </c>
    </row>
    <row r="21" spans="1:3">
      <c r="A21" s="67" t="s">
        <v>15</v>
      </c>
      <c r="C21" s="69">
        <v>233382500</v>
      </c>
    </row>
    <row r="22" spans="1:3">
      <c r="A22" s="68" t="s">
        <v>89</v>
      </c>
      <c r="C22" s="69">
        <v>233382500</v>
      </c>
    </row>
    <row r="23" spans="1:3">
      <c r="A23" s="67" t="s">
        <v>16</v>
      </c>
      <c r="B23">
        <v>7</v>
      </c>
      <c r="C23" s="69">
        <v>237300000</v>
      </c>
    </row>
    <row r="24" spans="1:3">
      <c r="A24" s="68" t="s">
        <v>124</v>
      </c>
      <c r="B24">
        <v>1</v>
      </c>
      <c r="C24" s="69">
        <v>22050000</v>
      </c>
    </row>
    <row r="25" spans="1:3">
      <c r="A25" s="68" t="s">
        <v>108</v>
      </c>
      <c r="B25">
        <v>6</v>
      </c>
      <c r="C25" s="69">
        <v>215250000</v>
      </c>
    </row>
    <row r="26" spans="1:3">
      <c r="A26" s="67" t="s">
        <v>17</v>
      </c>
      <c r="B26">
        <v>20</v>
      </c>
      <c r="C26" s="69">
        <v>438646197.60000002</v>
      </c>
    </row>
    <row r="27" spans="1:3">
      <c r="A27" s="68" t="s">
        <v>297</v>
      </c>
      <c r="B27">
        <v>19</v>
      </c>
      <c r="C27" s="69"/>
    </row>
    <row r="28" spans="1:3">
      <c r="A28" s="68" t="s">
        <v>89</v>
      </c>
      <c r="C28" s="69">
        <v>397696197.60000002</v>
      </c>
    </row>
    <row r="29" spans="1:3">
      <c r="A29" s="68" t="s">
        <v>108</v>
      </c>
      <c r="B29">
        <v>1</v>
      </c>
      <c r="C29" s="69">
        <v>40950000</v>
      </c>
    </row>
    <row r="30" spans="1:3">
      <c r="A30" s="67" t="s">
        <v>18</v>
      </c>
      <c r="B30">
        <v>7</v>
      </c>
      <c r="C30" s="69">
        <v>170625000</v>
      </c>
    </row>
    <row r="31" spans="1:3">
      <c r="A31" s="68" t="s">
        <v>144</v>
      </c>
      <c r="B31">
        <v>7</v>
      </c>
      <c r="C31" s="69">
        <v>170625000</v>
      </c>
    </row>
    <row r="32" spans="1:3">
      <c r="A32" s="67" t="s">
        <v>22</v>
      </c>
      <c r="B32">
        <v>1</v>
      </c>
      <c r="C32" s="69">
        <v>46200000</v>
      </c>
    </row>
    <row r="33" spans="1:3">
      <c r="A33" s="68" t="s">
        <v>108</v>
      </c>
      <c r="B33">
        <v>1</v>
      </c>
      <c r="C33" s="69">
        <v>46200000</v>
      </c>
    </row>
    <row r="34" spans="1:3">
      <c r="A34" s="67" t="s">
        <v>30</v>
      </c>
      <c r="B34">
        <v>7</v>
      </c>
      <c r="C34" s="69">
        <v>276045000</v>
      </c>
    </row>
    <row r="35" spans="1:3">
      <c r="A35" s="68" t="s">
        <v>115</v>
      </c>
      <c r="B35">
        <v>1</v>
      </c>
      <c r="C35" s="69">
        <v>49350000</v>
      </c>
    </row>
    <row r="36" spans="1:3">
      <c r="A36" s="68" t="s">
        <v>108</v>
      </c>
      <c r="B36">
        <v>6</v>
      </c>
      <c r="C36" s="69">
        <v>226695000</v>
      </c>
    </row>
    <row r="37" spans="1:3">
      <c r="A37" s="67" t="s">
        <v>28</v>
      </c>
      <c r="B37">
        <v>4</v>
      </c>
      <c r="C37" s="69">
        <v>129360000</v>
      </c>
    </row>
    <row r="38" spans="1:3">
      <c r="A38" s="68" t="s">
        <v>115</v>
      </c>
      <c r="B38">
        <v>2</v>
      </c>
      <c r="C38" s="69">
        <v>69300000</v>
      </c>
    </row>
    <row r="39" spans="1:3">
      <c r="A39" s="68" t="s">
        <v>144</v>
      </c>
      <c r="B39">
        <v>2</v>
      </c>
      <c r="C39" s="69">
        <v>60060000</v>
      </c>
    </row>
    <row r="40" spans="1:3">
      <c r="A40" s="67" t="s">
        <v>4</v>
      </c>
      <c r="B40">
        <v>4</v>
      </c>
      <c r="C40" s="69">
        <v>122882500</v>
      </c>
    </row>
    <row r="41" spans="1:3">
      <c r="A41" s="68" t="s">
        <v>124</v>
      </c>
      <c r="B41">
        <v>1</v>
      </c>
      <c r="C41" s="69">
        <v>20212500</v>
      </c>
    </row>
    <row r="42" spans="1:3">
      <c r="A42" s="68" t="s">
        <v>108</v>
      </c>
      <c r="B42">
        <v>1</v>
      </c>
      <c r="C42" s="69">
        <v>76105000</v>
      </c>
    </row>
    <row r="43" spans="1:3">
      <c r="A43" s="68" t="s">
        <v>144</v>
      </c>
      <c r="B43">
        <v>2</v>
      </c>
      <c r="C43" s="69">
        <v>26565000</v>
      </c>
    </row>
    <row r="44" spans="1:3">
      <c r="A44" s="67" t="s">
        <v>7</v>
      </c>
      <c r="B44">
        <v>2</v>
      </c>
      <c r="C44" s="69">
        <v>87150000</v>
      </c>
    </row>
    <row r="45" spans="1:3">
      <c r="A45" s="68" t="s">
        <v>108</v>
      </c>
      <c r="B45">
        <v>2</v>
      </c>
      <c r="C45" s="69">
        <v>87150000</v>
      </c>
    </row>
    <row r="46" spans="1:3">
      <c r="A46" s="67" t="s">
        <v>8</v>
      </c>
      <c r="B46">
        <v>3</v>
      </c>
      <c r="C46" s="69">
        <v>155400000</v>
      </c>
    </row>
    <row r="47" spans="1:3">
      <c r="A47" s="68" t="s">
        <v>115</v>
      </c>
      <c r="B47">
        <v>2</v>
      </c>
      <c r="C47" s="69">
        <v>109200000</v>
      </c>
    </row>
    <row r="48" spans="1:3">
      <c r="A48" s="68" t="s">
        <v>108</v>
      </c>
      <c r="B48">
        <v>1</v>
      </c>
      <c r="C48" s="69">
        <v>46200000</v>
      </c>
    </row>
    <row r="49" spans="1:3">
      <c r="A49" s="67" t="s">
        <v>9</v>
      </c>
      <c r="B49">
        <v>7</v>
      </c>
      <c r="C49" s="69">
        <v>424421346.60479236</v>
      </c>
    </row>
    <row r="50" spans="1:3">
      <c r="A50" s="68" t="s">
        <v>89</v>
      </c>
      <c r="C50" s="69">
        <v>5471346.6047923202</v>
      </c>
    </row>
    <row r="51" spans="1:3">
      <c r="A51" s="68" t="s">
        <v>115</v>
      </c>
      <c r="B51">
        <v>7</v>
      </c>
      <c r="C51" s="69">
        <v>418950000</v>
      </c>
    </row>
    <row r="52" spans="1:3">
      <c r="A52" s="67" t="s">
        <v>10</v>
      </c>
      <c r="B52">
        <v>3</v>
      </c>
      <c r="C52" s="69">
        <v>203413077</v>
      </c>
    </row>
    <row r="53" spans="1:3">
      <c r="A53" s="68" t="s">
        <v>118</v>
      </c>
      <c r="C53" s="69">
        <v>105763077.00000001</v>
      </c>
    </row>
    <row r="54" spans="1:3">
      <c r="A54" s="68" t="s">
        <v>115</v>
      </c>
      <c r="B54">
        <v>1</v>
      </c>
      <c r="C54" s="69">
        <v>59850000</v>
      </c>
    </row>
    <row r="55" spans="1:3">
      <c r="A55" s="68" t="s">
        <v>108</v>
      </c>
      <c r="B55">
        <v>2</v>
      </c>
      <c r="C55" s="69">
        <v>37800000</v>
      </c>
    </row>
    <row r="56" spans="1:3">
      <c r="A56" s="67" t="s">
        <v>5</v>
      </c>
      <c r="B56">
        <v>2</v>
      </c>
      <c r="C56" s="69">
        <v>213351250</v>
      </c>
    </row>
    <row r="57" spans="1:3">
      <c r="A57" s="68" t="s">
        <v>89</v>
      </c>
      <c r="C57" s="69">
        <v>83151250</v>
      </c>
    </row>
    <row r="58" spans="1:3">
      <c r="A58" s="68" t="s">
        <v>115</v>
      </c>
      <c r="B58">
        <v>2</v>
      </c>
      <c r="C58" s="69">
        <v>130200000</v>
      </c>
    </row>
    <row r="59" spans="1:3">
      <c r="A59" s="67" t="s">
        <v>11</v>
      </c>
      <c r="B59">
        <v>1</v>
      </c>
      <c r="C59" s="69">
        <v>22050000</v>
      </c>
    </row>
    <row r="60" spans="1:3">
      <c r="A60" s="68" t="s">
        <v>124</v>
      </c>
      <c r="B60">
        <v>1</v>
      </c>
      <c r="C60" s="69">
        <v>22050000</v>
      </c>
    </row>
    <row r="61" spans="1:3">
      <c r="A61" s="67" t="s">
        <v>19</v>
      </c>
      <c r="B61">
        <v>3</v>
      </c>
      <c r="C61" s="69">
        <v>151725000</v>
      </c>
    </row>
    <row r="62" spans="1:3">
      <c r="A62" s="68" t="s">
        <v>115</v>
      </c>
      <c r="B62">
        <v>2</v>
      </c>
      <c r="C62" s="69">
        <v>105525000</v>
      </c>
    </row>
    <row r="63" spans="1:3">
      <c r="A63" s="68" t="s">
        <v>108</v>
      </c>
      <c r="B63">
        <v>1</v>
      </c>
      <c r="C63" s="69">
        <v>46200000</v>
      </c>
    </row>
    <row r="64" spans="1:3">
      <c r="A64" s="67" t="s">
        <v>23</v>
      </c>
      <c r="B64">
        <v>25</v>
      </c>
      <c r="C64" s="69">
        <v>591160500</v>
      </c>
    </row>
    <row r="65" spans="1:3">
      <c r="A65" s="68" t="s">
        <v>124</v>
      </c>
      <c r="B65">
        <v>20</v>
      </c>
      <c r="C65" s="69">
        <v>411810000</v>
      </c>
    </row>
    <row r="66" spans="1:3">
      <c r="A66" s="68" t="s">
        <v>115</v>
      </c>
      <c r="B66">
        <v>3</v>
      </c>
      <c r="C66" s="69">
        <v>106732500</v>
      </c>
    </row>
    <row r="67" spans="1:3">
      <c r="A67" s="68" t="s">
        <v>108</v>
      </c>
      <c r="B67">
        <v>2</v>
      </c>
      <c r="C67" s="69">
        <v>72618000</v>
      </c>
    </row>
    <row r="68" spans="1:3">
      <c r="A68" s="67" t="s">
        <v>31</v>
      </c>
      <c r="B68">
        <v>2</v>
      </c>
      <c r="C68" s="69">
        <v>24255000</v>
      </c>
    </row>
    <row r="69" spans="1:3">
      <c r="A69" s="68" t="s">
        <v>124</v>
      </c>
      <c r="B69">
        <v>1</v>
      </c>
      <c r="C69" s="69">
        <v>24255000</v>
      </c>
    </row>
    <row r="70" spans="1:3">
      <c r="A70" s="68" t="s">
        <v>108</v>
      </c>
      <c r="B70">
        <v>1</v>
      </c>
      <c r="C70" s="69"/>
    </row>
    <row r="71" spans="1:3">
      <c r="A71" s="67" t="s">
        <v>24</v>
      </c>
      <c r="B71">
        <v>11</v>
      </c>
      <c r="C71" s="69">
        <v>525735000</v>
      </c>
    </row>
    <row r="72" spans="1:3">
      <c r="A72" s="68" t="s">
        <v>115</v>
      </c>
      <c r="B72">
        <v>3</v>
      </c>
      <c r="C72" s="69">
        <v>164535000</v>
      </c>
    </row>
    <row r="73" spans="1:3">
      <c r="A73" s="68" t="s">
        <v>108</v>
      </c>
      <c r="B73">
        <v>8</v>
      </c>
      <c r="C73" s="69">
        <v>361200000</v>
      </c>
    </row>
    <row r="74" spans="1:3">
      <c r="A74" s="67" t="s">
        <v>25</v>
      </c>
      <c r="B74">
        <v>1</v>
      </c>
      <c r="C74" s="69">
        <v>85470000</v>
      </c>
    </row>
    <row r="75" spans="1:3">
      <c r="A75" s="68" t="s">
        <v>118</v>
      </c>
      <c r="B75">
        <v>1</v>
      </c>
      <c r="C75" s="69">
        <v>85470000</v>
      </c>
    </row>
    <row r="76" spans="1:3">
      <c r="A76" s="67" t="s">
        <v>26</v>
      </c>
      <c r="B76">
        <v>1</v>
      </c>
      <c r="C76" s="69">
        <v>30030000</v>
      </c>
    </row>
    <row r="77" spans="1:3">
      <c r="A77" s="68" t="s">
        <v>124</v>
      </c>
      <c r="B77">
        <v>1</v>
      </c>
      <c r="C77" s="69">
        <v>30030000</v>
      </c>
    </row>
    <row r="78" spans="1:3">
      <c r="A78" s="67" t="s">
        <v>27</v>
      </c>
      <c r="B78">
        <v>2</v>
      </c>
      <c r="C78" s="69">
        <v>120120000</v>
      </c>
    </row>
    <row r="79" spans="1:3">
      <c r="A79" s="68" t="s">
        <v>115</v>
      </c>
      <c r="B79">
        <v>1</v>
      </c>
      <c r="C79" s="69">
        <v>71610000</v>
      </c>
    </row>
    <row r="80" spans="1:3">
      <c r="A80" s="68" t="s">
        <v>108</v>
      </c>
      <c r="B80">
        <v>1</v>
      </c>
      <c r="C80" s="69">
        <v>48510000</v>
      </c>
    </row>
    <row r="81" spans="1:3">
      <c r="A81" s="67" t="s">
        <v>310</v>
      </c>
      <c r="B81">
        <v>137</v>
      </c>
      <c r="C81" s="69">
        <v>8077171801.204793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I11"/>
  <sheetViews>
    <sheetView topLeftCell="C1" workbookViewId="0">
      <selection activeCell="D11" sqref="D11"/>
    </sheetView>
  </sheetViews>
  <sheetFormatPr baseColWidth="10" defaultRowHeight="15"/>
  <cols>
    <col min="1" max="1" width="17.42578125" bestFit="1" customWidth="1"/>
    <col min="2" max="2" width="19.42578125" bestFit="1" customWidth="1"/>
    <col min="3" max="3" width="27.42578125" bestFit="1" customWidth="1"/>
    <col min="4" max="4" width="41.28515625" bestFit="1" customWidth="1"/>
    <col min="6" max="6" width="24.28515625" customWidth="1"/>
    <col min="7" max="7" width="24.7109375" customWidth="1"/>
    <col min="8" max="8" width="16.7109375" bestFit="1" customWidth="1"/>
    <col min="9" max="9" width="23.28515625" customWidth="1"/>
  </cols>
  <sheetData>
    <row r="3" spans="1:9">
      <c r="A3" s="6" t="s">
        <v>309</v>
      </c>
      <c r="B3" t="s">
        <v>3</v>
      </c>
      <c r="C3" t="s">
        <v>362</v>
      </c>
      <c r="D3" t="s">
        <v>363</v>
      </c>
    </row>
    <row r="4" spans="1:9" ht="30">
      <c r="A4" s="67" t="s">
        <v>93</v>
      </c>
      <c r="B4" s="4">
        <v>4326510595.7579231</v>
      </c>
      <c r="C4" s="4">
        <v>4326510595.7579231</v>
      </c>
      <c r="D4" s="4">
        <v>4326510595.7579231</v>
      </c>
      <c r="F4" s="90" t="s">
        <v>367</v>
      </c>
      <c r="G4" s="91" t="s">
        <v>366</v>
      </c>
      <c r="H4" s="91" t="s">
        <v>365</v>
      </c>
      <c r="I4" s="90" t="s">
        <v>368</v>
      </c>
    </row>
    <row r="5" spans="1:9">
      <c r="A5" s="68" t="s">
        <v>92</v>
      </c>
      <c r="B5" s="4">
        <v>3672287095.7579231</v>
      </c>
      <c r="C5" s="4">
        <v>3672287095.7579231</v>
      </c>
      <c r="D5" s="4">
        <v>3672287095.7579231</v>
      </c>
      <c r="F5" s="89">
        <f>+D5</f>
        <v>3672287095.7579231</v>
      </c>
      <c r="G5" s="87">
        <v>3491696823</v>
      </c>
      <c r="H5" s="87">
        <f>+D5-G5</f>
        <v>180590272.75792313</v>
      </c>
      <c r="I5" s="88">
        <v>204750000</v>
      </c>
    </row>
    <row r="6" spans="1:9">
      <c r="A6" s="68" t="s">
        <v>336</v>
      </c>
      <c r="B6" s="4">
        <v>654223500</v>
      </c>
      <c r="C6" s="4">
        <v>654223500</v>
      </c>
      <c r="D6" s="4">
        <v>654223500</v>
      </c>
      <c r="F6" s="85"/>
    </row>
    <row r="7" spans="1:9">
      <c r="A7" s="67" t="s">
        <v>162</v>
      </c>
      <c r="B7" s="4">
        <v>1339334442.5999999</v>
      </c>
      <c r="C7" s="4">
        <v>1339334442.5999999</v>
      </c>
      <c r="D7" s="4">
        <v>1339334442.5999999</v>
      </c>
      <c r="F7" s="85"/>
    </row>
    <row r="8" spans="1:9">
      <c r="A8" s="68" t="s">
        <v>92</v>
      </c>
      <c r="B8" s="4">
        <v>1339334442.5999999</v>
      </c>
      <c r="C8" s="4">
        <v>1339334442.5999999</v>
      </c>
      <c r="D8" s="4">
        <v>1339334442.5999999</v>
      </c>
      <c r="F8" s="85">
        <v>1735140469</v>
      </c>
      <c r="G8" s="4">
        <f>+F8-D8</f>
        <v>395806026.4000001</v>
      </c>
    </row>
    <row r="9" spans="1:9">
      <c r="A9" s="67" t="s">
        <v>291</v>
      </c>
      <c r="B9" s="4">
        <v>2079991432</v>
      </c>
      <c r="C9" s="4">
        <v>2079991432</v>
      </c>
      <c r="D9" s="4">
        <v>2079991432</v>
      </c>
      <c r="F9" s="85"/>
    </row>
    <row r="10" spans="1:9">
      <c r="A10" s="68" t="s">
        <v>92</v>
      </c>
      <c r="B10" s="4">
        <v>2079991432</v>
      </c>
      <c r="C10" s="4">
        <v>2079991432</v>
      </c>
      <c r="D10" s="4">
        <v>2079991432</v>
      </c>
      <c r="F10" s="86">
        <v>2080890232</v>
      </c>
    </row>
    <row r="11" spans="1:9">
      <c r="A11" s="67" t="s">
        <v>310</v>
      </c>
      <c r="B11" s="4">
        <v>7745836470.3579235</v>
      </c>
      <c r="C11" s="4">
        <v>7745836470.3579235</v>
      </c>
      <c r="D11" s="4">
        <v>7745836470.3579235</v>
      </c>
      <c r="F11" s="85"/>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F13"/>
  <sheetViews>
    <sheetView workbookViewId="0">
      <selection activeCell="F8" sqref="F8"/>
    </sheetView>
  </sheetViews>
  <sheetFormatPr baseColWidth="10" defaultRowHeight="15"/>
  <cols>
    <col min="1" max="1" width="17.5703125" bestFit="1" customWidth="1"/>
    <col min="2" max="2" width="19.42578125" bestFit="1" customWidth="1"/>
    <col min="3" max="3" width="16.85546875" style="69" bestFit="1" customWidth="1"/>
    <col min="4" max="4" width="13.28515625" bestFit="1" customWidth="1"/>
    <col min="6" max="6" width="12.5703125" bestFit="1" customWidth="1"/>
  </cols>
  <sheetData>
    <row r="3" spans="1:6">
      <c r="A3" s="6" t="s">
        <v>309</v>
      </c>
      <c r="B3" t="s">
        <v>3</v>
      </c>
    </row>
    <row r="4" spans="1:6">
      <c r="A4" s="67" t="s">
        <v>93</v>
      </c>
      <c r="B4" s="69">
        <v>4160913595.7579231</v>
      </c>
    </row>
    <row r="5" spans="1:6">
      <c r="A5" s="68" t="s">
        <v>92</v>
      </c>
      <c r="B5" s="69">
        <v>3507397095.7579231</v>
      </c>
      <c r="C5" s="69">
        <v>3491696823</v>
      </c>
      <c r="D5" s="69">
        <f>+B5-C5</f>
        <v>15700272.757923126</v>
      </c>
      <c r="E5">
        <v>165900000</v>
      </c>
      <c r="F5" s="69">
        <f>+E5-D5</f>
        <v>150199727.24207687</v>
      </c>
    </row>
    <row r="6" spans="1:6">
      <c r="A6" s="68" t="s">
        <v>336</v>
      </c>
      <c r="B6" s="69">
        <v>653516500</v>
      </c>
    </row>
    <row r="7" spans="1:6">
      <c r="A7" s="67" t="s">
        <v>162</v>
      </c>
      <c r="B7" s="69">
        <v>1188550942.5999999</v>
      </c>
    </row>
    <row r="8" spans="1:6">
      <c r="A8" s="68" t="s">
        <v>92</v>
      </c>
      <c r="B8" s="69">
        <v>1188550942.5999999</v>
      </c>
      <c r="C8" s="69">
        <v>1735140469</v>
      </c>
      <c r="D8" s="69">
        <f>+B8-C8</f>
        <v>-546589526.4000001</v>
      </c>
    </row>
    <row r="9" spans="1:6">
      <c r="A9" s="67" t="s">
        <v>291</v>
      </c>
      <c r="B9" s="69">
        <v>17976000</v>
      </c>
    </row>
    <row r="10" spans="1:6">
      <c r="A10" s="68" t="s">
        <v>92</v>
      </c>
      <c r="B10" s="69">
        <v>17976000</v>
      </c>
      <c r="C10" s="69">
        <v>31612582</v>
      </c>
    </row>
    <row r="11" spans="1:6">
      <c r="A11" s="67" t="s">
        <v>466</v>
      </c>
      <c r="B11" s="69">
        <v>2054028929.8499999</v>
      </c>
    </row>
    <row r="12" spans="1:6">
      <c r="A12" s="68" t="s">
        <v>92</v>
      </c>
      <c r="B12" s="69">
        <v>2054028929.8499999</v>
      </c>
      <c r="C12" s="69">
        <v>2062015432</v>
      </c>
    </row>
    <row r="13" spans="1:6">
      <c r="A13" s="67" t="s">
        <v>310</v>
      </c>
      <c r="B13" s="69">
        <v>7421469468.2079239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
    <pageSetUpPr fitToPage="1"/>
  </sheetPr>
  <dimension ref="A1:BC546"/>
  <sheetViews>
    <sheetView tabSelected="1" topLeftCell="B520" zoomScaleNormal="100" zoomScalePageLayoutView="57" workbookViewId="0">
      <selection activeCell="B16" sqref="B16"/>
    </sheetView>
  </sheetViews>
  <sheetFormatPr baseColWidth="10" defaultColWidth="11.42578125" defaultRowHeight="12"/>
  <cols>
    <col min="1" max="1" width="4.28515625" style="2" hidden="1" customWidth="1"/>
    <col min="2" max="2" width="11.42578125" style="2"/>
    <col min="3" max="3" width="17.28515625" style="2" bestFit="1" customWidth="1"/>
    <col min="4" max="6" width="11.42578125" style="2"/>
    <col min="7" max="8" width="11.42578125" style="8"/>
    <col min="9" max="9" width="16.5703125" style="2" customWidth="1"/>
    <col min="10" max="10" width="14.28515625" style="2" customWidth="1"/>
    <col min="11" max="11" width="12.85546875" style="2" hidden="1" customWidth="1"/>
    <col min="12" max="12" width="11.42578125" style="2" hidden="1" customWidth="1"/>
    <col min="13" max="13" width="23" style="2" customWidth="1"/>
    <col min="14" max="16" width="11.42578125" style="2"/>
    <col min="17" max="17" width="19" style="2" bestFit="1" customWidth="1"/>
    <col min="18" max="18" width="23" style="2" bestFit="1" customWidth="1"/>
    <col min="19" max="19" width="17.7109375" style="2" customWidth="1"/>
    <col min="20" max="20" width="15.28515625" style="2" bestFit="1" customWidth="1"/>
    <col min="21" max="21" width="14.140625" style="5" bestFit="1" customWidth="1"/>
    <col min="22" max="22" width="12.140625" style="149" customWidth="1"/>
    <col min="23" max="23" width="18.140625" style="2" bestFit="1" customWidth="1"/>
    <col min="24" max="24" width="11.42578125" style="5" customWidth="1"/>
    <col min="25" max="26" width="15.140625" style="5" customWidth="1"/>
    <col min="27" max="27" width="11.42578125" style="5" customWidth="1"/>
    <col min="28" max="28" width="13.42578125" style="5" customWidth="1"/>
    <col min="29" max="29" width="15.7109375" style="38" customWidth="1"/>
    <col min="30" max="30" width="11.42578125" style="38" customWidth="1"/>
    <col min="31" max="31" width="49.28515625" style="2" customWidth="1"/>
    <col min="32" max="32" width="11.42578125" style="2"/>
    <col min="33" max="33" width="17.140625" style="2" customWidth="1"/>
    <col min="34" max="34" width="11.42578125" style="2"/>
    <col min="35" max="36" width="15.140625" style="2" bestFit="1" customWidth="1"/>
    <col min="37" max="37" width="22.140625" style="2" customWidth="1"/>
    <col min="38" max="39" width="19.7109375" style="2" customWidth="1"/>
    <col min="40" max="52" width="11.42578125" style="2"/>
    <col min="53" max="53" width="10.85546875" style="2" customWidth="1"/>
    <col min="54" max="54" width="15.42578125" style="2" customWidth="1"/>
    <col min="55" max="55" width="51" style="2" hidden="1" customWidth="1"/>
    <col min="56" max="16384" width="11.42578125" style="2"/>
  </cols>
  <sheetData>
    <row r="1" spans="1:55" s="1" customFormat="1" ht="12.75" customHeight="1">
      <c r="A1" s="25"/>
      <c r="B1" s="25"/>
      <c r="G1" s="7"/>
      <c r="H1" s="7"/>
      <c r="V1" s="142"/>
    </row>
    <row r="2" spans="1:55" s="1" customFormat="1" ht="18.75" customHeight="1">
      <c r="G2" s="7"/>
      <c r="H2" s="7"/>
      <c r="K2" s="26"/>
      <c r="M2" s="212" t="s">
        <v>410</v>
      </c>
      <c r="N2" s="212"/>
      <c r="O2" s="212"/>
      <c r="P2" s="212"/>
      <c r="Q2" s="212"/>
      <c r="R2" s="212"/>
      <c r="S2" s="212"/>
      <c r="T2" s="212"/>
      <c r="U2" s="212"/>
      <c r="V2" s="212"/>
      <c r="W2" s="212"/>
      <c r="X2" s="212"/>
      <c r="Y2" s="212"/>
      <c r="Z2" s="212"/>
      <c r="AA2" s="212"/>
      <c r="AB2" s="212"/>
      <c r="AC2" s="212"/>
      <c r="AD2" s="26"/>
      <c r="AE2" s="26"/>
    </row>
    <row r="3" spans="1:55" s="1" customFormat="1" ht="18" customHeight="1">
      <c r="G3" s="7"/>
      <c r="H3" s="7"/>
      <c r="K3" s="26"/>
      <c r="M3" s="213" t="s">
        <v>411</v>
      </c>
      <c r="N3" s="213"/>
      <c r="O3" s="213"/>
      <c r="P3" s="213"/>
      <c r="Q3" s="213"/>
      <c r="R3" s="213"/>
      <c r="S3" s="213"/>
      <c r="T3" s="213"/>
      <c r="U3" s="213"/>
      <c r="V3" s="213"/>
      <c r="W3" s="213"/>
      <c r="X3" s="213"/>
      <c r="Y3" s="213"/>
      <c r="Z3" s="213"/>
      <c r="AA3" s="213"/>
      <c r="AB3" s="213"/>
      <c r="AC3" s="213"/>
      <c r="AD3" s="26"/>
      <c r="AE3" s="26"/>
    </row>
    <row r="4" spans="1:55" s="1" customFormat="1" ht="3" customHeight="1">
      <c r="G4" s="7"/>
      <c r="H4" s="7"/>
      <c r="K4" s="26"/>
      <c r="M4" s="103"/>
      <c r="N4" s="103"/>
      <c r="O4" s="103"/>
      <c r="P4" s="103"/>
      <c r="Q4" s="103"/>
      <c r="R4" s="103"/>
      <c r="S4" s="103"/>
      <c r="T4" s="103"/>
      <c r="U4" s="103"/>
      <c r="V4" s="143"/>
      <c r="W4" s="103"/>
      <c r="X4" s="103"/>
      <c r="Y4" s="103"/>
      <c r="Z4" s="103"/>
      <c r="AA4" s="103"/>
      <c r="AB4" s="103"/>
      <c r="AC4" s="103"/>
      <c r="AD4" s="26"/>
      <c r="AE4" s="26"/>
    </row>
    <row r="5" spans="1:55" s="7" customFormat="1" ht="5.25" customHeight="1">
      <c r="A5" s="1"/>
      <c r="B5" s="1"/>
      <c r="K5" s="27"/>
      <c r="M5" s="103"/>
      <c r="N5" s="103"/>
      <c r="O5" s="103"/>
      <c r="P5" s="103"/>
      <c r="Q5" s="214" t="s">
        <v>753</v>
      </c>
      <c r="R5" s="214"/>
      <c r="S5" s="214"/>
      <c r="T5" s="214"/>
      <c r="U5" s="214"/>
      <c r="V5" s="214"/>
      <c r="W5" s="214"/>
      <c r="X5" s="214"/>
      <c r="Y5" s="214"/>
      <c r="Z5" s="214"/>
      <c r="AA5" s="214"/>
      <c r="AB5" s="214"/>
      <c r="AC5" s="103"/>
      <c r="AD5" s="27"/>
      <c r="AE5" s="26"/>
      <c r="BC5" s="1"/>
    </row>
    <row r="6" spans="1:55" s="7" customFormat="1" ht="13.5" customHeight="1">
      <c r="A6" s="1"/>
      <c r="B6" s="1"/>
      <c r="K6" s="27"/>
      <c r="M6" s="104"/>
      <c r="N6" s="104"/>
      <c r="O6" s="104"/>
      <c r="P6" s="104"/>
      <c r="Q6" s="214"/>
      <c r="R6" s="214"/>
      <c r="S6" s="214"/>
      <c r="T6" s="214"/>
      <c r="U6" s="214"/>
      <c r="V6" s="214"/>
      <c r="W6" s="214"/>
      <c r="X6" s="214"/>
      <c r="Y6" s="214"/>
      <c r="Z6" s="214"/>
      <c r="AA6" s="214"/>
      <c r="AB6" s="214"/>
      <c r="AC6" s="104"/>
      <c r="AD6" s="27"/>
      <c r="AE6" s="26"/>
      <c r="BC6" s="1"/>
    </row>
    <row r="7" spans="1:55" s="1" customFormat="1" ht="30" customHeight="1">
      <c r="K7" s="26"/>
      <c r="M7" s="104"/>
      <c r="N7" s="104"/>
      <c r="O7" s="104"/>
      <c r="P7" s="104"/>
      <c r="Q7" s="156"/>
      <c r="R7" s="156"/>
      <c r="S7" s="156"/>
      <c r="T7" s="156"/>
      <c r="U7" s="156"/>
      <c r="V7" s="215">
        <v>46007</v>
      </c>
      <c r="W7" s="216"/>
      <c r="X7" s="216"/>
      <c r="Y7" s="216"/>
      <c r="Z7" s="156"/>
      <c r="AA7" s="156"/>
      <c r="AB7" s="156"/>
      <c r="AC7" s="104"/>
      <c r="AD7" s="26"/>
      <c r="AE7" s="26"/>
    </row>
    <row r="8" spans="1:55" s="7" customFormat="1" ht="3.75" customHeight="1">
      <c r="A8" s="1"/>
      <c r="B8" s="1"/>
      <c r="K8" s="27"/>
      <c r="M8" s="27"/>
      <c r="N8" s="27"/>
      <c r="O8" s="27"/>
      <c r="P8" s="28"/>
      <c r="Q8" s="28"/>
      <c r="R8" s="28"/>
      <c r="S8" s="28"/>
      <c r="T8" s="28"/>
      <c r="U8" s="28"/>
      <c r="V8" s="144"/>
      <c r="W8" s="27"/>
      <c r="X8" s="28"/>
      <c r="Y8" s="28"/>
      <c r="Z8" s="28"/>
      <c r="AA8" s="28"/>
      <c r="AB8" s="28"/>
      <c r="AC8" s="28"/>
      <c r="AD8" s="27"/>
      <c r="AE8" s="26"/>
      <c r="BC8" s="1"/>
    </row>
    <row r="9" spans="1:55" s="7" customFormat="1" ht="3.75" customHeight="1">
      <c r="A9" s="1"/>
      <c r="B9" s="1"/>
      <c r="C9" s="217"/>
      <c r="D9" s="29"/>
      <c r="F9" s="217"/>
      <c r="G9" s="29"/>
      <c r="I9" s="29"/>
      <c r="K9" s="27"/>
      <c r="L9" s="30"/>
      <c r="M9" s="27"/>
      <c r="N9" s="30"/>
      <c r="O9" s="27"/>
      <c r="P9" s="28"/>
      <c r="Q9" s="28"/>
      <c r="R9" s="28"/>
      <c r="S9" s="28"/>
      <c r="T9" s="28"/>
      <c r="U9" s="28"/>
      <c r="V9" s="144"/>
      <c r="W9" s="27"/>
      <c r="X9" s="28"/>
      <c r="Y9" s="28"/>
      <c r="Z9" s="28"/>
      <c r="AA9" s="28"/>
      <c r="AB9" s="28"/>
      <c r="AC9" s="28"/>
      <c r="AD9" s="27"/>
      <c r="AE9" s="26"/>
      <c r="BC9" s="1"/>
    </row>
    <row r="10" spans="1:55" s="7" customFormat="1" ht="3.75" customHeight="1">
      <c r="A10" s="1"/>
      <c r="B10" s="1"/>
      <c r="C10" s="217"/>
      <c r="D10" s="29"/>
      <c r="F10" s="217"/>
      <c r="G10" s="29"/>
      <c r="K10" s="29"/>
      <c r="L10" s="29"/>
      <c r="M10" s="27"/>
      <c r="N10" s="29"/>
      <c r="O10" s="27"/>
      <c r="P10" s="28"/>
      <c r="Q10" s="28"/>
      <c r="R10" s="31"/>
      <c r="S10" s="28"/>
      <c r="T10" s="28"/>
      <c r="U10" s="28"/>
      <c r="V10" s="144"/>
      <c r="W10" s="31"/>
      <c r="X10" s="28"/>
      <c r="Y10" s="28"/>
      <c r="Z10" s="28"/>
      <c r="AA10" s="28"/>
      <c r="AB10" s="28"/>
      <c r="AC10" s="28"/>
      <c r="AD10" s="27"/>
      <c r="AE10" s="26"/>
      <c r="BC10" s="1"/>
    </row>
    <row r="11" spans="1:55" s="8" customFormat="1" ht="3.75" customHeight="1">
      <c r="A11" s="1"/>
      <c r="B11" s="1"/>
      <c r="C11" s="217"/>
      <c r="D11" s="32"/>
      <c r="E11" s="7"/>
      <c r="F11" s="217"/>
      <c r="G11" s="32"/>
      <c r="H11" s="7"/>
      <c r="I11" s="7"/>
      <c r="J11" s="7"/>
      <c r="K11" s="7"/>
      <c r="L11" s="7"/>
      <c r="M11" s="7"/>
      <c r="N11" s="7"/>
      <c r="O11" s="7"/>
      <c r="V11" s="145"/>
      <c r="W11" s="33"/>
      <c r="X11" s="34"/>
      <c r="Y11" s="34"/>
      <c r="Z11" s="34"/>
      <c r="AA11" s="34"/>
      <c r="AB11" s="34"/>
      <c r="AD11" s="35"/>
      <c r="AE11" s="81"/>
      <c r="AF11" s="36"/>
      <c r="AG11" s="36"/>
      <c r="AH11" s="36"/>
      <c r="AI11" s="36"/>
      <c r="AJ11" s="36"/>
      <c r="AK11" s="36"/>
      <c r="AL11" s="36"/>
      <c r="AM11" s="36"/>
      <c r="AN11" s="36"/>
      <c r="AO11" s="36"/>
      <c r="AP11" s="36"/>
      <c r="AQ11" s="36"/>
      <c r="AR11" s="36"/>
      <c r="AS11" s="36"/>
      <c r="AT11" s="36"/>
      <c r="AU11" s="36"/>
      <c r="AV11" s="36"/>
      <c r="BC11" s="2"/>
    </row>
    <row r="12" spans="1:55" s="8" customFormat="1" ht="3.75" customHeight="1">
      <c r="A12" s="1"/>
      <c r="B12" s="1"/>
      <c r="C12" s="37"/>
      <c r="D12" s="32"/>
      <c r="E12" s="7"/>
      <c r="F12" s="37"/>
      <c r="G12" s="32"/>
      <c r="H12" s="7"/>
      <c r="I12" s="7"/>
      <c r="J12" s="7"/>
      <c r="K12" s="7"/>
      <c r="L12" s="7"/>
      <c r="M12" s="7"/>
      <c r="N12" s="7"/>
      <c r="O12" s="7"/>
      <c r="P12" s="35"/>
      <c r="Q12" s="35"/>
      <c r="R12" s="35"/>
      <c r="S12" s="35"/>
      <c r="T12" s="35"/>
      <c r="U12" s="35"/>
      <c r="V12" s="145"/>
      <c r="W12" s="33"/>
      <c r="X12" s="34"/>
      <c r="Y12" s="34"/>
      <c r="Z12" s="34"/>
      <c r="AA12" s="34"/>
      <c r="AB12" s="34"/>
      <c r="AC12" s="36"/>
      <c r="AD12" s="35"/>
      <c r="AE12" s="81"/>
      <c r="AF12" s="36"/>
      <c r="AG12" s="36"/>
      <c r="AH12" s="36"/>
      <c r="AI12" s="36"/>
      <c r="AJ12" s="36"/>
      <c r="AK12" s="36"/>
      <c r="AL12" s="36"/>
      <c r="AM12" s="36"/>
      <c r="AN12" s="36"/>
      <c r="AO12" s="36"/>
      <c r="AP12" s="36"/>
      <c r="AQ12" s="36"/>
      <c r="AR12" s="36"/>
      <c r="AS12" s="36"/>
      <c r="AT12" s="36"/>
      <c r="AU12" s="36"/>
      <c r="AV12" s="36"/>
      <c r="AW12" s="37"/>
      <c r="AX12" s="37"/>
      <c r="AY12" s="37"/>
      <c r="AZ12" s="37"/>
      <c r="BA12" s="37"/>
      <c r="BB12" s="37"/>
      <c r="BC12" s="2"/>
    </row>
    <row r="13" spans="1:55" s="8" customFormat="1" ht="3.75" customHeight="1">
      <c r="A13" s="1"/>
      <c r="B13" s="1"/>
      <c r="C13" s="37"/>
      <c r="D13" s="32"/>
      <c r="E13" s="7"/>
      <c r="F13" s="37"/>
      <c r="G13" s="32"/>
      <c r="H13" s="7"/>
      <c r="I13" s="7"/>
      <c r="J13" s="7"/>
      <c r="K13" s="7"/>
      <c r="L13" s="7"/>
      <c r="M13" s="7"/>
      <c r="N13" s="7"/>
      <c r="O13" s="7"/>
      <c r="P13" s="35"/>
      <c r="Q13" s="35"/>
      <c r="R13" s="33"/>
      <c r="S13" s="35"/>
      <c r="T13" s="35"/>
      <c r="U13" s="35"/>
      <c r="V13" s="145"/>
      <c r="W13" s="33"/>
      <c r="X13" s="33"/>
      <c r="Y13" s="33"/>
      <c r="Z13" s="33"/>
      <c r="AA13" s="33"/>
      <c r="AB13" s="33"/>
      <c r="AC13" s="33"/>
      <c r="AD13" s="33"/>
      <c r="AE13" s="82"/>
      <c r="AF13" s="33"/>
      <c r="AG13" s="33"/>
      <c r="AH13" s="33"/>
      <c r="AI13" s="33"/>
      <c r="AJ13" s="33"/>
      <c r="AK13" s="33"/>
      <c r="AL13" s="33"/>
      <c r="AM13" s="33"/>
      <c r="AN13" s="36"/>
      <c r="AO13" s="36"/>
      <c r="AP13" s="36"/>
      <c r="AQ13" s="36"/>
      <c r="AR13" s="36"/>
      <c r="AS13" s="36"/>
      <c r="AT13" s="36"/>
      <c r="AU13" s="36"/>
      <c r="AV13" s="36"/>
      <c r="AW13" s="37"/>
      <c r="AX13" s="37"/>
      <c r="AY13" s="37"/>
      <c r="BC13" s="2"/>
    </row>
    <row r="14" spans="1:55" s="3" customFormat="1" ht="38.1" customHeight="1">
      <c r="A14" s="70"/>
      <c r="B14" s="70"/>
      <c r="C14" s="71"/>
      <c r="D14" s="72"/>
      <c r="E14" s="70"/>
      <c r="F14" s="71"/>
      <c r="G14" s="73"/>
      <c r="H14" s="74"/>
      <c r="I14" s="70"/>
      <c r="J14" s="70"/>
      <c r="K14" s="70"/>
      <c r="L14" s="70"/>
      <c r="M14" s="70"/>
      <c r="N14" s="70"/>
      <c r="O14" s="70"/>
      <c r="P14" s="218" t="s">
        <v>34</v>
      </c>
      <c r="Q14" s="219"/>
      <c r="R14" s="220"/>
      <c r="S14" s="218" t="s">
        <v>35</v>
      </c>
      <c r="T14" s="219"/>
      <c r="U14" s="219"/>
      <c r="V14" s="146"/>
      <c r="W14" s="101"/>
      <c r="X14" s="159"/>
      <c r="Y14" s="159"/>
      <c r="Z14" s="102"/>
      <c r="AA14" s="102"/>
      <c r="AB14" s="102"/>
      <c r="AC14" s="98" t="s">
        <v>36</v>
      </c>
      <c r="AD14" s="75"/>
      <c r="AE14" s="75"/>
      <c r="AF14" s="75"/>
      <c r="AG14" s="75"/>
      <c r="AH14" s="75"/>
      <c r="AI14" s="75"/>
      <c r="AJ14" s="75"/>
      <c r="AK14" s="75"/>
      <c r="AL14" s="75"/>
      <c r="AM14" s="75"/>
      <c r="AN14" s="75"/>
      <c r="AO14" s="75"/>
      <c r="AP14" s="75"/>
      <c r="AQ14" s="75"/>
      <c r="AR14" s="75"/>
      <c r="AS14" s="75"/>
      <c r="AT14" s="75"/>
      <c r="AU14" s="75"/>
      <c r="AV14" s="96"/>
      <c r="AW14" s="222" t="s">
        <v>37</v>
      </c>
      <c r="AX14" s="222"/>
      <c r="AY14" s="222"/>
      <c r="AZ14" s="221" t="s">
        <v>33</v>
      </c>
      <c r="BA14" s="221"/>
      <c r="BB14" s="221"/>
    </row>
    <row r="15" spans="1:55" s="3" customFormat="1" ht="36" customHeight="1">
      <c r="A15" s="70"/>
      <c r="B15" s="70"/>
      <c r="C15" s="71"/>
      <c r="D15" s="72"/>
      <c r="E15" s="70"/>
      <c r="F15" s="71"/>
      <c r="G15" s="73"/>
      <c r="H15" s="74"/>
      <c r="I15" s="70"/>
      <c r="J15" s="70"/>
      <c r="K15" s="70"/>
      <c r="L15" s="70"/>
      <c r="M15" s="70"/>
      <c r="N15" s="70"/>
      <c r="O15" s="70"/>
      <c r="P15" s="160"/>
      <c r="Q15" s="161"/>
      <c r="R15" s="162"/>
      <c r="S15" s="160"/>
      <c r="T15" s="161"/>
      <c r="U15" s="161"/>
      <c r="V15" s="146"/>
      <c r="W15" s="101"/>
      <c r="X15" s="159"/>
      <c r="Y15" s="159"/>
      <c r="Z15" s="102"/>
      <c r="AA15" s="102"/>
      <c r="AB15" s="102"/>
      <c r="AC15" s="98"/>
      <c r="AD15" s="75"/>
      <c r="AE15" s="75"/>
      <c r="AF15" s="75"/>
      <c r="AG15" s="75"/>
      <c r="AH15" s="75"/>
      <c r="AI15" s="75"/>
      <c r="AJ15" s="75"/>
      <c r="AK15" s="75"/>
      <c r="AL15" s="75"/>
      <c r="AM15" s="75"/>
      <c r="AN15" s="75"/>
      <c r="AO15" s="75"/>
      <c r="AP15" s="75"/>
      <c r="AQ15" s="75"/>
      <c r="AR15" s="75"/>
      <c r="AS15" s="75"/>
      <c r="AT15" s="75"/>
      <c r="AU15" s="75"/>
      <c r="AV15" s="96"/>
      <c r="AW15" s="164"/>
      <c r="AX15" s="164"/>
      <c r="AY15" s="164"/>
      <c r="AZ15" s="163"/>
      <c r="BA15" s="163"/>
      <c r="BB15" s="163"/>
    </row>
    <row r="16" spans="1:55" s="80" customFormat="1" ht="55.5" customHeight="1">
      <c r="A16" s="94" t="s">
        <v>38</v>
      </c>
      <c r="B16" s="94" t="s">
        <v>39</v>
      </c>
      <c r="C16" s="94" t="s">
        <v>40</v>
      </c>
      <c r="D16" s="94" t="s">
        <v>0</v>
      </c>
      <c r="E16" s="94" t="s">
        <v>1</v>
      </c>
      <c r="F16" s="94" t="s">
        <v>41</v>
      </c>
      <c r="G16" s="94" t="s">
        <v>42</v>
      </c>
      <c r="H16" s="94" t="s">
        <v>106</v>
      </c>
      <c r="I16" s="94" t="s">
        <v>43</v>
      </c>
      <c r="J16" s="94" t="s">
        <v>44</v>
      </c>
      <c r="K16" s="94" t="s">
        <v>45</v>
      </c>
      <c r="L16" s="95" t="s">
        <v>46</v>
      </c>
      <c r="M16" s="94" t="s">
        <v>47</v>
      </c>
      <c r="N16" s="94" t="s">
        <v>48</v>
      </c>
      <c r="O16" s="94" t="s">
        <v>49</v>
      </c>
      <c r="P16" s="94" t="s">
        <v>50</v>
      </c>
      <c r="Q16" s="94" t="s">
        <v>51</v>
      </c>
      <c r="R16" s="94" t="s">
        <v>52</v>
      </c>
      <c r="S16" s="94" t="s">
        <v>53</v>
      </c>
      <c r="T16" s="94" t="s">
        <v>54</v>
      </c>
      <c r="U16" s="94" t="s">
        <v>55</v>
      </c>
      <c r="V16" s="147" t="s">
        <v>56</v>
      </c>
      <c r="W16" s="99" t="s">
        <v>57</v>
      </c>
      <c r="X16" s="99" t="s">
        <v>58</v>
      </c>
      <c r="Y16" s="99" t="s">
        <v>59</v>
      </c>
      <c r="Z16" s="100" t="s">
        <v>60</v>
      </c>
      <c r="AA16" s="100" t="s">
        <v>321</v>
      </c>
      <c r="AB16" s="100" t="s">
        <v>61</v>
      </c>
      <c r="AC16" s="97" t="s">
        <v>62</v>
      </c>
      <c r="AD16" s="76" t="s">
        <v>63</v>
      </c>
      <c r="AE16" s="83" t="s">
        <v>369</v>
      </c>
      <c r="AF16" s="76" t="s">
        <v>64</v>
      </c>
      <c r="AG16" s="76" t="s">
        <v>65</v>
      </c>
      <c r="AH16" s="76" t="s">
        <v>66</v>
      </c>
      <c r="AI16" s="76" t="s">
        <v>67</v>
      </c>
      <c r="AJ16" s="76" t="s">
        <v>68</v>
      </c>
      <c r="AK16" s="77" t="s">
        <v>69</v>
      </c>
      <c r="AL16" s="77" t="s">
        <v>70</v>
      </c>
      <c r="AM16" s="77"/>
      <c r="AN16" s="76" t="s">
        <v>71</v>
      </c>
      <c r="AO16" s="76" t="s">
        <v>72</v>
      </c>
      <c r="AP16" s="76" t="s">
        <v>73</v>
      </c>
      <c r="AQ16" s="76" t="s">
        <v>74</v>
      </c>
      <c r="AR16" s="76" t="s">
        <v>75</v>
      </c>
      <c r="AS16" s="76" t="s">
        <v>76</v>
      </c>
      <c r="AT16" s="76" t="s">
        <v>77</v>
      </c>
      <c r="AU16" s="78" t="s">
        <v>78</v>
      </c>
      <c r="AV16" s="76" t="s">
        <v>79</v>
      </c>
      <c r="AW16" s="79" t="s">
        <v>80</v>
      </c>
      <c r="AX16" s="79" t="s">
        <v>81</v>
      </c>
      <c r="AY16" s="79" t="s">
        <v>82</v>
      </c>
      <c r="AZ16" s="79" t="s">
        <v>80</v>
      </c>
      <c r="BA16" s="79" t="s">
        <v>83</v>
      </c>
      <c r="BB16" s="79" t="s">
        <v>84</v>
      </c>
      <c r="BC16" s="92" t="s">
        <v>382</v>
      </c>
    </row>
    <row r="17" spans="1:55" s="3" customFormat="1" ht="45.75" customHeight="1">
      <c r="A17" s="112" t="s">
        <v>196</v>
      </c>
      <c r="B17" s="166" t="s">
        <v>699</v>
      </c>
      <c r="C17" s="113" t="s">
        <v>85</v>
      </c>
      <c r="D17" s="113" t="s">
        <v>5</v>
      </c>
      <c r="E17" s="113" t="s">
        <v>5</v>
      </c>
      <c r="F17" s="113" t="s">
        <v>86</v>
      </c>
      <c r="G17" s="114" t="s">
        <v>87</v>
      </c>
      <c r="H17" s="114" t="s">
        <v>88</v>
      </c>
      <c r="I17" s="113" t="s">
        <v>89</v>
      </c>
      <c r="J17" s="113"/>
      <c r="K17" s="115" t="s">
        <v>90</v>
      </c>
      <c r="L17" s="116"/>
      <c r="M17" s="117">
        <v>4891250</v>
      </c>
      <c r="N17" s="113">
        <v>1</v>
      </c>
      <c r="O17" s="113" t="s">
        <v>91</v>
      </c>
      <c r="P17" s="119">
        <v>45658</v>
      </c>
      <c r="Q17" s="119">
        <v>46022</v>
      </c>
      <c r="R17" s="120">
        <v>83151250</v>
      </c>
      <c r="S17" s="121"/>
      <c r="T17" s="118"/>
      <c r="U17" s="120">
        <f t="shared" ref="U17:U33" si="0">IF($O17="MENSUAL",ROUND((((T17-S17))/30),0)*$M17,((T17-S17)/30)*$M17)</f>
        <v>0</v>
      </c>
      <c r="V17" s="148">
        <f>ROUND((((Q17-P17)+(T17-S17))/30),0)</f>
        <v>12</v>
      </c>
      <c r="W17" s="122">
        <f t="shared" ref="W17:W29" si="1">+R17+U17</f>
        <v>83151250</v>
      </c>
      <c r="X17" s="123" t="s">
        <v>92</v>
      </c>
      <c r="Y17" s="124" t="s">
        <v>93</v>
      </c>
      <c r="Z17" s="125" t="s">
        <v>94</v>
      </c>
      <c r="AA17" s="125" t="s">
        <v>347</v>
      </c>
      <c r="AB17" s="125" t="s">
        <v>94</v>
      </c>
      <c r="AC17" s="126" t="str">
        <f>"CON-"&amp;B17</f>
        <v>CON-001</v>
      </c>
      <c r="AD17" s="123">
        <v>80161500</v>
      </c>
      <c r="AE17" s="47" t="s">
        <v>95</v>
      </c>
      <c r="AF17" s="127">
        <f t="shared" ref="AF17:AF32" si="2">+P17</f>
        <v>45658</v>
      </c>
      <c r="AG17" s="127">
        <f t="shared" ref="AG17:AG33" si="3">+AF17</f>
        <v>45658</v>
      </c>
      <c r="AH17" s="150">
        <f t="shared" ref="AH17:AH29" si="4">+V17</f>
        <v>12</v>
      </c>
      <c r="AI17" s="132" t="s">
        <v>96</v>
      </c>
      <c r="AJ17" s="151" t="s">
        <v>97</v>
      </c>
      <c r="AK17" s="128">
        <f t="shared" ref="AK17:AK48" si="5">+W17</f>
        <v>83151250</v>
      </c>
      <c r="AL17" s="128">
        <f t="shared" ref="AL17:AL80" si="6">+AK17</f>
        <v>83151250</v>
      </c>
      <c r="AM17" s="128"/>
      <c r="AN17" s="132" t="s">
        <v>94</v>
      </c>
      <c r="AO17" s="132" t="s">
        <v>98</v>
      </c>
      <c r="AP17" s="152" t="s">
        <v>99</v>
      </c>
      <c r="AQ17" s="153" t="s">
        <v>100</v>
      </c>
      <c r="AR17" s="129" t="str">
        <f t="shared" ref="AR17:AR33" si="7">E17</f>
        <v>RECTORÍA</v>
      </c>
      <c r="AS17" s="130" t="s">
        <v>101</v>
      </c>
      <c r="AT17" s="131" t="s">
        <v>102</v>
      </c>
      <c r="AU17" s="132" t="s">
        <v>94</v>
      </c>
      <c r="AV17" s="132" t="s">
        <v>94</v>
      </c>
      <c r="AW17" s="133" t="s">
        <v>103</v>
      </c>
      <c r="AX17" s="133" t="s">
        <v>104</v>
      </c>
      <c r="AY17" s="133" t="s">
        <v>105</v>
      </c>
      <c r="AZ17" s="133" t="s">
        <v>103</v>
      </c>
      <c r="BA17" s="133"/>
      <c r="BB17" s="133"/>
      <c r="BC17" s="154"/>
    </row>
    <row r="18" spans="1:55" s="3" customFormat="1" ht="110.25" customHeight="1">
      <c r="A18" s="112" t="s">
        <v>138</v>
      </c>
      <c r="B18" s="166" t="s">
        <v>637</v>
      </c>
      <c r="C18" s="113" t="s">
        <v>85</v>
      </c>
      <c r="D18" s="113" t="s">
        <v>5</v>
      </c>
      <c r="E18" s="113" t="s">
        <v>7</v>
      </c>
      <c r="F18" s="113" t="s">
        <v>140</v>
      </c>
      <c r="G18" s="114" t="s">
        <v>106</v>
      </c>
      <c r="H18" s="114" t="s">
        <v>107</v>
      </c>
      <c r="I18" s="113" t="s">
        <v>108</v>
      </c>
      <c r="J18" s="113">
        <v>6</v>
      </c>
      <c r="K18" s="115">
        <v>4400000</v>
      </c>
      <c r="L18" s="116">
        <v>0.05</v>
      </c>
      <c r="M18" s="117">
        <f>+K18*(1+L18)</f>
        <v>4620000</v>
      </c>
      <c r="N18" s="113">
        <v>1</v>
      </c>
      <c r="O18" s="113" t="s">
        <v>109</v>
      </c>
      <c r="P18" s="119">
        <v>45691</v>
      </c>
      <c r="Q18" s="119">
        <v>46003</v>
      </c>
      <c r="R18" s="120">
        <f t="shared" ref="R18:R28" si="8">M18*V18</f>
        <v>48510000</v>
      </c>
      <c r="S18" s="121"/>
      <c r="T18" s="118"/>
      <c r="U18" s="120">
        <f t="shared" si="0"/>
        <v>0</v>
      </c>
      <c r="V18" s="148">
        <v>10.5</v>
      </c>
      <c r="W18" s="122">
        <f t="shared" si="1"/>
        <v>48510000</v>
      </c>
      <c r="X18" s="123" t="s">
        <v>336</v>
      </c>
      <c r="Y18" s="124" t="s">
        <v>93</v>
      </c>
      <c r="Z18" s="125" t="s">
        <v>110</v>
      </c>
      <c r="AA18" s="125" t="s">
        <v>347</v>
      </c>
      <c r="AB18" s="125" t="s">
        <v>94</v>
      </c>
      <c r="AC18" s="126" t="str">
        <f>"PIC-"&amp;B18</f>
        <v>PIC-002</v>
      </c>
      <c r="AD18" s="123">
        <v>80111600</v>
      </c>
      <c r="AE18" s="47" t="s">
        <v>147</v>
      </c>
      <c r="AF18" s="127">
        <f t="shared" si="2"/>
        <v>45691</v>
      </c>
      <c r="AG18" s="127">
        <f t="shared" si="3"/>
        <v>45691</v>
      </c>
      <c r="AH18" s="141">
        <f t="shared" si="4"/>
        <v>10.5</v>
      </c>
      <c r="AI18" s="132" t="s">
        <v>96</v>
      </c>
      <c r="AJ18" s="151" t="s">
        <v>97</v>
      </c>
      <c r="AK18" s="128">
        <f t="shared" si="5"/>
        <v>48510000</v>
      </c>
      <c r="AL18" s="128">
        <f t="shared" si="6"/>
        <v>48510000</v>
      </c>
      <c r="AM18" s="128"/>
      <c r="AN18" s="132" t="s">
        <v>94</v>
      </c>
      <c r="AO18" s="132" t="s">
        <v>98</v>
      </c>
      <c r="AP18" s="152" t="s">
        <v>99</v>
      </c>
      <c r="AQ18" s="153" t="s">
        <v>100</v>
      </c>
      <c r="AR18" s="129" t="str">
        <f t="shared" si="7"/>
        <v>OFICINA DE COMUNICACIONES</v>
      </c>
      <c r="AS18" s="130" t="s">
        <v>101</v>
      </c>
      <c r="AT18" s="131" t="s">
        <v>102</v>
      </c>
      <c r="AU18" s="132" t="s">
        <v>94</v>
      </c>
      <c r="AV18" s="132" t="s">
        <v>94</v>
      </c>
      <c r="AW18" s="133" t="s">
        <v>103</v>
      </c>
      <c r="AX18" s="133" t="s">
        <v>104</v>
      </c>
      <c r="AY18" s="133" t="s">
        <v>105</v>
      </c>
      <c r="AZ18" s="133" t="s">
        <v>103</v>
      </c>
      <c r="BA18" s="133"/>
      <c r="BB18" s="133"/>
      <c r="BC18" s="154" t="s">
        <v>370</v>
      </c>
    </row>
    <row r="19" spans="1:55" s="3" customFormat="1" ht="86.25" customHeight="1">
      <c r="A19" s="112" t="s">
        <v>113</v>
      </c>
      <c r="B19" s="113" t="s">
        <v>111</v>
      </c>
      <c r="C19" s="113" t="s">
        <v>85</v>
      </c>
      <c r="D19" s="113" t="s">
        <v>5</v>
      </c>
      <c r="E19" s="113" t="s">
        <v>10</v>
      </c>
      <c r="F19" s="113"/>
      <c r="G19" s="114" t="s">
        <v>106</v>
      </c>
      <c r="H19" s="114" t="s">
        <v>107</v>
      </c>
      <c r="I19" s="113" t="s">
        <v>115</v>
      </c>
      <c r="J19" s="113">
        <v>4</v>
      </c>
      <c r="K19" s="115">
        <v>5700000</v>
      </c>
      <c r="L19" s="116">
        <v>0.04</v>
      </c>
      <c r="M19" s="117">
        <f>+K19*(1+L19)</f>
        <v>5928000</v>
      </c>
      <c r="N19" s="113">
        <v>1</v>
      </c>
      <c r="O19" s="113" t="s">
        <v>109</v>
      </c>
      <c r="P19" s="119">
        <v>45677</v>
      </c>
      <c r="Q19" s="119">
        <v>46003</v>
      </c>
      <c r="R19" s="120">
        <f t="shared" si="8"/>
        <v>65208000</v>
      </c>
      <c r="S19" s="121"/>
      <c r="T19" s="118"/>
      <c r="U19" s="120">
        <f t="shared" si="0"/>
        <v>0</v>
      </c>
      <c r="V19" s="148">
        <f t="shared" ref="V19:V29" si="9">ROUND((((Q19-P19)+(T19-S19))/30),0)</f>
        <v>11</v>
      </c>
      <c r="W19" s="122">
        <f t="shared" si="1"/>
        <v>65208000</v>
      </c>
      <c r="X19" s="123" t="s">
        <v>92</v>
      </c>
      <c r="Y19" s="124" t="s">
        <v>93</v>
      </c>
      <c r="Z19" s="125" t="s">
        <v>110</v>
      </c>
      <c r="AA19" s="125" t="s">
        <v>347</v>
      </c>
      <c r="AB19" s="125" t="s">
        <v>94</v>
      </c>
      <c r="AC19" s="126" t="str">
        <f t="shared" ref="AC19:AC32" si="10">"CON-"&amp;B19</f>
        <v>CON-003</v>
      </c>
      <c r="AD19" s="123">
        <v>80111600</v>
      </c>
      <c r="AE19" s="47" t="s">
        <v>333</v>
      </c>
      <c r="AF19" s="127">
        <f t="shared" si="2"/>
        <v>45677</v>
      </c>
      <c r="AG19" s="127">
        <f t="shared" si="3"/>
        <v>45677</v>
      </c>
      <c r="AH19" s="141">
        <f t="shared" si="4"/>
        <v>11</v>
      </c>
      <c r="AI19" s="132" t="s">
        <v>96</v>
      </c>
      <c r="AJ19" s="151" t="s">
        <v>97</v>
      </c>
      <c r="AK19" s="128">
        <f t="shared" si="5"/>
        <v>65208000</v>
      </c>
      <c r="AL19" s="128">
        <f t="shared" si="6"/>
        <v>65208000</v>
      </c>
      <c r="AM19" s="128"/>
      <c r="AN19" s="132" t="s">
        <v>94</v>
      </c>
      <c r="AO19" s="132" t="s">
        <v>98</v>
      </c>
      <c r="AP19" s="152" t="s">
        <v>99</v>
      </c>
      <c r="AQ19" s="153" t="s">
        <v>100</v>
      </c>
      <c r="AR19" s="129" t="str">
        <f t="shared" si="7"/>
        <v xml:space="preserve">OFICINA JURÍDICA </v>
      </c>
      <c r="AS19" s="130" t="s">
        <v>101</v>
      </c>
      <c r="AT19" s="131" t="s">
        <v>102</v>
      </c>
      <c r="AU19" s="132" t="s">
        <v>94</v>
      </c>
      <c r="AV19" s="132" t="s">
        <v>94</v>
      </c>
      <c r="AW19" s="133" t="s">
        <v>103</v>
      </c>
      <c r="AX19" s="133" t="s">
        <v>104</v>
      </c>
      <c r="AY19" s="133" t="s">
        <v>105</v>
      </c>
      <c r="AZ19" s="133" t="s">
        <v>103</v>
      </c>
      <c r="BA19" s="133"/>
      <c r="BB19" s="133"/>
      <c r="BC19" s="154"/>
    </row>
    <row r="20" spans="1:55" s="3" customFormat="1" ht="80.25" customHeight="1">
      <c r="A20" s="112" t="s">
        <v>214</v>
      </c>
      <c r="B20" s="113" t="s">
        <v>114</v>
      </c>
      <c r="C20" s="113" t="s">
        <v>85</v>
      </c>
      <c r="D20" s="113" t="s">
        <v>5</v>
      </c>
      <c r="E20" s="113" t="s">
        <v>10</v>
      </c>
      <c r="F20" s="113"/>
      <c r="G20" s="114" t="s">
        <v>106</v>
      </c>
      <c r="H20" s="114" t="s">
        <v>107</v>
      </c>
      <c r="I20" s="113" t="s">
        <v>108</v>
      </c>
      <c r="J20" s="113">
        <v>6</v>
      </c>
      <c r="K20" s="115">
        <v>4400000</v>
      </c>
      <c r="L20" s="116">
        <v>0.05</v>
      </c>
      <c r="M20" s="117">
        <f>+K20*(1+L20)</f>
        <v>4620000</v>
      </c>
      <c r="N20" s="113">
        <v>1</v>
      </c>
      <c r="O20" s="113" t="s">
        <v>109</v>
      </c>
      <c r="P20" s="119">
        <v>45691</v>
      </c>
      <c r="Q20" s="119">
        <v>46003</v>
      </c>
      <c r="R20" s="120">
        <f t="shared" si="8"/>
        <v>46200000</v>
      </c>
      <c r="S20" s="121"/>
      <c r="T20" s="118"/>
      <c r="U20" s="120">
        <f t="shared" si="0"/>
        <v>0</v>
      </c>
      <c r="V20" s="148">
        <f t="shared" si="9"/>
        <v>10</v>
      </c>
      <c r="W20" s="122">
        <f t="shared" si="1"/>
        <v>46200000</v>
      </c>
      <c r="X20" s="123" t="s">
        <v>92</v>
      </c>
      <c r="Y20" s="124" t="s">
        <v>93</v>
      </c>
      <c r="Z20" s="125" t="s">
        <v>110</v>
      </c>
      <c r="AA20" s="125" t="s">
        <v>347</v>
      </c>
      <c r="AB20" s="125" t="s">
        <v>94</v>
      </c>
      <c r="AC20" s="126" t="str">
        <f t="shared" si="10"/>
        <v>CON-004</v>
      </c>
      <c r="AD20" s="123">
        <v>80111600</v>
      </c>
      <c r="AE20" s="47" t="s">
        <v>334</v>
      </c>
      <c r="AF20" s="127">
        <f t="shared" si="2"/>
        <v>45691</v>
      </c>
      <c r="AG20" s="127">
        <f t="shared" si="3"/>
        <v>45691</v>
      </c>
      <c r="AH20" s="141">
        <f t="shared" si="4"/>
        <v>10</v>
      </c>
      <c r="AI20" s="132" t="s">
        <v>96</v>
      </c>
      <c r="AJ20" s="151" t="s">
        <v>97</v>
      </c>
      <c r="AK20" s="128">
        <f t="shared" si="5"/>
        <v>46200000</v>
      </c>
      <c r="AL20" s="128">
        <f t="shared" si="6"/>
        <v>46200000</v>
      </c>
      <c r="AM20" s="128"/>
      <c r="AN20" s="132" t="s">
        <v>94</v>
      </c>
      <c r="AO20" s="132" t="s">
        <v>98</v>
      </c>
      <c r="AP20" s="152" t="s">
        <v>99</v>
      </c>
      <c r="AQ20" s="153" t="s">
        <v>100</v>
      </c>
      <c r="AR20" s="129" t="str">
        <f t="shared" si="7"/>
        <v xml:space="preserve">OFICINA JURÍDICA </v>
      </c>
      <c r="AS20" s="130" t="s">
        <v>101</v>
      </c>
      <c r="AT20" s="131" t="s">
        <v>102</v>
      </c>
      <c r="AU20" s="132" t="s">
        <v>94</v>
      </c>
      <c r="AV20" s="132" t="s">
        <v>94</v>
      </c>
      <c r="AW20" s="133" t="s">
        <v>103</v>
      </c>
      <c r="AX20" s="133" t="s">
        <v>104</v>
      </c>
      <c r="AY20" s="133" t="s">
        <v>105</v>
      </c>
      <c r="AZ20" s="133" t="s">
        <v>103</v>
      </c>
      <c r="BA20" s="133"/>
      <c r="BB20" s="133"/>
      <c r="BC20" s="154"/>
    </row>
    <row r="21" spans="1:55" s="3" customFormat="1" ht="80.25" customHeight="1">
      <c r="A21" s="112" t="s">
        <v>113</v>
      </c>
      <c r="B21" s="113" t="s">
        <v>116</v>
      </c>
      <c r="C21" s="113" t="s">
        <v>85</v>
      </c>
      <c r="D21" s="113" t="s">
        <v>5</v>
      </c>
      <c r="E21" s="113" t="s">
        <v>10</v>
      </c>
      <c r="F21" s="113"/>
      <c r="G21" s="114" t="s">
        <v>106</v>
      </c>
      <c r="H21" s="114" t="s">
        <v>107</v>
      </c>
      <c r="I21" s="113" t="s">
        <v>118</v>
      </c>
      <c r="J21" s="113"/>
      <c r="K21" s="115">
        <v>10072674</v>
      </c>
      <c r="L21" s="116">
        <v>0.03</v>
      </c>
      <c r="M21" s="117">
        <v>10192000</v>
      </c>
      <c r="N21" s="113">
        <v>1</v>
      </c>
      <c r="O21" s="113" t="s">
        <v>109</v>
      </c>
      <c r="P21" s="119">
        <v>45670</v>
      </c>
      <c r="Q21" s="119">
        <v>46010</v>
      </c>
      <c r="R21" s="120">
        <f t="shared" si="8"/>
        <v>112112000</v>
      </c>
      <c r="S21" s="121"/>
      <c r="T21" s="118"/>
      <c r="U21" s="120">
        <f t="shared" si="0"/>
        <v>0</v>
      </c>
      <c r="V21" s="148">
        <f t="shared" si="9"/>
        <v>11</v>
      </c>
      <c r="W21" s="122">
        <f t="shared" si="1"/>
        <v>112112000</v>
      </c>
      <c r="X21" s="123" t="s">
        <v>92</v>
      </c>
      <c r="Y21" s="124" t="s">
        <v>93</v>
      </c>
      <c r="Z21" s="125" t="s">
        <v>110</v>
      </c>
      <c r="AA21" s="125" t="s">
        <v>347</v>
      </c>
      <c r="AB21" s="125" t="s">
        <v>94</v>
      </c>
      <c r="AC21" s="126" t="str">
        <f t="shared" si="10"/>
        <v>CON-005</v>
      </c>
      <c r="AD21" s="123">
        <v>80111600</v>
      </c>
      <c r="AE21" s="47" t="s">
        <v>335</v>
      </c>
      <c r="AF21" s="127">
        <f t="shared" si="2"/>
        <v>45670</v>
      </c>
      <c r="AG21" s="127">
        <f t="shared" si="3"/>
        <v>45670</v>
      </c>
      <c r="AH21" s="141">
        <f t="shared" si="4"/>
        <v>11</v>
      </c>
      <c r="AI21" s="132" t="s">
        <v>96</v>
      </c>
      <c r="AJ21" s="151" t="s">
        <v>97</v>
      </c>
      <c r="AK21" s="128">
        <f t="shared" si="5"/>
        <v>112112000</v>
      </c>
      <c r="AL21" s="128">
        <f t="shared" si="6"/>
        <v>112112000</v>
      </c>
      <c r="AM21" s="128"/>
      <c r="AN21" s="132" t="s">
        <v>94</v>
      </c>
      <c r="AO21" s="132" t="s">
        <v>98</v>
      </c>
      <c r="AP21" s="152" t="s">
        <v>99</v>
      </c>
      <c r="AQ21" s="153" t="s">
        <v>100</v>
      </c>
      <c r="AR21" s="129" t="str">
        <f t="shared" si="7"/>
        <v xml:space="preserve">OFICINA JURÍDICA </v>
      </c>
      <c r="AS21" s="130" t="s">
        <v>101</v>
      </c>
      <c r="AT21" s="131" t="s">
        <v>102</v>
      </c>
      <c r="AU21" s="132" t="s">
        <v>94</v>
      </c>
      <c r="AV21" s="132" t="s">
        <v>94</v>
      </c>
      <c r="AW21" s="133" t="s">
        <v>103</v>
      </c>
      <c r="AX21" s="133" t="s">
        <v>104</v>
      </c>
      <c r="AY21" s="133" t="s">
        <v>105</v>
      </c>
      <c r="AZ21" s="133" t="s">
        <v>103</v>
      </c>
      <c r="BA21" s="133"/>
      <c r="BB21" s="133"/>
      <c r="BC21" s="154"/>
    </row>
    <row r="22" spans="1:55" s="3" customFormat="1" ht="72">
      <c r="A22" s="112" t="s">
        <v>113</v>
      </c>
      <c r="B22" s="113" t="s">
        <v>117</v>
      </c>
      <c r="C22" s="113" t="s">
        <v>85</v>
      </c>
      <c r="D22" s="113" t="s">
        <v>5</v>
      </c>
      <c r="E22" s="113" t="s">
        <v>8</v>
      </c>
      <c r="F22" s="113"/>
      <c r="G22" s="114" t="s">
        <v>106</v>
      </c>
      <c r="H22" s="114" t="s">
        <v>107</v>
      </c>
      <c r="I22" s="113" t="s">
        <v>115</v>
      </c>
      <c r="J22" s="113">
        <v>4</v>
      </c>
      <c r="K22" s="115">
        <v>5700000</v>
      </c>
      <c r="L22" s="116">
        <v>0.04</v>
      </c>
      <c r="M22" s="117">
        <f t="shared" ref="M22:M29" si="11">+K22*(1+L22)</f>
        <v>5928000</v>
      </c>
      <c r="N22" s="113">
        <v>1</v>
      </c>
      <c r="O22" s="113" t="s">
        <v>109</v>
      </c>
      <c r="P22" s="119">
        <v>45691</v>
      </c>
      <c r="Q22" s="119">
        <v>46003</v>
      </c>
      <c r="R22" s="120">
        <f t="shared" si="8"/>
        <v>59280000</v>
      </c>
      <c r="S22" s="121"/>
      <c r="T22" s="118"/>
      <c r="U22" s="120">
        <f t="shared" si="0"/>
        <v>0</v>
      </c>
      <c r="V22" s="148">
        <f t="shared" si="9"/>
        <v>10</v>
      </c>
      <c r="W22" s="122">
        <f t="shared" si="1"/>
        <v>59280000</v>
      </c>
      <c r="X22" s="123" t="s">
        <v>92</v>
      </c>
      <c r="Y22" s="124" t="s">
        <v>93</v>
      </c>
      <c r="Z22" s="125" t="s">
        <v>110</v>
      </c>
      <c r="AA22" s="125" t="s">
        <v>347</v>
      </c>
      <c r="AB22" s="125" t="s">
        <v>94</v>
      </c>
      <c r="AC22" s="126" t="str">
        <f t="shared" si="10"/>
        <v>CON-006</v>
      </c>
      <c r="AD22" s="123">
        <v>80111600</v>
      </c>
      <c r="AE22" s="47" t="s">
        <v>420</v>
      </c>
      <c r="AF22" s="127">
        <f t="shared" si="2"/>
        <v>45691</v>
      </c>
      <c r="AG22" s="127">
        <f t="shared" si="3"/>
        <v>45691</v>
      </c>
      <c r="AH22" s="141">
        <f t="shared" si="4"/>
        <v>10</v>
      </c>
      <c r="AI22" s="132" t="s">
        <v>96</v>
      </c>
      <c r="AJ22" s="151" t="s">
        <v>97</v>
      </c>
      <c r="AK22" s="128">
        <f t="shared" si="5"/>
        <v>59280000</v>
      </c>
      <c r="AL22" s="128">
        <f t="shared" si="6"/>
        <v>59280000</v>
      </c>
      <c r="AM22" s="128"/>
      <c r="AN22" s="132" t="s">
        <v>94</v>
      </c>
      <c r="AO22" s="132" t="s">
        <v>98</v>
      </c>
      <c r="AP22" s="152" t="s">
        <v>99</v>
      </c>
      <c r="AQ22" s="153" t="s">
        <v>100</v>
      </c>
      <c r="AR22" s="129" t="str">
        <f t="shared" si="7"/>
        <v>OFICINA DE CONTROL INTERNO</v>
      </c>
      <c r="AS22" s="130" t="s">
        <v>101</v>
      </c>
      <c r="AT22" s="131" t="s">
        <v>102</v>
      </c>
      <c r="AU22" s="132" t="s">
        <v>94</v>
      </c>
      <c r="AV22" s="132" t="s">
        <v>94</v>
      </c>
      <c r="AW22" s="133" t="s">
        <v>103</v>
      </c>
      <c r="AX22" s="133" t="s">
        <v>104</v>
      </c>
      <c r="AY22" s="133" t="s">
        <v>105</v>
      </c>
      <c r="AZ22" s="133" t="s">
        <v>103</v>
      </c>
      <c r="BA22" s="133"/>
      <c r="BB22" s="133"/>
      <c r="BC22" s="154"/>
    </row>
    <row r="23" spans="1:55" s="3" customFormat="1" ht="60" customHeight="1">
      <c r="A23" s="112" t="s">
        <v>196</v>
      </c>
      <c r="B23" s="113" t="s">
        <v>119</v>
      </c>
      <c r="C23" s="113" t="s">
        <v>85</v>
      </c>
      <c r="D23" s="113" t="s">
        <v>5</v>
      </c>
      <c r="E23" s="113" t="s">
        <v>8</v>
      </c>
      <c r="F23" s="113"/>
      <c r="G23" s="114" t="s">
        <v>106</v>
      </c>
      <c r="H23" s="114" t="s">
        <v>107</v>
      </c>
      <c r="I23" s="113" t="s">
        <v>115</v>
      </c>
      <c r="J23" s="113">
        <v>1</v>
      </c>
      <c r="K23" s="115">
        <v>4700000</v>
      </c>
      <c r="L23" s="116">
        <v>0.05</v>
      </c>
      <c r="M23" s="117">
        <f t="shared" si="11"/>
        <v>4935000</v>
      </c>
      <c r="N23" s="113">
        <v>1</v>
      </c>
      <c r="O23" s="113" t="s">
        <v>109</v>
      </c>
      <c r="P23" s="119">
        <v>45691</v>
      </c>
      <c r="Q23" s="119">
        <v>46003</v>
      </c>
      <c r="R23" s="120">
        <f t="shared" si="8"/>
        <v>49350000</v>
      </c>
      <c r="S23" s="121"/>
      <c r="T23" s="118"/>
      <c r="U23" s="120">
        <f t="shared" si="0"/>
        <v>0</v>
      </c>
      <c r="V23" s="148">
        <f t="shared" si="9"/>
        <v>10</v>
      </c>
      <c r="W23" s="122">
        <f t="shared" si="1"/>
        <v>49350000</v>
      </c>
      <c r="X23" s="123" t="s">
        <v>92</v>
      </c>
      <c r="Y23" s="124" t="s">
        <v>93</v>
      </c>
      <c r="Z23" s="125" t="s">
        <v>110</v>
      </c>
      <c r="AA23" s="125" t="s">
        <v>347</v>
      </c>
      <c r="AB23" s="125" t="s">
        <v>320</v>
      </c>
      <c r="AC23" s="126" t="str">
        <f t="shared" si="10"/>
        <v>CON-007</v>
      </c>
      <c r="AD23" s="123">
        <v>80111600</v>
      </c>
      <c r="AE23" s="47" t="s">
        <v>421</v>
      </c>
      <c r="AF23" s="127">
        <f t="shared" si="2"/>
        <v>45691</v>
      </c>
      <c r="AG23" s="127">
        <f t="shared" si="3"/>
        <v>45691</v>
      </c>
      <c r="AH23" s="141">
        <f t="shared" si="4"/>
        <v>10</v>
      </c>
      <c r="AI23" s="132" t="s">
        <v>96</v>
      </c>
      <c r="AJ23" s="151" t="s">
        <v>97</v>
      </c>
      <c r="AK23" s="128">
        <f t="shared" si="5"/>
        <v>49350000</v>
      </c>
      <c r="AL23" s="128">
        <f t="shared" si="6"/>
        <v>49350000</v>
      </c>
      <c r="AM23" s="128"/>
      <c r="AN23" s="132" t="s">
        <v>94</v>
      </c>
      <c r="AO23" s="132" t="s">
        <v>98</v>
      </c>
      <c r="AP23" s="152" t="s">
        <v>99</v>
      </c>
      <c r="AQ23" s="153" t="s">
        <v>100</v>
      </c>
      <c r="AR23" s="129" t="str">
        <f t="shared" si="7"/>
        <v>OFICINA DE CONTROL INTERNO</v>
      </c>
      <c r="AS23" s="130" t="s">
        <v>101</v>
      </c>
      <c r="AT23" s="131" t="s">
        <v>102</v>
      </c>
      <c r="AU23" s="132" t="s">
        <v>94</v>
      </c>
      <c r="AV23" s="132" t="s">
        <v>94</v>
      </c>
      <c r="AW23" s="133" t="s">
        <v>103</v>
      </c>
      <c r="AX23" s="133" t="s">
        <v>104</v>
      </c>
      <c r="AY23" s="133" t="s">
        <v>105</v>
      </c>
      <c r="AZ23" s="133" t="s">
        <v>103</v>
      </c>
      <c r="BA23" s="133"/>
      <c r="BB23" s="133"/>
      <c r="BC23" s="154"/>
    </row>
    <row r="24" spans="1:55" s="3" customFormat="1" ht="96">
      <c r="A24" s="112" t="s">
        <v>113</v>
      </c>
      <c r="B24" s="113" t="s">
        <v>120</v>
      </c>
      <c r="C24" s="113" t="s">
        <v>85</v>
      </c>
      <c r="D24" s="113" t="s">
        <v>5</v>
      </c>
      <c r="E24" s="113" t="s">
        <v>8</v>
      </c>
      <c r="F24" s="113"/>
      <c r="G24" s="114" t="s">
        <v>106</v>
      </c>
      <c r="H24" s="114" t="s">
        <v>107</v>
      </c>
      <c r="I24" s="113" t="s">
        <v>108</v>
      </c>
      <c r="J24" s="113">
        <v>6</v>
      </c>
      <c r="K24" s="115">
        <v>4400000</v>
      </c>
      <c r="L24" s="116">
        <v>0.05</v>
      </c>
      <c r="M24" s="117">
        <f t="shared" si="11"/>
        <v>4620000</v>
      </c>
      <c r="N24" s="113">
        <v>1</v>
      </c>
      <c r="O24" s="113" t="s">
        <v>109</v>
      </c>
      <c r="P24" s="119">
        <v>45691</v>
      </c>
      <c r="Q24" s="119">
        <v>46003</v>
      </c>
      <c r="R24" s="120">
        <f t="shared" si="8"/>
        <v>46200000</v>
      </c>
      <c r="S24" s="121"/>
      <c r="T24" s="118"/>
      <c r="U24" s="120">
        <f t="shared" si="0"/>
        <v>0</v>
      </c>
      <c r="V24" s="148">
        <f t="shared" si="9"/>
        <v>10</v>
      </c>
      <c r="W24" s="122">
        <f t="shared" si="1"/>
        <v>46200000</v>
      </c>
      <c r="X24" s="123" t="s">
        <v>92</v>
      </c>
      <c r="Y24" s="124" t="s">
        <v>93</v>
      </c>
      <c r="Z24" s="125" t="s">
        <v>110</v>
      </c>
      <c r="AA24" s="125" t="s">
        <v>347</v>
      </c>
      <c r="AB24" s="125" t="s">
        <v>94</v>
      </c>
      <c r="AC24" s="126" t="str">
        <f t="shared" si="10"/>
        <v>CON-008</v>
      </c>
      <c r="AD24" s="123">
        <v>80111600</v>
      </c>
      <c r="AE24" s="47" t="s">
        <v>488</v>
      </c>
      <c r="AF24" s="127">
        <f t="shared" si="2"/>
        <v>45691</v>
      </c>
      <c r="AG24" s="127">
        <f t="shared" si="3"/>
        <v>45691</v>
      </c>
      <c r="AH24" s="141">
        <f t="shared" si="4"/>
        <v>10</v>
      </c>
      <c r="AI24" s="132" t="s">
        <v>96</v>
      </c>
      <c r="AJ24" s="151" t="s">
        <v>97</v>
      </c>
      <c r="AK24" s="128">
        <f t="shared" si="5"/>
        <v>46200000</v>
      </c>
      <c r="AL24" s="128">
        <f t="shared" si="6"/>
        <v>46200000</v>
      </c>
      <c r="AM24" s="128"/>
      <c r="AN24" s="132" t="s">
        <v>94</v>
      </c>
      <c r="AO24" s="132" t="s">
        <v>98</v>
      </c>
      <c r="AP24" s="152" t="s">
        <v>99</v>
      </c>
      <c r="AQ24" s="153" t="s">
        <v>100</v>
      </c>
      <c r="AR24" s="129" t="str">
        <f t="shared" si="7"/>
        <v>OFICINA DE CONTROL INTERNO</v>
      </c>
      <c r="AS24" s="130" t="s">
        <v>101</v>
      </c>
      <c r="AT24" s="131" t="s">
        <v>102</v>
      </c>
      <c r="AU24" s="132" t="s">
        <v>94</v>
      </c>
      <c r="AV24" s="132" t="s">
        <v>94</v>
      </c>
      <c r="AW24" s="133" t="s">
        <v>103</v>
      </c>
      <c r="AX24" s="133" t="s">
        <v>104</v>
      </c>
      <c r="AY24" s="133" t="s">
        <v>105</v>
      </c>
      <c r="AZ24" s="133" t="s">
        <v>103</v>
      </c>
      <c r="BA24" s="133"/>
      <c r="BB24" s="133"/>
      <c r="BC24" s="154"/>
    </row>
    <row r="25" spans="1:55" s="3" customFormat="1" ht="54" customHeight="1">
      <c r="A25" s="112" t="s">
        <v>113</v>
      </c>
      <c r="B25" s="113" t="s">
        <v>313</v>
      </c>
      <c r="C25" s="113" t="s">
        <v>85</v>
      </c>
      <c r="D25" s="113" t="s">
        <v>5</v>
      </c>
      <c r="E25" s="113" t="s">
        <v>11</v>
      </c>
      <c r="F25" s="113"/>
      <c r="G25" s="114" t="s">
        <v>123</v>
      </c>
      <c r="H25" s="114" t="s">
        <v>107</v>
      </c>
      <c r="I25" s="113" t="s">
        <v>124</v>
      </c>
      <c r="J25" s="113">
        <v>5</v>
      </c>
      <c r="K25" s="115">
        <v>2100000</v>
      </c>
      <c r="L25" s="116">
        <v>0.05</v>
      </c>
      <c r="M25" s="117">
        <f t="shared" si="11"/>
        <v>2205000</v>
      </c>
      <c r="N25" s="113">
        <v>1</v>
      </c>
      <c r="O25" s="113" t="s">
        <v>109</v>
      </c>
      <c r="P25" s="119">
        <v>45691</v>
      </c>
      <c r="Q25" s="119">
        <v>46003</v>
      </c>
      <c r="R25" s="120">
        <f t="shared" si="8"/>
        <v>22050000</v>
      </c>
      <c r="S25" s="121"/>
      <c r="T25" s="118"/>
      <c r="U25" s="120">
        <f t="shared" si="0"/>
        <v>0</v>
      </c>
      <c r="V25" s="148">
        <f t="shared" si="9"/>
        <v>10</v>
      </c>
      <c r="W25" s="122">
        <f t="shared" si="1"/>
        <v>22050000</v>
      </c>
      <c r="X25" s="123" t="s">
        <v>92</v>
      </c>
      <c r="Y25" s="124" t="s">
        <v>93</v>
      </c>
      <c r="Z25" s="125" t="s">
        <v>110</v>
      </c>
      <c r="AA25" s="125" t="s">
        <v>347</v>
      </c>
      <c r="AB25" s="125" t="s">
        <v>94</v>
      </c>
      <c r="AC25" s="126" t="str">
        <f t="shared" si="10"/>
        <v>CON-009</v>
      </c>
      <c r="AD25" s="123">
        <v>80111600</v>
      </c>
      <c r="AE25" s="47" t="s">
        <v>125</v>
      </c>
      <c r="AF25" s="127">
        <f t="shared" si="2"/>
        <v>45691</v>
      </c>
      <c r="AG25" s="127">
        <f t="shared" si="3"/>
        <v>45691</v>
      </c>
      <c r="AH25" s="141">
        <f t="shared" si="4"/>
        <v>10</v>
      </c>
      <c r="AI25" s="132" t="s">
        <v>96</v>
      </c>
      <c r="AJ25" s="151" t="s">
        <v>97</v>
      </c>
      <c r="AK25" s="128">
        <f t="shared" si="5"/>
        <v>22050000</v>
      </c>
      <c r="AL25" s="128">
        <f t="shared" si="6"/>
        <v>22050000</v>
      </c>
      <c r="AM25" s="128"/>
      <c r="AN25" s="132" t="s">
        <v>94</v>
      </c>
      <c r="AO25" s="132" t="s">
        <v>98</v>
      </c>
      <c r="AP25" s="152" t="s">
        <v>99</v>
      </c>
      <c r="AQ25" s="153" t="s">
        <v>100</v>
      </c>
      <c r="AR25" s="129" t="str">
        <f t="shared" si="7"/>
        <v xml:space="preserve">SECRETARÍA GENERAL </v>
      </c>
      <c r="AS25" s="130" t="s">
        <v>101</v>
      </c>
      <c r="AT25" s="131" t="s">
        <v>102</v>
      </c>
      <c r="AU25" s="132" t="s">
        <v>94</v>
      </c>
      <c r="AV25" s="132" t="s">
        <v>94</v>
      </c>
      <c r="AW25" s="133" t="s">
        <v>103</v>
      </c>
      <c r="AX25" s="133" t="s">
        <v>104</v>
      </c>
      <c r="AY25" s="133" t="s">
        <v>105</v>
      </c>
      <c r="AZ25" s="133" t="s">
        <v>103</v>
      </c>
      <c r="BA25" s="133"/>
      <c r="BB25" s="133"/>
      <c r="BC25" s="154"/>
    </row>
    <row r="26" spans="1:55" s="3" customFormat="1" ht="72">
      <c r="A26" s="112" t="s">
        <v>113</v>
      </c>
      <c r="B26" s="113" t="s">
        <v>121</v>
      </c>
      <c r="C26" s="113" t="s">
        <v>85</v>
      </c>
      <c r="D26" s="113" t="s">
        <v>5</v>
      </c>
      <c r="E26" s="113" t="s">
        <v>9</v>
      </c>
      <c r="F26" s="113"/>
      <c r="G26" s="114" t="s">
        <v>106</v>
      </c>
      <c r="H26" s="114" t="s">
        <v>107</v>
      </c>
      <c r="I26" s="113" t="s">
        <v>115</v>
      </c>
      <c r="J26" s="113">
        <v>4</v>
      </c>
      <c r="K26" s="115">
        <v>5700000</v>
      </c>
      <c r="L26" s="116">
        <v>0.04</v>
      </c>
      <c r="M26" s="117">
        <f t="shared" si="11"/>
        <v>5928000</v>
      </c>
      <c r="N26" s="113">
        <v>1</v>
      </c>
      <c r="O26" s="113" t="s">
        <v>91</v>
      </c>
      <c r="P26" s="119">
        <v>45691</v>
      </c>
      <c r="Q26" s="119">
        <v>46003</v>
      </c>
      <c r="R26" s="120">
        <f t="shared" si="8"/>
        <v>59280000</v>
      </c>
      <c r="S26" s="121"/>
      <c r="T26" s="118"/>
      <c r="U26" s="120">
        <f t="shared" si="0"/>
        <v>0</v>
      </c>
      <c r="V26" s="148">
        <f t="shared" si="9"/>
        <v>10</v>
      </c>
      <c r="W26" s="122">
        <f t="shared" si="1"/>
        <v>59280000</v>
      </c>
      <c r="X26" s="123" t="s">
        <v>92</v>
      </c>
      <c r="Y26" s="124" t="s">
        <v>93</v>
      </c>
      <c r="Z26" s="125" t="s">
        <v>110</v>
      </c>
      <c r="AA26" s="125" t="s">
        <v>347</v>
      </c>
      <c r="AB26" s="125" t="s">
        <v>94</v>
      </c>
      <c r="AC26" s="126" t="str">
        <f t="shared" si="10"/>
        <v>CON-010</v>
      </c>
      <c r="AD26" s="123">
        <v>80111600</v>
      </c>
      <c r="AE26" s="47" t="s">
        <v>325</v>
      </c>
      <c r="AF26" s="127">
        <f t="shared" si="2"/>
        <v>45691</v>
      </c>
      <c r="AG26" s="127">
        <f t="shared" si="3"/>
        <v>45691</v>
      </c>
      <c r="AH26" s="141">
        <f t="shared" si="4"/>
        <v>10</v>
      </c>
      <c r="AI26" s="132" t="s">
        <v>96</v>
      </c>
      <c r="AJ26" s="151" t="s">
        <v>97</v>
      </c>
      <c r="AK26" s="128">
        <f t="shared" si="5"/>
        <v>59280000</v>
      </c>
      <c r="AL26" s="128">
        <f t="shared" si="6"/>
        <v>59280000</v>
      </c>
      <c r="AM26" s="128"/>
      <c r="AN26" s="132" t="s">
        <v>94</v>
      </c>
      <c r="AO26" s="132" t="s">
        <v>98</v>
      </c>
      <c r="AP26" s="152" t="s">
        <v>99</v>
      </c>
      <c r="AQ26" s="153" t="s">
        <v>100</v>
      </c>
      <c r="AR26" s="129" t="str">
        <f t="shared" si="7"/>
        <v xml:space="preserve">OFICINA DE DESARROLLO Y PLANEACIÓN </v>
      </c>
      <c r="AS26" s="130" t="s">
        <v>101</v>
      </c>
      <c r="AT26" s="131" t="s">
        <v>102</v>
      </c>
      <c r="AU26" s="132" t="s">
        <v>94</v>
      </c>
      <c r="AV26" s="132" t="s">
        <v>94</v>
      </c>
      <c r="AW26" s="133" t="s">
        <v>103</v>
      </c>
      <c r="AX26" s="133" t="s">
        <v>104</v>
      </c>
      <c r="AY26" s="133" t="s">
        <v>105</v>
      </c>
      <c r="AZ26" s="133" t="s">
        <v>103</v>
      </c>
      <c r="BA26" s="133"/>
      <c r="BB26" s="133"/>
      <c r="BC26" s="154"/>
    </row>
    <row r="27" spans="1:55" s="3" customFormat="1" ht="60">
      <c r="A27" s="112" t="s">
        <v>113</v>
      </c>
      <c r="B27" s="113" t="s">
        <v>122</v>
      </c>
      <c r="C27" s="113" t="s">
        <v>85</v>
      </c>
      <c r="D27" s="113" t="s">
        <v>5</v>
      </c>
      <c r="E27" s="113" t="s">
        <v>9</v>
      </c>
      <c r="F27" s="113"/>
      <c r="G27" s="114" t="s">
        <v>106</v>
      </c>
      <c r="H27" s="114" t="s">
        <v>107</v>
      </c>
      <c r="I27" s="113" t="s">
        <v>115</v>
      </c>
      <c r="J27" s="113">
        <v>4</v>
      </c>
      <c r="K27" s="115">
        <v>5700000</v>
      </c>
      <c r="L27" s="116">
        <v>0.04</v>
      </c>
      <c r="M27" s="117">
        <f t="shared" si="11"/>
        <v>5928000</v>
      </c>
      <c r="N27" s="113">
        <v>1</v>
      </c>
      <c r="O27" s="113" t="s">
        <v>91</v>
      </c>
      <c r="P27" s="119">
        <v>45691</v>
      </c>
      <c r="Q27" s="119">
        <v>46003</v>
      </c>
      <c r="R27" s="120">
        <f t="shared" si="8"/>
        <v>59280000</v>
      </c>
      <c r="S27" s="121"/>
      <c r="T27" s="118"/>
      <c r="U27" s="120">
        <f t="shared" si="0"/>
        <v>0</v>
      </c>
      <c r="V27" s="148">
        <f t="shared" si="9"/>
        <v>10</v>
      </c>
      <c r="W27" s="122">
        <f t="shared" si="1"/>
        <v>59280000</v>
      </c>
      <c r="X27" s="123" t="s">
        <v>92</v>
      </c>
      <c r="Y27" s="124" t="s">
        <v>93</v>
      </c>
      <c r="Z27" s="125" t="s">
        <v>110</v>
      </c>
      <c r="AA27" s="125" t="s">
        <v>347</v>
      </c>
      <c r="AB27" s="125" t="s">
        <v>94</v>
      </c>
      <c r="AC27" s="126" t="str">
        <f t="shared" si="10"/>
        <v>CON-011</v>
      </c>
      <c r="AD27" s="123">
        <v>80111600</v>
      </c>
      <c r="AE27" s="47" t="s">
        <v>371</v>
      </c>
      <c r="AF27" s="127">
        <f t="shared" si="2"/>
        <v>45691</v>
      </c>
      <c r="AG27" s="127">
        <f t="shared" si="3"/>
        <v>45691</v>
      </c>
      <c r="AH27" s="141">
        <f t="shared" si="4"/>
        <v>10</v>
      </c>
      <c r="AI27" s="132" t="s">
        <v>96</v>
      </c>
      <c r="AJ27" s="151" t="s">
        <v>97</v>
      </c>
      <c r="AK27" s="128">
        <f t="shared" si="5"/>
        <v>59280000</v>
      </c>
      <c r="AL27" s="128">
        <f t="shared" si="6"/>
        <v>59280000</v>
      </c>
      <c r="AM27" s="128"/>
      <c r="AN27" s="132" t="s">
        <v>94</v>
      </c>
      <c r="AO27" s="132" t="s">
        <v>98</v>
      </c>
      <c r="AP27" s="152" t="s">
        <v>99</v>
      </c>
      <c r="AQ27" s="153" t="s">
        <v>100</v>
      </c>
      <c r="AR27" s="129" t="str">
        <f t="shared" si="7"/>
        <v xml:space="preserve">OFICINA DE DESARROLLO Y PLANEACIÓN </v>
      </c>
      <c r="AS27" s="130" t="s">
        <v>101</v>
      </c>
      <c r="AT27" s="131" t="s">
        <v>102</v>
      </c>
      <c r="AU27" s="132" t="s">
        <v>94</v>
      </c>
      <c r="AV27" s="132" t="s">
        <v>94</v>
      </c>
      <c r="AW27" s="133" t="s">
        <v>103</v>
      </c>
      <c r="AX27" s="133" t="s">
        <v>104</v>
      </c>
      <c r="AY27" s="133" t="s">
        <v>105</v>
      </c>
      <c r="AZ27" s="133" t="s">
        <v>103</v>
      </c>
      <c r="BA27" s="133"/>
      <c r="BB27" s="133"/>
      <c r="BC27" s="154"/>
    </row>
    <row r="28" spans="1:55" s="3" customFormat="1" ht="60">
      <c r="A28" s="112" t="s">
        <v>113</v>
      </c>
      <c r="B28" s="113" t="s">
        <v>126</v>
      </c>
      <c r="C28" s="113" t="s">
        <v>85</v>
      </c>
      <c r="D28" s="113" t="s">
        <v>5</v>
      </c>
      <c r="E28" s="113" t="s">
        <v>9</v>
      </c>
      <c r="F28" s="113"/>
      <c r="G28" s="114" t="s">
        <v>106</v>
      </c>
      <c r="H28" s="114" t="s">
        <v>107</v>
      </c>
      <c r="I28" s="113" t="s">
        <v>115</v>
      </c>
      <c r="J28" s="113">
        <v>4</v>
      </c>
      <c r="K28" s="115">
        <v>5700000</v>
      </c>
      <c r="L28" s="116">
        <v>0.04</v>
      </c>
      <c r="M28" s="117">
        <f t="shared" si="11"/>
        <v>5928000</v>
      </c>
      <c r="N28" s="113">
        <v>1</v>
      </c>
      <c r="O28" s="113" t="s">
        <v>91</v>
      </c>
      <c r="P28" s="119">
        <v>45691</v>
      </c>
      <c r="Q28" s="119">
        <v>46003</v>
      </c>
      <c r="R28" s="120">
        <f t="shared" si="8"/>
        <v>59280000</v>
      </c>
      <c r="S28" s="121"/>
      <c r="T28" s="118"/>
      <c r="U28" s="120">
        <f t="shared" si="0"/>
        <v>0</v>
      </c>
      <c r="V28" s="148">
        <f t="shared" si="9"/>
        <v>10</v>
      </c>
      <c r="W28" s="122">
        <f t="shared" si="1"/>
        <v>59280000</v>
      </c>
      <c r="X28" s="123" t="s">
        <v>92</v>
      </c>
      <c r="Y28" s="124" t="s">
        <v>93</v>
      </c>
      <c r="Z28" s="125" t="s">
        <v>110</v>
      </c>
      <c r="AA28" s="125" t="s">
        <v>347</v>
      </c>
      <c r="AB28" s="125" t="s">
        <v>94</v>
      </c>
      <c r="AC28" s="126" t="str">
        <f t="shared" si="10"/>
        <v>CON-012</v>
      </c>
      <c r="AD28" s="123">
        <v>80111600</v>
      </c>
      <c r="AE28" s="47" t="s">
        <v>326</v>
      </c>
      <c r="AF28" s="127">
        <f t="shared" si="2"/>
        <v>45691</v>
      </c>
      <c r="AG28" s="127">
        <f t="shared" si="3"/>
        <v>45691</v>
      </c>
      <c r="AH28" s="141">
        <f t="shared" si="4"/>
        <v>10</v>
      </c>
      <c r="AI28" s="132" t="s">
        <v>96</v>
      </c>
      <c r="AJ28" s="151" t="s">
        <v>97</v>
      </c>
      <c r="AK28" s="128">
        <f t="shared" si="5"/>
        <v>59280000</v>
      </c>
      <c r="AL28" s="128">
        <f t="shared" si="6"/>
        <v>59280000</v>
      </c>
      <c r="AM28" s="128"/>
      <c r="AN28" s="132" t="s">
        <v>94</v>
      </c>
      <c r="AO28" s="132" t="s">
        <v>98</v>
      </c>
      <c r="AP28" s="152" t="s">
        <v>99</v>
      </c>
      <c r="AQ28" s="153" t="s">
        <v>100</v>
      </c>
      <c r="AR28" s="129" t="str">
        <f t="shared" si="7"/>
        <v xml:space="preserve">OFICINA DE DESARROLLO Y PLANEACIÓN </v>
      </c>
      <c r="AS28" s="130" t="s">
        <v>101</v>
      </c>
      <c r="AT28" s="131" t="s">
        <v>102</v>
      </c>
      <c r="AU28" s="132" t="s">
        <v>94</v>
      </c>
      <c r="AV28" s="132" t="s">
        <v>94</v>
      </c>
      <c r="AW28" s="133" t="s">
        <v>103</v>
      </c>
      <c r="AX28" s="133" t="s">
        <v>104</v>
      </c>
      <c r="AY28" s="133" t="s">
        <v>105</v>
      </c>
      <c r="AZ28" s="133" t="s">
        <v>103</v>
      </c>
      <c r="BA28" s="133"/>
      <c r="BB28" s="133"/>
      <c r="BC28" s="154"/>
    </row>
    <row r="29" spans="1:55" s="3" customFormat="1" ht="84">
      <c r="A29" s="112" t="s">
        <v>113</v>
      </c>
      <c r="B29" s="113" t="s">
        <v>127</v>
      </c>
      <c r="C29" s="113" t="s">
        <v>85</v>
      </c>
      <c r="D29" s="113" t="s">
        <v>5</v>
      </c>
      <c r="E29" s="113" t="s">
        <v>9</v>
      </c>
      <c r="F29" s="113"/>
      <c r="G29" s="114" t="s">
        <v>106</v>
      </c>
      <c r="H29" s="114" t="s">
        <v>107</v>
      </c>
      <c r="I29" s="113" t="s">
        <v>115</v>
      </c>
      <c r="J29" s="113">
        <v>4</v>
      </c>
      <c r="K29" s="115">
        <v>5700000</v>
      </c>
      <c r="L29" s="116">
        <v>0.04</v>
      </c>
      <c r="M29" s="117">
        <f t="shared" si="11"/>
        <v>5928000</v>
      </c>
      <c r="N29" s="113">
        <v>1</v>
      </c>
      <c r="O29" s="113" t="s">
        <v>91</v>
      </c>
      <c r="P29" s="119">
        <v>45691</v>
      </c>
      <c r="Q29" s="181">
        <v>45936</v>
      </c>
      <c r="R29" s="176">
        <v>48609000</v>
      </c>
      <c r="S29" s="121"/>
      <c r="T29" s="118"/>
      <c r="U29" s="120">
        <f t="shared" si="0"/>
        <v>0</v>
      </c>
      <c r="V29" s="148">
        <f t="shared" si="9"/>
        <v>8</v>
      </c>
      <c r="W29" s="178">
        <f t="shared" si="1"/>
        <v>48609000</v>
      </c>
      <c r="X29" s="123" t="s">
        <v>92</v>
      </c>
      <c r="Y29" s="124" t="s">
        <v>93</v>
      </c>
      <c r="Z29" s="125" t="s">
        <v>110</v>
      </c>
      <c r="AA29" s="125" t="s">
        <v>347</v>
      </c>
      <c r="AB29" s="125" t="s">
        <v>94</v>
      </c>
      <c r="AC29" s="126" t="str">
        <f t="shared" si="10"/>
        <v>CON-013</v>
      </c>
      <c r="AD29" s="123">
        <v>80111600</v>
      </c>
      <c r="AE29" s="47" t="s">
        <v>130</v>
      </c>
      <c r="AF29" s="127">
        <f t="shared" si="2"/>
        <v>45691</v>
      </c>
      <c r="AG29" s="127">
        <f t="shared" si="3"/>
        <v>45691</v>
      </c>
      <c r="AH29" s="141">
        <f t="shared" si="4"/>
        <v>8</v>
      </c>
      <c r="AI29" s="132" t="s">
        <v>96</v>
      </c>
      <c r="AJ29" s="151" t="s">
        <v>97</v>
      </c>
      <c r="AK29" s="180">
        <f t="shared" si="5"/>
        <v>48609000</v>
      </c>
      <c r="AL29" s="180">
        <f t="shared" si="6"/>
        <v>48609000</v>
      </c>
      <c r="AM29" s="128"/>
      <c r="AN29" s="132" t="s">
        <v>94</v>
      </c>
      <c r="AO29" s="132" t="s">
        <v>98</v>
      </c>
      <c r="AP29" s="152" t="s">
        <v>99</v>
      </c>
      <c r="AQ29" s="153" t="s">
        <v>100</v>
      </c>
      <c r="AR29" s="129" t="str">
        <f t="shared" si="7"/>
        <v xml:space="preserve">OFICINA DE DESARROLLO Y PLANEACIÓN </v>
      </c>
      <c r="AS29" s="130" t="s">
        <v>101</v>
      </c>
      <c r="AT29" s="131" t="s">
        <v>102</v>
      </c>
      <c r="AU29" s="132" t="s">
        <v>94</v>
      </c>
      <c r="AV29" s="132" t="s">
        <v>94</v>
      </c>
      <c r="AW29" s="133" t="s">
        <v>103</v>
      </c>
      <c r="AX29" s="133" t="s">
        <v>104</v>
      </c>
      <c r="AY29" s="133" t="s">
        <v>105</v>
      </c>
      <c r="AZ29" s="133" t="s">
        <v>103</v>
      </c>
      <c r="BA29" s="133"/>
      <c r="BB29" s="133"/>
      <c r="BC29" s="154"/>
    </row>
    <row r="30" spans="1:55" s="3" customFormat="1" ht="72">
      <c r="A30" s="112" t="s">
        <v>113</v>
      </c>
      <c r="B30" s="113" t="s">
        <v>128</v>
      </c>
      <c r="C30" s="113" t="s">
        <v>85</v>
      </c>
      <c r="D30" s="113" t="s">
        <v>5</v>
      </c>
      <c r="E30" s="113" t="s">
        <v>9</v>
      </c>
      <c r="F30" s="113"/>
      <c r="G30" s="114" t="s">
        <v>112</v>
      </c>
      <c r="H30" s="114" t="s">
        <v>112</v>
      </c>
      <c r="I30" s="113" t="s">
        <v>89</v>
      </c>
      <c r="J30" s="113"/>
      <c r="K30" s="115">
        <v>3610912.2</v>
      </c>
      <c r="L30" s="116">
        <v>0.05</v>
      </c>
      <c r="M30" s="120">
        <v>38983937</v>
      </c>
      <c r="N30" s="113">
        <v>1</v>
      </c>
      <c r="O30" s="113" t="s">
        <v>686</v>
      </c>
      <c r="P30" s="119">
        <v>45691</v>
      </c>
      <c r="Q30" s="119">
        <v>46003</v>
      </c>
      <c r="R30" s="120">
        <v>38983937</v>
      </c>
      <c r="S30" s="121"/>
      <c r="T30" s="118"/>
      <c r="U30" s="120">
        <f t="shared" si="0"/>
        <v>0</v>
      </c>
      <c r="V30" s="148">
        <v>12</v>
      </c>
      <c r="W30" s="122">
        <f>+R30</f>
        <v>38983937</v>
      </c>
      <c r="X30" s="123" t="s">
        <v>92</v>
      </c>
      <c r="Y30" s="124" t="s">
        <v>93</v>
      </c>
      <c r="Z30" s="125" t="s">
        <v>110</v>
      </c>
      <c r="AA30" s="125" t="s">
        <v>347</v>
      </c>
      <c r="AB30" s="125"/>
      <c r="AC30" s="126" t="str">
        <f t="shared" si="10"/>
        <v>CON-014</v>
      </c>
      <c r="AD30" s="123" t="s">
        <v>132</v>
      </c>
      <c r="AE30" s="47" t="s">
        <v>372</v>
      </c>
      <c r="AF30" s="127">
        <f t="shared" si="2"/>
        <v>45691</v>
      </c>
      <c r="AG30" s="127">
        <f t="shared" si="3"/>
        <v>45691</v>
      </c>
      <c r="AH30" s="141">
        <v>12</v>
      </c>
      <c r="AI30" s="132" t="s">
        <v>96</v>
      </c>
      <c r="AJ30" s="151" t="s">
        <v>97</v>
      </c>
      <c r="AK30" s="128">
        <f t="shared" si="5"/>
        <v>38983937</v>
      </c>
      <c r="AL30" s="128">
        <f t="shared" si="6"/>
        <v>38983937</v>
      </c>
      <c r="AM30" s="128"/>
      <c r="AN30" s="132" t="s">
        <v>94</v>
      </c>
      <c r="AO30" s="132" t="s">
        <v>98</v>
      </c>
      <c r="AP30" s="152" t="s">
        <v>99</v>
      </c>
      <c r="AQ30" s="153" t="s">
        <v>100</v>
      </c>
      <c r="AR30" s="129" t="str">
        <f t="shared" si="7"/>
        <v xml:space="preserve">OFICINA DE DESARROLLO Y PLANEACIÓN </v>
      </c>
      <c r="AS30" s="130" t="s">
        <v>101</v>
      </c>
      <c r="AT30" s="131" t="s">
        <v>102</v>
      </c>
      <c r="AU30" s="132" t="s">
        <v>94</v>
      </c>
      <c r="AV30" s="132" t="s">
        <v>94</v>
      </c>
      <c r="AW30" s="133" t="s">
        <v>103</v>
      </c>
      <c r="AX30" s="133" t="s">
        <v>104</v>
      </c>
      <c r="AY30" s="133" t="s">
        <v>105</v>
      </c>
      <c r="AZ30" s="133" t="s">
        <v>103</v>
      </c>
      <c r="BA30" s="133"/>
      <c r="BB30" s="133"/>
      <c r="BC30" s="154"/>
    </row>
    <row r="31" spans="1:55" s="3" customFormat="1" ht="108">
      <c r="A31" s="112" t="s">
        <v>113</v>
      </c>
      <c r="B31" s="113" t="s">
        <v>129</v>
      </c>
      <c r="C31" s="113" t="s">
        <v>85</v>
      </c>
      <c r="D31" s="113" t="s">
        <v>5</v>
      </c>
      <c r="E31" s="113" t="s">
        <v>9</v>
      </c>
      <c r="F31" s="113"/>
      <c r="G31" s="114" t="s">
        <v>314</v>
      </c>
      <c r="H31" s="114" t="s">
        <v>112</v>
      </c>
      <c r="I31" s="113" t="s">
        <v>89</v>
      </c>
      <c r="J31" s="113"/>
      <c r="K31" s="115">
        <v>1599894.0902783999</v>
      </c>
      <c r="L31" s="116">
        <v>0.05</v>
      </c>
      <c r="M31" s="117">
        <f t="shared" ref="M31:M42" si="12">+K31*(1+L31)</f>
        <v>1679888.7947923199</v>
      </c>
      <c r="N31" s="113">
        <v>1</v>
      </c>
      <c r="O31" s="113" t="s">
        <v>91</v>
      </c>
      <c r="P31" s="119">
        <v>45691</v>
      </c>
      <c r="Q31" s="119">
        <v>46003</v>
      </c>
      <c r="R31" s="120">
        <f t="shared" ref="R31:R42" si="13">M31*V31</f>
        <v>16798887.947923198</v>
      </c>
      <c r="S31" s="121"/>
      <c r="T31" s="118"/>
      <c r="U31" s="120">
        <f t="shared" si="0"/>
        <v>0</v>
      </c>
      <c r="V31" s="148">
        <f>ROUND((((Q31-P31)+(T31-S31))/30),0)</f>
        <v>10</v>
      </c>
      <c r="W31" s="122">
        <f>+R31</f>
        <v>16798887.947923198</v>
      </c>
      <c r="X31" s="123" t="s">
        <v>92</v>
      </c>
      <c r="Y31" s="124" t="s">
        <v>93</v>
      </c>
      <c r="Z31" s="125" t="s">
        <v>110</v>
      </c>
      <c r="AA31" s="125" t="s">
        <v>347</v>
      </c>
      <c r="AB31" s="125" t="s">
        <v>94</v>
      </c>
      <c r="AC31" s="126" t="str">
        <f t="shared" si="10"/>
        <v>CON-015</v>
      </c>
      <c r="AD31" s="123" t="s">
        <v>134</v>
      </c>
      <c r="AE31" s="47" t="s">
        <v>135</v>
      </c>
      <c r="AF31" s="127">
        <f t="shared" si="2"/>
        <v>45691</v>
      </c>
      <c r="AG31" s="127">
        <f t="shared" si="3"/>
        <v>45691</v>
      </c>
      <c r="AH31" s="141">
        <f t="shared" ref="AH31:AH62" si="14">+V31</f>
        <v>10</v>
      </c>
      <c r="AI31" s="132" t="s">
        <v>96</v>
      </c>
      <c r="AJ31" s="151" t="s">
        <v>97</v>
      </c>
      <c r="AK31" s="128">
        <f t="shared" si="5"/>
        <v>16798887.947923198</v>
      </c>
      <c r="AL31" s="128">
        <f t="shared" si="6"/>
        <v>16798887.947923198</v>
      </c>
      <c r="AM31" s="128"/>
      <c r="AN31" s="132" t="s">
        <v>94</v>
      </c>
      <c r="AO31" s="132" t="s">
        <v>98</v>
      </c>
      <c r="AP31" s="152" t="s">
        <v>99</v>
      </c>
      <c r="AQ31" s="153" t="s">
        <v>100</v>
      </c>
      <c r="AR31" s="129" t="str">
        <f t="shared" si="7"/>
        <v xml:space="preserve">OFICINA DE DESARROLLO Y PLANEACIÓN </v>
      </c>
      <c r="AS31" s="130" t="s">
        <v>101</v>
      </c>
      <c r="AT31" s="131" t="s">
        <v>102</v>
      </c>
      <c r="AU31" s="132" t="s">
        <v>94</v>
      </c>
      <c r="AV31" s="132" t="s">
        <v>94</v>
      </c>
      <c r="AW31" s="133" t="s">
        <v>103</v>
      </c>
      <c r="AX31" s="133" t="s">
        <v>104</v>
      </c>
      <c r="AY31" s="133" t="s">
        <v>105</v>
      </c>
      <c r="AZ31" s="133" t="s">
        <v>103</v>
      </c>
      <c r="BA31" s="133"/>
      <c r="BB31" s="133"/>
      <c r="BC31" s="154"/>
    </row>
    <row r="32" spans="1:55" s="3" customFormat="1" ht="134.25" customHeight="1">
      <c r="A32" s="112" t="s">
        <v>113</v>
      </c>
      <c r="B32" s="113" t="s">
        <v>131</v>
      </c>
      <c r="C32" s="113" t="s">
        <v>85</v>
      </c>
      <c r="D32" s="113" t="s">
        <v>5</v>
      </c>
      <c r="E32" s="113" t="s">
        <v>6</v>
      </c>
      <c r="F32" s="113"/>
      <c r="G32" s="114" t="s">
        <v>106</v>
      </c>
      <c r="H32" s="114" t="s">
        <v>107</v>
      </c>
      <c r="I32" s="113" t="s">
        <v>108</v>
      </c>
      <c r="J32" s="113">
        <v>6</v>
      </c>
      <c r="K32" s="115">
        <v>4400000</v>
      </c>
      <c r="L32" s="116">
        <v>0.05</v>
      </c>
      <c r="M32" s="117">
        <f t="shared" si="12"/>
        <v>4620000</v>
      </c>
      <c r="N32" s="113">
        <v>1</v>
      </c>
      <c r="O32" s="113" t="s">
        <v>109</v>
      </c>
      <c r="P32" s="119">
        <v>45691</v>
      </c>
      <c r="Q32" s="119">
        <v>46003</v>
      </c>
      <c r="R32" s="120">
        <f t="shared" si="13"/>
        <v>46200000</v>
      </c>
      <c r="S32" s="121"/>
      <c r="T32" s="118"/>
      <c r="U32" s="120">
        <f t="shared" si="0"/>
        <v>0</v>
      </c>
      <c r="V32" s="148">
        <f>ROUND((((Q32-P32)+(T32-S32))/30),0)</f>
        <v>10</v>
      </c>
      <c r="W32" s="122">
        <f t="shared" ref="W32:W42" si="15">+R32+U32</f>
        <v>46200000</v>
      </c>
      <c r="X32" s="123" t="s">
        <v>92</v>
      </c>
      <c r="Y32" s="124" t="s">
        <v>93</v>
      </c>
      <c r="Z32" s="125" t="s">
        <v>110</v>
      </c>
      <c r="AA32" s="125" t="s">
        <v>347</v>
      </c>
      <c r="AB32" s="125" t="s">
        <v>94</v>
      </c>
      <c r="AC32" s="126" t="str">
        <f t="shared" si="10"/>
        <v>CON-016</v>
      </c>
      <c r="AD32" s="123">
        <v>80111600</v>
      </c>
      <c r="AE32" s="47" t="s">
        <v>137</v>
      </c>
      <c r="AF32" s="127">
        <f t="shared" si="2"/>
        <v>45691</v>
      </c>
      <c r="AG32" s="127">
        <f t="shared" si="3"/>
        <v>45691</v>
      </c>
      <c r="AH32" s="141">
        <f t="shared" si="14"/>
        <v>10</v>
      </c>
      <c r="AI32" s="132" t="s">
        <v>96</v>
      </c>
      <c r="AJ32" s="151" t="s">
        <v>97</v>
      </c>
      <c r="AK32" s="128">
        <f t="shared" si="5"/>
        <v>46200000</v>
      </c>
      <c r="AL32" s="128">
        <f t="shared" si="6"/>
        <v>46200000</v>
      </c>
      <c r="AM32" s="128"/>
      <c r="AN32" s="132" t="s">
        <v>94</v>
      </c>
      <c r="AO32" s="132" t="s">
        <v>98</v>
      </c>
      <c r="AP32" s="152" t="s">
        <v>99</v>
      </c>
      <c r="AQ32" s="153" t="s">
        <v>100</v>
      </c>
      <c r="AR32" s="129" t="str">
        <f t="shared" si="7"/>
        <v>ASEGURAMIENTO DE LA CALIDAD</v>
      </c>
      <c r="AS32" s="130" t="s">
        <v>101</v>
      </c>
      <c r="AT32" s="131" t="s">
        <v>102</v>
      </c>
      <c r="AU32" s="132" t="s">
        <v>94</v>
      </c>
      <c r="AV32" s="132" t="s">
        <v>94</v>
      </c>
      <c r="AW32" s="133" t="s">
        <v>103</v>
      </c>
      <c r="AX32" s="133" t="s">
        <v>104</v>
      </c>
      <c r="AY32" s="133" t="s">
        <v>105</v>
      </c>
      <c r="AZ32" s="133" t="s">
        <v>103</v>
      </c>
      <c r="BA32" s="133"/>
      <c r="BB32" s="133"/>
      <c r="BC32" s="154"/>
    </row>
    <row r="33" spans="1:55" s="3" customFormat="1" ht="106.5" customHeight="1">
      <c r="A33" s="112" t="s">
        <v>138</v>
      </c>
      <c r="B33" s="113" t="s">
        <v>133</v>
      </c>
      <c r="C33" s="113" t="s">
        <v>85</v>
      </c>
      <c r="D33" s="113" t="s">
        <v>12</v>
      </c>
      <c r="E33" s="113" t="s">
        <v>14</v>
      </c>
      <c r="F33" s="113" t="s">
        <v>140</v>
      </c>
      <c r="G33" s="114" t="s">
        <v>106</v>
      </c>
      <c r="H33" s="114" t="s">
        <v>107</v>
      </c>
      <c r="I33" s="113" t="s">
        <v>108</v>
      </c>
      <c r="J33" s="113">
        <v>5</v>
      </c>
      <c r="K33" s="115">
        <v>4200000</v>
      </c>
      <c r="L33" s="116">
        <v>0.05</v>
      </c>
      <c r="M33" s="117">
        <f t="shared" si="12"/>
        <v>4410000</v>
      </c>
      <c r="N33" s="113">
        <v>1</v>
      </c>
      <c r="O33" s="113" t="s">
        <v>109</v>
      </c>
      <c r="P33" s="119">
        <v>45691</v>
      </c>
      <c r="Q33" s="119">
        <v>46003</v>
      </c>
      <c r="R33" s="120">
        <f t="shared" si="13"/>
        <v>46305000</v>
      </c>
      <c r="S33" s="121"/>
      <c r="T33" s="118"/>
      <c r="U33" s="120">
        <f t="shared" si="0"/>
        <v>0</v>
      </c>
      <c r="V33" s="148">
        <v>10.5</v>
      </c>
      <c r="W33" s="122">
        <f t="shared" si="15"/>
        <v>46305000</v>
      </c>
      <c r="X33" s="123" t="s">
        <v>336</v>
      </c>
      <c r="Y33" s="124" t="s">
        <v>93</v>
      </c>
      <c r="Z33" s="125" t="s">
        <v>110</v>
      </c>
      <c r="AA33" s="125" t="s">
        <v>347</v>
      </c>
      <c r="AB33" s="125" t="s">
        <v>94</v>
      </c>
      <c r="AC33" s="126" t="str">
        <f t="shared" ref="AC33:AC42" si="16">"PIC-"&amp;B33</f>
        <v>PIC-017</v>
      </c>
      <c r="AD33" s="123">
        <v>80111600</v>
      </c>
      <c r="AE33" s="47" t="s">
        <v>348</v>
      </c>
      <c r="AF33" s="127" t="s">
        <v>141</v>
      </c>
      <c r="AG33" s="127" t="str">
        <f t="shared" si="3"/>
        <v>enero</v>
      </c>
      <c r="AH33" s="141">
        <f t="shared" si="14"/>
        <v>10.5</v>
      </c>
      <c r="AI33" s="132" t="s">
        <v>96</v>
      </c>
      <c r="AJ33" s="151" t="s">
        <v>97</v>
      </c>
      <c r="AK33" s="128">
        <f t="shared" si="5"/>
        <v>46305000</v>
      </c>
      <c r="AL33" s="128">
        <f t="shared" si="6"/>
        <v>46305000</v>
      </c>
      <c r="AM33" s="128"/>
      <c r="AN33" s="132" t="s">
        <v>94</v>
      </c>
      <c r="AO33" s="132" t="s">
        <v>98</v>
      </c>
      <c r="AP33" s="152" t="s">
        <v>99</v>
      </c>
      <c r="AQ33" s="153" t="s">
        <v>100</v>
      </c>
      <c r="AR33" s="129" t="str">
        <f t="shared" si="7"/>
        <v>DESPACHO VAC</v>
      </c>
      <c r="AS33" s="130" t="s">
        <v>101</v>
      </c>
      <c r="AT33" s="131" t="s">
        <v>102</v>
      </c>
      <c r="AU33" s="132" t="s">
        <v>94</v>
      </c>
      <c r="AV33" s="132" t="s">
        <v>94</v>
      </c>
      <c r="AW33" s="133" t="s">
        <v>103</v>
      </c>
      <c r="AX33" s="133" t="s">
        <v>104</v>
      </c>
      <c r="AY33" s="133" t="s">
        <v>105</v>
      </c>
      <c r="AZ33" s="133" t="s">
        <v>103</v>
      </c>
      <c r="BA33" s="133"/>
      <c r="BB33" s="133"/>
      <c r="BC33" s="154"/>
    </row>
    <row r="34" spans="1:55" s="3" customFormat="1" ht="106.5" customHeight="1">
      <c r="A34" s="112" t="s">
        <v>138</v>
      </c>
      <c r="B34" s="113" t="s">
        <v>136</v>
      </c>
      <c r="C34" s="113" t="s">
        <v>85</v>
      </c>
      <c r="D34" s="113" t="s">
        <v>12</v>
      </c>
      <c r="E34" s="113" t="s">
        <v>14</v>
      </c>
      <c r="F34" s="113" t="s">
        <v>140</v>
      </c>
      <c r="G34" s="114" t="s">
        <v>106</v>
      </c>
      <c r="H34" s="114" t="s">
        <v>107</v>
      </c>
      <c r="I34" s="113" t="s">
        <v>115</v>
      </c>
      <c r="J34" s="113">
        <v>6</v>
      </c>
      <c r="K34" s="115">
        <v>6200000</v>
      </c>
      <c r="L34" s="116">
        <v>0.04</v>
      </c>
      <c r="M34" s="117">
        <f t="shared" si="12"/>
        <v>6448000</v>
      </c>
      <c r="N34" s="113">
        <v>1</v>
      </c>
      <c r="O34" s="113" t="s">
        <v>109</v>
      </c>
      <c r="P34" s="119">
        <v>45691</v>
      </c>
      <c r="Q34" s="119">
        <v>46003</v>
      </c>
      <c r="R34" s="120">
        <f t="shared" si="13"/>
        <v>67704000</v>
      </c>
      <c r="S34" s="121"/>
      <c r="T34" s="118"/>
      <c r="U34" s="120">
        <v>0</v>
      </c>
      <c r="V34" s="148">
        <v>10.5</v>
      </c>
      <c r="W34" s="122">
        <f t="shared" si="15"/>
        <v>67704000</v>
      </c>
      <c r="X34" s="123" t="s">
        <v>336</v>
      </c>
      <c r="Y34" s="124" t="s">
        <v>93</v>
      </c>
      <c r="Z34" s="125" t="s">
        <v>110</v>
      </c>
      <c r="AA34" s="125" t="s">
        <v>347</v>
      </c>
      <c r="AB34" s="125" t="s">
        <v>94</v>
      </c>
      <c r="AC34" s="126" t="str">
        <f t="shared" si="16"/>
        <v>PIC-018</v>
      </c>
      <c r="AD34" s="123">
        <v>80111600</v>
      </c>
      <c r="AE34" s="47" t="s">
        <v>489</v>
      </c>
      <c r="AF34" s="127" t="s">
        <v>141</v>
      </c>
      <c r="AG34" s="127" t="s">
        <v>141</v>
      </c>
      <c r="AH34" s="141">
        <f t="shared" si="14"/>
        <v>10.5</v>
      </c>
      <c r="AI34" s="132" t="s">
        <v>96</v>
      </c>
      <c r="AJ34" s="151" t="s">
        <v>97</v>
      </c>
      <c r="AK34" s="128">
        <f t="shared" si="5"/>
        <v>67704000</v>
      </c>
      <c r="AL34" s="128">
        <f t="shared" si="6"/>
        <v>67704000</v>
      </c>
      <c r="AM34" s="128"/>
      <c r="AN34" s="132" t="s">
        <v>94</v>
      </c>
      <c r="AO34" s="132" t="s">
        <v>98</v>
      </c>
      <c r="AP34" s="152" t="s">
        <v>99</v>
      </c>
      <c r="AQ34" s="153" t="s">
        <v>100</v>
      </c>
      <c r="AR34" s="129" t="s">
        <v>14</v>
      </c>
      <c r="AS34" s="130" t="s">
        <v>101</v>
      </c>
      <c r="AT34" s="131" t="s">
        <v>102</v>
      </c>
      <c r="AU34" s="132" t="s">
        <v>94</v>
      </c>
      <c r="AV34" s="132" t="s">
        <v>94</v>
      </c>
      <c r="AW34" s="133" t="s">
        <v>103</v>
      </c>
      <c r="AX34" s="133" t="s">
        <v>104</v>
      </c>
      <c r="AY34" s="133" t="s">
        <v>105</v>
      </c>
      <c r="AZ34" s="133" t="s">
        <v>103</v>
      </c>
      <c r="BA34" s="133"/>
      <c r="BB34" s="133"/>
      <c r="BC34" s="154"/>
    </row>
    <row r="35" spans="1:55" s="3" customFormat="1" ht="106.5" customHeight="1">
      <c r="A35" s="112" t="s">
        <v>138</v>
      </c>
      <c r="B35" s="113" t="s">
        <v>139</v>
      </c>
      <c r="C35" s="113" t="s">
        <v>85</v>
      </c>
      <c r="D35" s="113" t="s">
        <v>12</v>
      </c>
      <c r="E35" s="113" t="s">
        <v>350</v>
      </c>
      <c r="F35" s="113" t="s">
        <v>140</v>
      </c>
      <c r="G35" s="114" t="s">
        <v>106</v>
      </c>
      <c r="H35" s="114" t="s">
        <v>107</v>
      </c>
      <c r="I35" s="113" t="s">
        <v>144</v>
      </c>
      <c r="J35" s="113">
        <v>5</v>
      </c>
      <c r="K35" s="115">
        <v>2900000</v>
      </c>
      <c r="L35" s="116">
        <v>0.05</v>
      </c>
      <c r="M35" s="117">
        <f t="shared" si="12"/>
        <v>3045000</v>
      </c>
      <c r="N35" s="113">
        <v>1</v>
      </c>
      <c r="O35" s="113" t="s">
        <v>109</v>
      </c>
      <c r="P35" s="119">
        <v>45691</v>
      </c>
      <c r="Q35" s="119">
        <v>46003</v>
      </c>
      <c r="R35" s="120">
        <f t="shared" si="13"/>
        <v>31972500</v>
      </c>
      <c r="S35" s="121"/>
      <c r="T35" s="118"/>
      <c r="U35" s="120">
        <v>0</v>
      </c>
      <c r="V35" s="148">
        <v>10.5</v>
      </c>
      <c r="W35" s="122">
        <f t="shared" si="15"/>
        <v>31972500</v>
      </c>
      <c r="X35" s="123" t="s">
        <v>336</v>
      </c>
      <c r="Y35" s="124" t="s">
        <v>93</v>
      </c>
      <c r="Z35" s="125" t="s">
        <v>110</v>
      </c>
      <c r="AA35" s="125" t="s">
        <v>347</v>
      </c>
      <c r="AB35" s="125" t="s">
        <v>94</v>
      </c>
      <c r="AC35" s="126" t="str">
        <f t="shared" si="16"/>
        <v>PIC-019</v>
      </c>
      <c r="AD35" s="123">
        <v>80111600</v>
      </c>
      <c r="AE35" s="47" t="s">
        <v>407</v>
      </c>
      <c r="AF35" s="127" t="s">
        <v>141</v>
      </c>
      <c r="AG35" s="127" t="s">
        <v>141</v>
      </c>
      <c r="AH35" s="141">
        <f t="shared" si="14"/>
        <v>10.5</v>
      </c>
      <c r="AI35" s="132" t="s">
        <v>96</v>
      </c>
      <c r="AJ35" s="151" t="s">
        <v>97</v>
      </c>
      <c r="AK35" s="128">
        <f t="shared" si="5"/>
        <v>31972500</v>
      </c>
      <c r="AL35" s="128">
        <f t="shared" si="6"/>
        <v>31972500</v>
      </c>
      <c r="AM35" s="128"/>
      <c r="AN35" s="132" t="s">
        <v>94</v>
      </c>
      <c r="AO35" s="132" t="s">
        <v>98</v>
      </c>
      <c r="AP35" s="152" t="s">
        <v>99</v>
      </c>
      <c r="AQ35" s="153" t="s">
        <v>100</v>
      </c>
      <c r="AR35" s="129" t="s">
        <v>14</v>
      </c>
      <c r="AS35" s="130" t="s">
        <v>101</v>
      </c>
      <c r="AT35" s="131" t="s">
        <v>102</v>
      </c>
      <c r="AU35" s="132" t="s">
        <v>94</v>
      </c>
      <c r="AV35" s="132" t="s">
        <v>94</v>
      </c>
      <c r="AW35" s="133" t="s">
        <v>103</v>
      </c>
      <c r="AX35" s="133" t="s">
        <v>104</v>
      </c>
      <c r="AY35" s="133" t="s">
        <v>105</v>
      </c>
      <c r="AZ35" s="133" t="s">
        <v>103</v>
      </c>
      <c r="BA35" s="133"/>
      <c r="BB35" s="133"/>
      <c r="BC35" s="154" t="s">
        <v>370</v>
      </c>
    </row>
    <row r="36" spans="1:55" s="3" customFormat="1" ht="106.5" customHeight="1">
      <c r="A36" s="112" t="s">
        <v>138</v>
      </c>
      <c r="B36" s="113" t="s">
        <v>142</v>
      </c>
      <c r="C36" s="113" t="s">
        <v>85</v>
      </c>
      <c r="D36" s="113" t="s">
        <v>12</v>
      </c>
      <c r="E36" s="113" t="s">
        <v>351</v>
      </c>
      <c r="F36" s="113" t="s">
        <v>140</v>
      </c>
      <c r="G36" s="114" t="s">
        <v>106</v>
      </c>
      <c r="H36" s="114" t="s">
        <v>107</v>
      </c>
      <c r="I36" s="113" t="s">
        <v>144</v>
      </c>
      <c r="J36" s="113">
        <v>5</v>
      </c>
      <c r="K36" s="115">
        <v>2900000</v>
      </c>
      <c r="L36" s="116">
        <v>0.05</v>
      </c>
      <c r="M36" s="117">
        <f t="shared" si="12"/>
        <v>3045000</v>
      </c>
      <c r="N36" s="113">
        <v>1</v>
      </c>
      <c r="O36" s="113" t="s">
        <v>109</v>
      </c>
      <c r="P36" s="119">
        <v>45691</v>
      </c>
      <c r="Q36" s="119">
        <v>46003</v>
      </c>
      <c r="R36" s="120">
        <f t="shared" si="13"/>
        <v>31972500</v>
      </c>
      <c r="S36" s="121"/>
      <c r="T36" s="118"/>
      <c r="U36" s="120">
        <v>0</v>
      </c>
      <c r="V36" s="148">
        <v>10.5</v>
      </c>
      <c r="W36" s="122">
        <f t="shared" si="15"/>
        <v>31972500</v>
      </c>
      <c r="X36" s="123" t="s">
        <v>336</v>
      </c>
      <c r="Y36" s="124" t="s">
        <v>93</v>
      </c>
      <c r="Z36" s="125" t="s">
        <v>110</v>
      </c>
      <c r="AA36" s="125" t="s">
        <v>347</v>
      </c>
      <c r="AB36" s="125" t="s">
        <v>94</v>
      </c>
      <c r="AC36" s="126" t="str">
        <f t="shared" si="16"/>
        <v>PIC-020</v>
      </c>
      <c r="AD36" s="123">
        <v>80111600</v>
      </c>
      <c r="AE36" s="47" t="s">
        <v>349</v>
      </c>
      <c r="AF36" s="127" t="s">
        <v>141</v>
      </c>
      <c r="AG36" s="127" t="s">
        <v>141</v>
      </c>
      <c r="AH36" s="141">
        <f t="shared" si="14"/>
        <v>10.5</v>
      </c>
      <c r="AI36" s="132" t="s">
        <v>96</v>
      </c>
      <c r="AJ36" s="151" t="s">
        <v>97</v>
      </c>
      <c r="AK36" s="128">
        <f t="shared" si="5"/>
        <v>31972500</v>
      </c>
      <c r="AL36" s="128">
        <f t="shared" si="6"/>
        <v>31972500</v>
      </c>
      <c r="AM36" s="128"/>
      <c r="AN36" s="132" t="s">
        <v>94</v>
      </c>
      <c r="AO36" s="132" t="s">
        <v>98</v>
      </c>
      <c r="AP36" s="152" t="s">
        <v>99</v>
      </c>
      <c r="AQ36" s="153" t="s">
        <v>100</v>
      </c>
      <c r="AR36" s="129" t="s">
        <v>14</v>
      </c>
      <c r="AS36" s="130" t="s">
        <v>101</v>
      </c>
      <c r="AT36" s="131" t="s">
        <v>102</v>
      </c>
      <c r="AU36" s="132" t="s">
        <v>94</v>
      </c>
      <c r="AV36" s="132" t="s">
        <v>94</v>
      </c>
      <c r="AW36" s="133" t="s">
        <v>103</v>
      </c>
      <c r="AX36" s="133" t="s">
        <v>104</v>
      </c>
      <c r="AY36" s="133" t="s">
        <v>105</v>
      </c>
      <c r="AZ36" s="133" t="s">
        <v>103</v>
      </c>
      <c r="BA36" s="133"/>
      <c r="BB36" s="133"/>
      <c r="BC36" s="154" t="s">
        <v>370</v>
      </c>
    </row>
    <row r="37" spans="1:55" s="3" customFormat="1" ht="106.5" customHeight="1">
      <c r="A37" s="112" t="s">
        <v>138</v>
      </c>
      <c r="B37" s="113" t="s">
        <v>143</v>
      </c>
      <c r="C37" s="113" t="s">
        <v>85</v>
      </c>
      <c r="D37" s="113" t="s">
        <v>12</v>
      </c>
      <c r="E37" s="113" t="s">
        <v>490</v>
      </c>
      <c r="F37" s="113" t="s">
        <v>140</v>
      </c>
      <c r="G37" s="114" t="s">
        <v>106</v>
      </c>
      <c r="H37" s="114" t="s">
        <v>107</v>
      </c>
      <c r="I37" s="113" t="s">
        <v>108</v>
      </c>
      <c r="J37" s="113">
        <v>3</v>
      </c>
      <c r="K37" s="115">
        <v>4400000</v>
      </c>
      <c r="L37" s="116">
        <v>0.05</v>
      </c>
      <c r="M37" s="117">
        <f t="shared" si="12"/>
        <v>4620000</v>
      </c>
      <c r="N37" s="113">
        <v>1</v>
      </c>
      <c r="O37" s="113" t="s">
        <v>109</v>
      </c>
      <c r="P37" s="119">
        <v>45691</v>
      </c>
      <c r="Q37" s="119">
        <v>46003</v>
      </c>
      <c r="R37" s="120">
        <f t="shared" si="13"/>
        <v>48510000</v>
      </c>
      <c r="S37" s="121"/>
      <c r="T37" s="118"/>
      <c r="U37" s="120">
        <v>0</v>
      </c>
      <c r="V37" s="148">
        <v>10.5</v>
      </c>
      <c r="W37" s="122">
        <f t="shared" si="15"/>
        <v>48510000</v>
      </c>
      <c r="X37" s="123" t="s">
        <v>336</v>
      </c>
      <c r="Y37" s="124" t="s">
        <v>93</v>
      </c>
      <c r="Z37" s="125" t="s">
        <v>110</v>
      </c>
      <c r="AA37" s="125" t="s">
        <v>347</v>
      </c>
      <c r="AB37" s="125" t="s">
        <v>94</v>
      </c>
      <c r="AC37" s="126" t="str">
        <f t="shared" si="16"/>
        <v>PIC-021</v>
      </c>
      <c r="AD37" s="123">
        <v>80111600</v>
      </c>
      <c r="AE37" s="47" t="s">
        <v>352</v>
      </c>
      <c r="AF37" s="127" t="s">
        <v>141</v>
      </c>
      <c r="AG37" s="127" t="s">
        <v>141</v>
      </c>
      <c r="AH37" s="141">
        <f t="shared" si="14"/>
        <v>10.5</v>
      </c>
      <c r="AI37" s="132"/>
      <c r="AJ37" s="151"/>
      <c r="AK37" s="128">
        <f t="shared" si="5"/>
        <v>48510000</v>
      </c>
      <c r="AL37" s="128">
        <f t="shared" si="6"/>
        <v>48510000</v>
      </c>
      <c r="AM37" s="128"/>
      <c r="AN37" s="132" t="s">
        <v>94</v>
      </c>
      <c r="AO37" s="132" t="s">
        <v>98</v>
      </c>
      <c r="AP37" s="152" t="s">
        <v>99</v>
      </c>
      <c r="AQ37" s="153" t="s">
        <v>100</v>
      </c>
      <c r="AR37" s="129" t="s">
        <v>14</v>
      </c>
      <c r="AS37" s="130" t="s">
        <v>101</v>
      </c>
      <c r="AT37" s="131" t="s">
        <v>102</v>
      </c>
      <c r="AU37" s="132" t="s">
        <v>94</v>
      </c>
      <c r="AV37" s="132" t="s">
        <v>94</v>
      </c>
      <c r="AW37" s="133" t="s">
        <v>103</v>
      </c>
      <c r="AX37" s="133" t="s">
        <v>104</v>
      </c>
      <c r="AY37" s="133" t="s">
        <v>105</v>
      </c>
      <c r="AZ37" s="133" t="s">
        <v>103</v>
      </c>
      <c r="BA37" s="133"/>
      <c r="BB37" s="133"/>
      <c r="BC37" s="154"/>
    </row>
    <row r="38" spans="1:55" s="3" customFormat="1" ht="106.5" customHeight="1">
      <c r="A38" s="112" t="s">
        <v>138</v>
      </c>
      <c r="B38" s="113" t="s">
        <v>145</v>
      </c>
      <c r="C38" s="113" t="s">
        <v>85</v>
      </c>
      <c r="D38" s="113" t="s">
        <v>12</v>
      </c>
      <c r="E38" s="113" t="s">
        <v>353</v>
      </c>
      <c r="F38" s="113" t="s">
        <v>140</v>
      </c>
      <c r="G38" s="114" t="s">
        <v>106</v>
      </c>
      <c r="H38" s="114" t="s">
        <v>107</v>
      </c>
      <c r="I38" s="113" t="s">
        <v>108</v>
      </c>
      <c r="J38" s="113">
        <v>5</v>
      </c>
      <c r="K38" s="115">
        <v>4200000</v>
      </c>
      <c r="L38" s="116">
        <v>0.05</v>
      </c>
      <c r="M38" s="117">
        <f t="shared" si="12"/>
        <v>4410000</v>
      </c>
      <c r="N38" s="113">
        <v>1</v>
      </c>
      <c r="O38" s="113" t="s">
        <v>109</v>
      </c>
      <c r="P38" s="119">
        <v>45691</v>
      </c>
      <c r="Q38" s="119">
        <v>46003</v>
      </c>
      <c r="R38" s="120">
        <f t="shared" si="13"/>
        <v>46305000</v>
      </c>
      <c r="S38" s="121"/>
      <c r="T38" s="118"/>
      <c r="U38" s="120">
        <f t="shared" ref="U38:U69" si="17">IF($O38="MENSUAL",ROUND((((T38-S38))/30),0)*$M38,((T38-S38)/30)*$M38)</f>
        <v>0</v>
      </c>
      <c r="V38" s="148">
        <v>10.5</v>
      </c>
      <c r="W38" s="122">
        <f t="shared" si="15"/>
        <v>46305000</v>
      </c>
      <c r="X38" s="123" t="s">
        <v>336</v>
      </c>
      <c r="Y38" s="124" t="s">
        <v>93</v>
      </c>
      <c r="Z38" s="125" t="s">
        <v>110</v>
      </c>
      <c r="AA38" s="125" t="s">
        <v>347</v>
      </c>
      <c r="AB38" s="125" t="s">
        <v>94</v>
      </c>
      <c r="AC38" s="126" t="str">
        <f t="shared" si="16"/>
        <v>PIC-022</v>
      </c>
      <c r="AD38" s="123">
        <v>80111600</v>
      </c>
      <c r="AE38" s="47" t="s">
        <v>388</v>
      </c>
      <c r="AF38" s="127" t="s">
        <v>141</v>
      </c>
      <c r="AG38" s="127" t="str">
        <f>+AF38</f>
        <v>enero</v>
      </c>
      <c r="AH38" s="141">
        <f t="shared" si="14"/>
        <v>10.5</v>
      </c>
      <c r="AI38" s="132" t="s">
        <v>96</v>
      </c>
      <c r="AJ38" s="151" t="s">
        <v>97</v>
      </c>
      <c r="AK38" s="128">
        <f t="shared" si="5"/>
        <v>46305000</v>
      </c>
      <c r="AL38" s="128">
        <f t="shared" si="6"/>
        <v>46305000</v>
      </c>
      <c r="AM38" s="128"/>
      <c r="AN38" s="132" t="s">
        <v>94</v>
      </c>
      <c r="AO38" s="132" t="s">
        <v>98</v>
      </c>
      <c r="AP38" s="152" t="s">
        <v>99</v>
      </c>
      <c r="AQ38" s="153" t="s">
        <v>100</v>
      </c>
      <c r="AR38" s="129" t="str">
        <f>E38</f>
        <v>DESPACHO VAC -Grupo de Comunicaciones</v>
      </c>
      <c r="AS38" s="130" t="s">
        <v>101</v>
      </c>
      <c r="AT38" s="131" t="s">
        <v>102</v>
      </c>
      <c r="AU38" s="132" t="s">
        <v>94</v>
      </c>
      <c r="AV38" s="132" t="s">
        <v>94</v>
      </c>
      <c r="AW38" s="133" t="s">
        <v>103</v>
      </c>
      <c r="AX38" s="133" t="s">
        <v>104</v>
      </c>
      <c r="AY38" s="133" t="s">
        <v>105</v>
      </c>
      <c r="AZ38" s="133" t="s">
        <v>103</v>
      </c>
      <c r="BA38" s="133"/>
      <c r="BB38" s="133"/>
      <c r="BC38" s="154"/>
    </row>
    <row r="39" spans="1:55" s="3" customFormat="1" ht="106.5" customHeight="1">
      <c r="A39" s="112" t="s">
        <v>138</v>
      </c>
      <c r="B39" s="113" t="s">
        <v>146</v>
      </c>
      <c r="C39" s="113" t="s">
        <v>85</v>
      </c>
      <c r="D39" s="113" t="s">
        <v>12</v>
      </c>
      <c r="E39" s="113" t="s">
        <v>14</v>
      </c>
      <c r="F39" s="113" t="s">
        <v>140</v>
      </c>
      <c r="G39" s="114" t="s">
        <v>106</v>
      </c>
      <c r="H39" s="114" t="s">
        <v>107</v>
      </c>
      <c r="I39" s="113" t="s">
        <v>108</v>
      </c>
      <c r="J39" s="113">
        <v>5</v>
      </c>
      <c r="K39" s="115">
        <v>4200000</v>
      </c>
      <c r="L39" s="116">
        <v>0.05</v>
      </c>
      <c r="M39" s="117">
        <f t="shared" si="12"/>
        <v>4410000</v>
      </c>
      <c r="N39" s="113">
        <v>1</v>
      </c>
      <c r="O39" s="113" t="s">
        <v>109</v>
      </c>
      <c r="P39" s="119">
        <v>45691</v>
      </c>
      <c r="Q39" s="119">
        <v>46003</v>
      </c>
      <c r="R39" s="120">
        <f t="shared" si="13"/>
        <v>46305000</v>
      </c>
      <c r="S39" s="121"/>
      <c r="T39" s="118"/>
      <c r="U39" s="120">
        <f t="shared" si="17"/>
        <v>0</v>
      </c>
      <c r="V39" s="148">
        <v>10.5</v>
      </c>
      <c r="W39" s="122">
        <f t="shared" si="15"/>
        <v>46305000</v>
      </c>
      <c r="X39" s="123" t="s">
        <v>336</v>
      </c>
      <c r="Y39" s="124" t="s">
        <v>93</v>
      </c>
      <c r="Z39" s="125" t="s">
        <v>110</v>
      </c>
      <c r="AA39" s="125" t="s">
        <v>347</v>
      </c>
      <c r="AB39" s="125" t="s">
        <v>94</v>
      </c>
      <c r="AC39" s="126" t="str">
        <f t="shared" si="16"/>
        <v>PIC-023</v>
      </c>
      <c r="AD39" s="123">
        <v>80111600</v>
      </c>
      <c r="AE39" s="47" t="s">
        <v>354</v>
      </c>
      <c r="AF39" s="127" t="s">
        <v>141</v>
      </c>
      <c r="AG39" s="127" t="str">
        <f>+AF39</f>
        <v>enero</v>
      </c>
      <c r="AH39" s="141">
        <f t="shared" si="14"/>
        <v>10.5</v>
      </c>
      <c r="AI39" s="132" t="s">
        <v>96</v>
      </c>
      <c r="AJ39" s="151" t="s">
        <v>97</v>
      </c>
      <c r="AK39" s="128">
        <f t="shared" si="5"/>
        <v>46305000</v>
      </c>
      <c r="AL39" s="128">
        <f t="shared" si="6"/>
        <v>46305000</v>
      </c>
      <c r="AM39" s="128"/>
      <c r="AN39" s="132" t="s">
        <v>94</v>
      </c>
      <c r="AO39" s="132" t="s">
        <v>98</v>
      </c>
      <c r="AP39" s="152" t="s">
        <v>99</v>
      </c>
      <c r="AQ39" s="153" t="s">
        <v>100</v>
      </c>
      <c r="AR39" s="129" t="str">
        <f>E39</f>
        <v>DESPACHO VAC</v>
      </c>
      <c r="AS39" s="130" t="s">
        <v>101</v>
      </c>
      <c r="AT39" s="131" t="s">
        <v>102</v>
      </c>
      <c r="AU39" s="132" t="s">
        <v>94</v>
      </c>
      <c r="AV39" s="132" t="s">
        <v>94</v>
      </c>
      <c r="AW39" s="133" t="s">
        <v>103</v>
      </c>
      <c r="AX39" s="133" t="s">
        <v>104</v>
      </c>
      <c r="AY39" s="133" t="s">
        <v>105</v>
      </c>
      <c r="AZ39" s="133" t="s">
        <v>103</v>
      </c>
      <c r="BA39" s="133"/>
      <c r="BB39" s="133"/>
      <c r="BC39" s="154"/>
    </row>
    <row r="40" spans="1:55" s="3" customFormat="1" ht="106.5" customHeight="1">
      <c r="A40" s="112" t="s">
        <v>138</v>
      </c>
      <c r="B40" s="113" t="s">
        <v>148</v>
      </c>
      <c r="C40" s="113" t="s">
        <v>85</v>
      </c>
      <c r="D40" s="113" t="s">
        <v>12</v>
      </c>
      <c r="E40" s="113" t="s">
        <v>14</v>
      </c>
      <c r="F40" s="113" t="s">
        <v>140</v>
      </c>
      <c r="G40" s="114" t="s">
        <v>106</v>
      </c>
      <c r="H40" s="114" t="s">
        <v>107</v>
      </c>
      <c r="I40" s="113" t="s">
        <v>108</v>
      </c>
      <c r="J40" s="113">
        <v>5</v>
      </c>
      <c r="K40" s="115">
        <v>4200000</v>
      </c>
      <c r="L40" s="116">
        <v>0.05</v>
      </c>
      <c r="M40" s="117">
        <f t="shared" si="12"/>
        <v>4410000</v>
      </c>
      <c r="N40" s="113">
        <v>1</v>
      </c>
      <c r="O40" s="113" t="s">
        <v>109</v>
      </c>
      <c r="P40" s="119">
        <v>45691</v>
      </c>
      <c r="Q40" s="119">
        <v>46003</v>
      </c>
      <c r="R40" s="120">
        <f t="shared" si="13"/>
        <v>46305000</v>
      </c>
      <c r="S40" s="121"/>
      <c r="T40" s="118"/>
      <c r="U40" s="120">
        <f t="shared" si="17"/>
        <v>0</v>
      </c>
      <c r="V40" s="148">
        <v>10.5</v>
      </c>
      <c r="W40" s="122">
        <f t="shared" si="15"/>
        <v>46305000</v>
      </c>
      <c r="X40" s="123" t="s">
        <v>336</v>
      </c>
      <c r="Y40" s="124" t="s">
        <v>93</v>
      </c>
      <c r="Z40" s="125" t="s">
        <v>110</v>
      </c>
      <c r="AA40" s="125" t="s">
        <v>347</v>
      </c>
      <c r="AB40" s="125" t="s">
        <v>94</v>
      </c>
      <c r="AC40" s="126" t="str">
        <f t="shared" si="16"/>
        <v>PIC-024</v>
      </c>
      <c r="AD40" s="123">
        <v>80111600</v>
      </c>
      <c r="AE40" s="47" t="s">
        <v>355</v>
      </c>
      <c r="AF40" s="127" t="s">
        <v>141</v>
      </c>
      <c r="AG40" s="127" t="str">
        <f>+AF40</f>
        <v>enero</v>
      </c>
      <c r="AH40" s="141">
        <f t="shared" si="14"/>
        <v>10.5</v>
      </c>
      <c r="AI40" s="132" t="s">
        <v>96</v>
      </c>
      <c r="AJ40" s="151" t="s">
        <v>97</v>
      </c>
      <c r="AK40" s="128">
        <f t="shared" si="5"/>
        <v>46305000</v>
      </c>
      <c r="AL40" s="128">
        <f t="shared" si="6"/>
        <v>46305000</v>
      </c>
      <c r="AM40" s="128"/>
      <c r="AN40" s="132" t="s">
        <v>94</v>
      </c>
      <c r="AO40" s="132" t="s">
        <v>98</v>
      </c>
      <c r="AP40" s="152" t="s">
        <v>99</v>
      </c>
      <c r="AQ40" s="153" t="s">
        <v>100</v>
      </c>
      <c r="AR40" s="129" t="str">
        <f>E40</f>
        <v>DESPACHO VAC</v>
      </c>
      <c r="AS40" s="130" t="s">
        <v>101</v>
      </c>
      <c r="AT40" s="131" t="s">
        <v>102</v>
      </c>
      <c r="AU40" s="132" t="s">
        <v>94</v>
      </c>
      <c r="AV40" s="132" t="s">
        <v>94</v>
      </c>
      <c r="AW40" s="133" t="s">
        <v>103</v>
      </c>
      <c r="AX40" s="133" t="s">
        <v>104</v>
      </c>
      <c r="AY40" s="133" t="s">
        <v>105</v>
      </c>
      <c r="AZ40" s="133" t="s">
        <v>103</v>
      </c>
      <c r="BA40" s="133"/>
      <c r="BB40" s="133"/>
      <c r="BC40" s="154"/>
    </row>
    <row r="41" spans="1:55" s="3" customFormat="1" ht="106.5" customHeight="1">
      <c r="A41" s="112" t="s">
        <v>138</v>
      </c>
      <c r="B41" s="113" t="s">
        <v>149</v>
      </c>
      <c r="C41" s="113" t="s">
        <v>85</v>
      </c>
      <c r="D41" s="113" t="s">
        <v>12</v>
      </c>
      <c r="E41" s="113" t="s">
        <v>14</v>
      </c>
      <c r="F41" s="113" t="s">
        <v>140</v>
      </c>
      <c r="G41" s="114" t="s">
        <v>106</v>
      </c>
      <c r="H41" s="114" t="s">
        <v>107</v>
      </c>
      <c r="I41" s="113" t="s">
        <v>108</v>
      </c>
      <c r="J41" s="113">
        <v>6</v>
      </c>
      <c r="K41" s="115">
        <v>4400000</v>
      </c>
      <c r="L41" s="116">
        <v>0.05</v>
      </c>
      <c r="M41" s="117">
        <f t="shared" si="12"/>
        <v>4620000</v>
      </c>
      <c r="N41" s="113">
        <v>1</v>
      </c>
      <c r="O41" s="113" t="s">
        <v>109</v>
      </c>
      <c r="P41" s="119">
        <v>45691</v>
      </c>
      <c r="Q41" s="119">
        <v>46003</v>
      </c>
      <c r="R41" s="120">
        <f t="shared" si="13"/>
        <v>48510000</v>
      </c>
      <c r="S41" s="121"/>
      <c r="T41" s="118"/>
      <c r="U41" s="120">
        <f t="shared" si="17"/>
        <v>0</v>
      </c>
      <c r="V41" s="148">
        <v>10.5</v>
      </c>
      <c r="W41" s="122">
        <f t="shared" si="15"/>
        <v>48510000</v>
      </c>
      <c r="X41" s="123" t="s">
        <v>336</v>
      </c>
      <c r="Y41" s="124" t="s">
        <v>93</v>
      </c>
      <c r="Z41" s="125" t="s">
        <v>110</v>
      </c>
      <c r="AA41" s="125" t="s">
        <v>347</v>
      </c>
      <c r="AB41" s="125" t="s">
        <v>94</v>
      </c>
      <c r="AC41" s="126" t="str">
        <f t="shared" si="16"/>
        <v>PIC-025</v>
      </c>
      <c r="AD41" s="123">
        <v>80111600</v>
      </c>
      <c r="AE41" s="47" t="s">
        <v>389</v>
      </c>
      <c r="AF41" s="127" t="s">
        <v>141</v>
      </c>
      <c r="AG41" s="127" t="str">
        <f>+AF41</f>
        <v>enero</v>
      </c>
      <c r="AH41" s="141">
        <f t="shared" si="14"/>
        <v>10.5</v>
      </c>
      <c r="AI41" s="132" t="s">
        <v>96</v>
      </c>
      <c r="AJ41" s="151" t="s">
        <v>97</v>
      </c>
      <c r="AK41" s="128">
        <f t="shared" si="5"/>
        <v>48510000</v>
      </c>
      <c r="AL41" s="128">
        <f t="shared" si="6"/>
        <v>48510000</v>
      </c>
      <c r="AM41" s="128"/>
      <c r="AN41" s="132" t="s">
        <v>94</v>
      </c>
      <c r="AO41" s="132" t="s">
        <v>98</v>
      </c>
      <c r="AP41" s="152" t="s">
        <v>99</v>
      </c>
      <c r="AQ41" s="153" t="s">
        <v>100</v>
      </c>
      <c r="AR41" s="129" t="str">
        <f>E41</f>
        <v>DESPACHO VAC</v>
      </c>
      <c r="AS41" s="130" t="s">
        <v>101</v>
      </c>
      <c r="AT41" s="131" t="s">
        <v>102</v>
      </c>
      <c r="AU41" s="132" t="s">
        <v>94</v>
      </c>
      <c r="AV41" s="132" t="s">
        <v>94</v>
      </c>
      <c r="AW41" s="133" t="s">
        <v>103</v>
      </c>
      <c r="AX41" s="133" t="s">
        <v>104</v>
      </c>
      <c r="AY41" s="133" t="s">
        <v>105</v>
      </c>
      <c r="AZ41" s="133" t="s">
        <v>103</v>
      </c>
      <c r="BA41" s="133"/>
      <c r="BB41" s="133"/>
      <c r="BC41" s="154"/>
    </row>
    <row r="42" spans="1:55" s="3" customFormat="1" ht="99" customHeight="1">
      <c r="A42" s="112" t="s">
        <v>138</v>
      </c>
      <c r="B42" s="113" t="s">
        <v>150</v>
      </c>
      <c r="C42" s="113" t="s">
        <v>85</v>
      </c>
      <c r="D42" s="113" t="s">
        <v>12</v>
      </c>
      <c r="E42" s="113" t="s">
        <v>356</v>
      </c>
      <c r="F42" s="113" t="s">
        <v>140</v>
      </c>
      <c r="G42" s="114" t="s">
        <v>106</v>
      </c>
      <c r="H42" s="114" t="s">
        <v>107</v>
      </c>
      <c r="I42" s="113" t="s">
        <v>144</v>
      </c>
      <c r="J42" s="113">
        <v>5</v>
      </c>
      <c r="K42" s="115">
        <v>2900000</v>
      </c>
      <c r="L42" s="116">
        <v>0.05</v>
      </c>
      <c r="M42" s="117">
        <f t="shared" si="12"/>
        <v>3045000</v>
      </c>
      <c r="N42" s="113">
        <v>1</v>
      </c>
      <c r="O42" s="113" t="s">
        <v>109</v>
      </c>
      <c r="P42" s="119">
        <v>45691</v>
      </c>
      <c r="Q42" s="119">
        <v>46003</v>
      </c>
      <c r="R42" s="120">
        <f t="shared" si="13"/>
        <v>31972500</v>
      </c>
      <c r="S42" s="121"/>
      <c r="T42" s="118"/>
      <c r="U42" s="120">
        <f t="shared" si="17"/>
        <v>0</v>
      </c>
      <c r="V42" s="148">
        <v>10.5</v>
      </c>
      <c r="W42" s="122">
        <f t="shared" si="15"/>
        <v>31972500</v>
      </c>
      <c r="X42" s="123" t="s">
        <v>336</v>
      </c>
      <c r="Y42" s="124" t="s">
        <v>93</v>
      </c>
      <c r="Z42" s="125" t="s">
        <v>110</v>
      </c>
      <c r="AA42" s="125" t="s">
        <v>347</v>
      </c>
      <c r="AB42" s="125" t="s">
        <v>94</v>
      </c>
      <c r="AC42" s="126" t="str">
        <f t="shared" si="16"/>
        <v>PIC-026</v>
      </c>
      <c r="AD42" s="123">
        <v>80111600</v>
      </c>
      <c r="AE42" s="47" t="s">
        <v>484</v>
      </c>
      <c r="AF42" s="127" t="s">
        <v>141</v>
      </c>
      <c r="AG42" s="127" t="s">
        <v>141</v>
      </c>
      <c r="AH42" s="141">
        <f t="shared" si="14"/>
        <v>10.5</v>
      </c>
      <c r="AI42" s="132" t="s">
        <v>96</v>
      </c>
      <c r="AJ42" s="151" t="s">
        <v>97</v>
      </c>
      <c r="AK42" s="128">
        <f t="shared" si="5"/>
        <v>31972500</v>
      </c>
      <c r="AL42" s="128">
        <f t="shared" si="6"/>
        <v>31972500</v>
      </c>
      <c r="AM42" s="128"/>
      <c r="AN42" s="132" t="s">
        <v>94</v>
      </c>
      <c r="AO42" s="132" t="s">
        <v>98</v>
      </c>
      <c r="AP42" s="152" t="s">
        <v>99</v>
      </c>
      <c r="AQ42" s="153" t="s">
        <v>100</v>
      </c>
      <c r="AR42" s="129" t="s">
        <v>14</v>
      </c>
      <c r="AS42" s="130" t="s">
        <v>101</v>
      </c>
      <c r="AT42" s="131" t="s">
        <v>102</v>
      </c>
      <c r="AU42" s="132" t="s">
        <v>94</v>
      </c>
      <c r="AV42" s="132" t="s">
        <v>94</v>
      </c>
      <c r="AW42" s="133" t="s">
        <v>103</v>
      </c>
      <c r="AX42" s="133" t="s">
        <v>104</v>
      </c>
      <c r="AY42" s="133" t="s">
        <v>105</v>
      </c>
      <c r="AZ42" s="133" t="s">
        <v>103</v>
      </c>
      <c r="BA42" s="133"/>
      <c r="BB42" s="133"/>
      <c r="BC42" s="154"/>
    </row>
    <row r="43" spans="1:55" s="3" customFormat="1" ht="76.5" customHeight="1">
      <c r="A43" s="112"/>
      <c r="B43" s="113" t="s">
        <v>151</v>
      </c>
      <c r="C43" s="113" t="s">
        <v>85</v>
      </c>
      <c r="D43" s="113" t="s">
        <v>12</v>
      </c>
      <c r="E43" s="113" t="s">
        <v>15</v>
      </c>
      <c r="F43" s="113"/>
      <c r="G43" s="114" t="s">
        <v>161</v>
      </c>
      <c r="H43" s="114" t="s">
        <v>112</v>
      </c>
      <c r="I43" s="113" t="s">
        <v>89</v>
      </c>
      <c r="J43" s="113"/>
      <c r="K43" s="115">
        <v>250000</v>
      </c>
      <c r="L43" s="116"/>
      <c r="M43" s="117">
        <v>0</v>
      </c>
      <c r="N43" s="113">
        <v>1</v>
      </c>
      <c r="O43" s="113" t="s">
        <v>91</v>
      </c>
      <c r="P43" s="119">
        <v>45691</v>
      </c>
      <c r="Q43" s="119">
        <v>46003</v>
      </c>
      <c r="R43" s="120">
        <v>97825000</v>
      </c>
      <c r="S43" s="121"/>
      <c r="T43" s="118"/>
      <c r="U43" s="120">
        <f t="shared" si="17"/>
        <v>0</v>
      </c>
      <c r="V43" s="148">
        <f t="shared" ref="V43:V49" si="18">ROUND((((Q43-P43)+(T43-S43))/30),0)</f>
        <v>10</v>
      </c>
      <c r="W43" s="122">
        <f>+R43</f>
        <v>97825000</v>
      </c>
      <c r="X43" s="123" t="s">
        <v>92</v>
      </c>
      <c r="Y43" s="124" t="s">
        <v>162</v>
      </c>
      <c r="Z43" s="125" t="s">
        <v>110</v>
      </c>
      <c r="AA43" s="125" t="s">
        <v>347</v>
      </c>
      <c r="AB43" s="125" t="s">
        <v>320</v>
      </c>
      <c r="AC43" s="126" t="str">
        <f t="shared" ref="AC43:AC74" si="19">"CON-"&amp;B43</f>
        <v>CON-027</v>
      </c>
      <c r="AD43" s="123">
        <v>80111600</v>
      </c>
      <c r="AE43" s="47" t="s">
        <v>640</v>
      </c>
      <c r="AF43" s="127" t="s">
        <v>141</v>
      </c>
      <c r="AG43" s="127" t="str">
        <f t="shared" ref="AG43:AG74" si="20">+AF43</f>
        <v>enero</v>
      </c>
      <c r="AH43" s="141">
        <f t="shared" si="14"/>
        <v>10</v>
      </c>
      <c r="AI43" s="132" t="s">
        <v>96</v>
      </c>
      <c r="AJ43" s="151" t="s">
        <v>97</v>
      </c>
      <c r="AK43" s="128">
        <f t="shared" si="5"/>
        <v>97825000</v>
      </c>
      <c r="AL43" s="128">
        <f t="shared" si="6"/>
        <v>97825000</v>
      </c>
      <c r="AM43" s="128"/>
      <c r="AN43" s="132" t="s">
        <v>94</v>
      </c>
      <c r="AO43" s="132" t="s">
        <v>98</v>
      </c>
      <c r="AP43" s="152" t="s">
        <v>99</v>
      </c>
      <c r="AQ43" s="153" t="s">
        <v>100</v>
      </c>
      <c r="AR43" s="129" t="str">
        <f t="shared" ref="AR43:AR59" si="21">E43</f>
        <v>DOCTORADO INTERINSTITUCIONAL EN EDUCACIÓN</v>
      </c>
      <c r="AS43" s="130" t="s">
        <v>101</v>
      </c>
      <c r="AT43" s="131" t="s">
        <v>102</v>
      </c>
      <c r="AU43" s="132" t="s">
        <v>94</v>
      </c>
      <c r="AV43" s="132" t="s">
        <v>94</v>
      </c>
      <c r="AW43" s="133" t="s">
        <v>103</v>
      </c>
      <c r="AX43" s="133" t="s">
        <v>104</v>
      </c>
      <c r="AY43" s="133" t="s">
        <v>105</v>
      </c>
      <c r="AZ43" s="133" t="s">
        <v>103</v>
      </c>
      <c r="BA43" s="133"/>
      <c r="BB43" s="133"/>
      <c r="BC43" s="154"/>
    </row>
    <row r="44" spans="1:55" s="3" customFormat="1" ht="76.5" customHeight="1">
      <c r="A44" s="112"/>
      <c r="B44" s="113" t="s">
        <v>152</v>
      </c>
      <c r="C44" s="113" t="s">
        <v>85</v>
      </c>
      <c r="D44" s="113" t="s">
        <v>12</v>
      </c>
      <c r="E44" s="113" t="s">
        <v>15</v>
      </c>
      <c r="F44" s="113"/>
      <c r="G44" s="114" t="s">
        <v>161</v>
      </c>
      <c r="H44" s="114" t="s">
        <v>112</v>
      </c>
      <c r="I44" s="113" t="s">
        <v>89</v>
      </c>
      <c r="J44" s="113"/>
      <c r="K44" s="115">
        <v>250000</v>
      </c>
      <c r="L44" s="116"/>
      <c r="M44" s="117">
        <v>0</v>
      </c>
      <c r="N44" s="113">
        <v>1</v>
      </c>
      <c r="O44" s="113" t="s">
        <v>91</v>
      </c>
      <c r="P44" s="119">
        <v>45691</v>
      </c>
      <c r="Q44" s="119">
        <v>46003</v>
      </c>
      <c r="R44" s="120">
        <f>M44*V44</f>
        <v>0</v>
      </c>
      <c r="S44" s="121"/>
      <c r="T44" s="118"/>
      <c r="U44" s="120">
        <f t="shared" si="17"/>
        <v>0</v>
      </c>
      <c r="V44" s="148">
        <f t="shared" si="18"/>
        <v>10</v>
      </c>
      <c r="W44" s="122">
        <f>+R44</f>
        <v>0</v>
      </c>
      <c r="X44" s="123" t="s">
        <v>92</v>
      </c>
      <c r="Y44" s="124" t="s">
        <v>162</v>
      </c>
      <c r="Z44" s="125" t="s">
        <v>110</v>
      </c>
      <c r="AA44" s="125" t="s">
        <v>347</v>
      </c>
      <c r="AB44" s="125" t="s">
        <v>94</v>
      </c>
      <c r="AC44" s="126" t="str">
        <f t="shared" si="19"/>
        <v>CON-028</v>
      </c>
      <c r="AD44" s="123">
        <v>80111600</v>
      </c>
      <c r="AE44" s="47" t="s">
        <v>166</v>
      </c>
      <c r="AF44" s="127" t="s">
        <v>141</v>
      </c>
      <c r="AG44" s="127" t="str">
        <f t="shared" si="20"/>
        <v>enero</v>
      </c>
      <c r="AH44" s="141">
        <f t="shared" si="14"/>
        <v>10</v>
      </c>
      <c r="AI44" s="132" t="s">
        <v>96</v>
      </c>
      <c r="AJ44" s="151" t="s">
        <v>97</v>
      </c>
      <c r="AK44" s="128">
        <f t="shared" si="5"/>
        <v>0</v>
      </c>
      <c r="AL44" s="128">
        <f t="shared" si="6"/>
        <v>0</v>
      </c>
      <c r="AM44" s="128"/>
      <c r="AN44" s="132" t="s">
        <v>94</v>
      </c>
      <c r="AO44" s="132" t="s">
        <v>98</v>
      </c>
      <c r="AP44" s="152" t="s">
        <v>99</v>
      </c>
      <c r="AQ44" s="153" t="s">
        <v>100</v>
      </c>
      <c r="AR44" s="129" t="str">
        <f t="shared" si="21"/>
        <v>DOCTORADO INTERINSTITUCIONAL EN EDUCACIÓN</v>
      </c>
      <c r="AS44" s="130" t="s">
        <v>101</v>
      </c>
      <c r="AT44" s="131" t="s">
        <v>102</v>
      </c>
      <c r="AU44" s="132" t="s">
        <v>94</v>
      </c>
      <c r="AV44" s="132" t="s">
        <v>94</v>
      </c>
      <c r="AW44" s="133" t="s">
        <v>103</v>
      </c>
      <c r="AX44" s="133" t="s">
        <v>104</v>
      </c>
      <c r="AY44" s="133" t="s">
        <v>105</v>
      </c>
      <c r="AZ44" s="133" t="s">
        <v>103</v>
      </c>
      <c r="BA44" s="133"/>
      <c r="BB44" s="133"/>
      <c r="BC44" s="154"/>
    </row>
    <row r="45" spans="1:55" s="3" customFormat="1" ht="76.5" customHeight="1">
      <c r="A45" s="112"/>
      <c r="B45" s="113" t="s">
        <v>153</v>
      </c>
      <c r="C45" s="113" t="s">
        <v>85</v>
      </c>
      <c r="D45" s="113" t="s">
        <v>12</v>
      </c>
      <c r="E45" s="113" t="s">
        <v>15</v>
      </c>
      <c r="F45" s="113"/>
      <c r="G45" s="114" t="s">
        <v>161</v>
      </c>
      <c r="H45" s="114" t="s">
        <v>112</v>
      </c>
      <c r="I45" s="113" t="s">
        <v>89</v>
      </c>
      <c r="J45" s="113"/>
      <c r="K45" s="115">
        <v>250000</v>
      </c>
      <c r="L45" s="116"/>
      <c r="M45" s="117">
        <v>0</v>
      </c>
      <c r="N45" s="113">
        <v>1</v>
      </c>
      <c r="O45" s="113" t="s">
        <v>91</v>
      </c>
      <c r="P45" s="119">
        <v>45691</v>
      </c>
      <c r="Q45" s="119">
        <v>46003</v>
      </c>
      <c r="R45" s="120">
        <f>M45*V45</f>
        <v>0</v>
      </c>
      <c r="S45" s="121"/>
      <c r="T45" s="118"/>
      <c r="U45" s="120">
        <f t="shared" si="17"/>
        <v>0</v>
      </c>
      <c r="V45" s="148">
        <f t="shared" si="18"/>
        <v>10</v>
      </c>
      <c r="W45" s="122">
        <f>+R45</f>
        <v>0</v>
      </c>
      <c r="X45" s="123" t="s">
        <v>92</v>
      </c>
      <c r="Y45" s="124" t="s">
        <v>162</v>
      </c>
      <c r="Z45" s="125" t="s">
        <v>110</v>
      </c>
      <c r="AA45" s="125" t="s">
        <v>347</v>
      </c>
      <c r="AB45" s="125" t="s">
        <v>94</v>
      </c>
      <c r="AC45" s="126" t="str">
        <f t="shared" si="19"/>
        <v>CON-029</v>
      </c>
      <c r="AD45" s="123">
        <v>80111600</v>
      </c>
      <c r="AE45" s="47" t="s">
        <v>168</v>
      </c>
      <c r="AF45" s="127" t="s">
        <v>141</v>
      </c>
      <c r="AG45" s="127" t="str">
        <f t="shared" si="20"/>
        <v>enero</v>
      </c>
      <c r="AH45" s="141">
        <f t="shared" si="14"/>
        <v>10</v>
      </c>
      <c r="AI45" s="132" t="s">
        <v>96</v>
      </c>
      <c r="AJ45" s="151" t="s">
        <v>97</v>
      </c>
      <c r="AK45" s="128">
        <f t="shared" si="5"/>
        <v>0</v>
      </c>
      <c r="AL45" s="128">
        <f t="shared" si="6"/>
        <v>0</v>
      </c>
      <c r="AM45" s="128"/>
      <c r="AN45" s="132" t="s">
        <v>94</v>
      </c>
      <c r="AO45" s="132" t="s">
        <v>98</v>
      </c>
      <c r="AP45" s="152" t="s">
        <v>99</v>
      </c>
      <c r="AQ45" s="153" t="s">
        <v>100</v>
      </c>
      <c r="AR45" s="129" t="str">
        <f t="shared" si="21"/>
        <v>DOCTORADO INTERINSTITUCIONAL EN EDUCACIÓN</v>
      </c>
      <c r="AS45" s="130" t="s">
        <v>101</v>
      </c>
      <c r="AT45" s="131" t="s">
        <v>102</v>
      </c>
      <c r="AU45" s="132" t="s">
        <v>94</v>
      </c>
      <c r="AV45" s="132" t="s">
        <v>94</v>
      </c>
      <c r="AW45" s="133" t="s">
        <v>103</v>
      </c>
      <c r="AX45" s="133" t="s">
        <v>104</v>
      </c>
      <c r="AY45" s="133" t="s">
        <v>105</v>
      </c>
      <c r="AZ45" s="133" t="s">
        <v>103</v>
      </c>
      <c r="BA45" s="133"/>
      <c r="BB45" s="133"/>
      <c r="BC45" s="154"/>
    </row>
    <row r="46" spans="1:55" s="3" customFormat="1" ht="76.5" customHeight="1">
      <c r="A46" s="112"/>
      <c r="B46" s="113" t="s">
        <v>154</v>
      </c>
      <c r="C46" s="113" t="s">
        <v>85</v>
      </c>
      <c r="D46" s="113" t="s">
        <v>12</v>
      </c>
      <c r="E46" s="113" t="s">
        <v>15</v>
      </c>
      <c r="F46" s="113"/>
      <c r="G46" s="114" t="s">
        <v>161</v>
      </c>
      <c r="H46" s="114" t="s">
        <v>112</v>
      </c>
      <c r="I46" s="113" t="s">
        <v>89</v>
      </c>
      <c r="J46" s="113"/>
      <c r="K46" s="115">
        <v>250000</v>
      </c>
      <c r="L46" s="116"/>
      <c r="M46" s="117">
        <v>0</v>
      </c>
      <c r="N46" s="113">
        <v>1</v>
      </c>
      <c r="O46" s="113" t="s">
        <v>91</v>
      </c>
      <c r="P46" s="119">
        <v>45691</v>
      </c>
      <c r="Q46" s="119">
        <v>46003</v>
      </c>
      <c r="R46" s="120">
        <f>M46*V46</f>
        <v>0</v>
      </c>
      <c r="S46" s="121"/>
      <c r="T46" s="118"/>
      <c r="U46" s="120">
        <f t="shared" si="17"/>
        <v>0</v>
      </c>
      <c r="V46" s="148">
        <f t="shared" si="18"/>
        <v>10</v>
      </c>
      <c r="W46" s="122">
        <f>+R46</f>
        <v>0</v>
      </c>
      <c r="X46" s="123" t="s">
        <v>92</v>
      </c>
      <c r="Y46" s="124" t="s">
        <v>162</v>
      </c>
      <c r="Z46" s="125" t="s">
        <v>110</v>
      </c>
      <c r="AA46" s="125" t="s">
        <v>347</v>
      </c>
      <c r="AB46" s="125" t="s">
        <v>94</v>
      </c>
      <c r="AC46" s="126" t="str">
        <f t="shared" si="19"/>
        <v>CON-030</v>
      </c>
      <c r="AD46" s="123">
        <v>80111600</v>
      </c>
      <c r="AE46" s="47" t="s">
        <v>170</v>
      </c>
      <c r="AF46" s="127" t="s">
        <v>141</v>
      </c>
      <c r="AG46" s="127" t="str">
        <f t="shared" si="20"/>
        <v>enero</v>
      </c>
      <c r="AH46" s="141">
        <f t="shared" si="14"/>
        <v>10</v>
      </c>
      <c r="AI46" s="132" t="s">
        <v>96</v>
      </c>
      <c r="AJ46" s="151" t="s">
        <v>97</v>
      </c>
      <c r="AK46" s="128">
        <f t="shared" si="5"/>
        <v>0</v>
      </c>
      <c r="AL46" s="128">
        <f t="shared" si="6"/>
        <v>0</v>
      </c>
      <c r="AM46" s="128"/>
      <c r="AN46" s="132" t="s">
        <v>94</v>
      </c>
      <c r="AO46" s="132" t="s">
        <v>98</v>
      </c>
      <c r="AP46" s="152" t="s">
        <v>99</v>
      </c>
      <c r="AQ46" s="153" t="s">
        <v>100</v>
      </c>
      <c r="AR46" s="129" t="str">
        <f t="shared" si="21"/>
        <v>DOCTORADO INTERINSTITUCIONAL EN EDUCACIÓN</v>
      </c>
      <c r="AS46" s="130" t="s">
        <v>101</v>
      </c>
      <c r="AT46" s="131" t="s">
        <v>102</v>
      </c>
      <c r="AU46" s="132" t="s">
        <v>94</v>
      </c>
      <c r="AV46" s="132" t="s">
        <v>94</v>
      </c>
      <c r="AW46" s="133" t="s">
        <v>103</v>
      </c>
      <c r="AX46" s="133" t="s">
        <v>104</v>
      </c>
      <c r="AY46" s="133" t="s">
        <v>105</v>
      </c>
      <c r="AZ46" s="133" t="s">
        <v>103</v>
      </c>
      <c r="BA46" s="133"/>
      <c r="BB46" s="133"/>
      <c r="BC46" s="154"/>
    </row>
    <row r="47" spans="1:55" s="3" customFormat="1" ht="60">
      <c r="A47" s="112" t="s">
        <v>113</v>
      </c>
      <c r="B47" s="113" t="s">
        <v>155</v>
      </c>
      <c r="C47" s="113" t="s">
        <v>85</v>
      </c>
      <c r="D47" s="113" t="s">
        <v>12</v>
      </c>
      <c r="E47" s="113" t="s">
        <v>14</v>
      </c>
      <c r="F47" s="113"/>
      <c r="G47" s="114" t="s">
        <v>161</v>
      </c>
      <c r="H47" s="114" t="s">
        <v>112</v>
      </c>
      <c r="I47" s="113" t="s">
        <v>89</v>
      </c>
      <c r="J47" s="113"/>
      <c r="K47" s="115">
        <v>250000</v>
      </c>
      <c r="L47" s="116"/>
      <c r="M47" s="117">
        <v>40000000</v>
      </c>
      <c r="N47" s="113">
        <v>1</v>
      </c>
      <c r="O47" s="113" t="s">
        <v>91</v>
      </c>
      <c r="P47" s="119">
        <v>45691</v>
      </c>
      <c r="Q47" s="119">
        <v>46003</v>
      </c>
      <c r="R47" s="120">
        <v>40000000</v>
      </c>
      <c r="S47" s="121"/>
      <c r="T47" s="118"/>
      <c r="U47" s="120">
        <f t="shared" si="17"/>
        <v>0</v>
      </c>
      <c r="V47" s="148">
        <f t="shared" si="18"/>
        <v>10</v>
      </c>
      <c r="W47" s="122">
        <f t="shared" ref="W47:W61" si="22">+R47+U47</f>
        <v>40000000</v>
      </c>
      <c r="X47" s="123" t="s">
        <v>92</v>
      </c>
      <c r="Y47" s="124" t="s">
        <v>162</v>
      </c>
      <c r="Z47" s="125" t="s">
        <v>110</v>
      </c>
      <c r="AA47" s="125" t="s">
        <v>347</v>
      </c>
      <c r="AB47" s="125" t="s">
        <v>94</v>
      </c>
      <c r="AC47" s="126" t="str">
        <f t="shared" si="19"/>
        <v>CON-031</v>
      </c>
      <c r="AD47" s="123">
        <v>80111600</v>
      </c>
      <c r="AE47" s="47" t="s">
        <v>172</v>
      </c>
      <c r="AF47" s="127" t="s">
        <v>141</v>
      </c>
      <c r="AG47" s="127" t="str">
        <f t="shared" si="20"/>
        <v>enero</v>
      </c>
      <c r="AH47" s="141">
        <f t="shared" si="14"/>
        <v>10</v>
      </c>
      <c r="AI47" s="132" t="s">
        <v>96</v>
      </c>
      <c r="AJ47" s="151" t="s">
        <v>97</v>
      </c>
      <c r="AK47" s="128">
        <f t="shared" si="5"/>
        <v>40000000</v>
      </c>
      <c r="AL47" s="128">
        <f t="shared" si="6"/>
        <v>40000000</v>
      </c>
      <c r="AM47" s="128"/>
      <c r="AN47" s="132" t="s">
        <v>94</v>
      </c>
      <c r="AO47" s="132" t="s">
        <v>98</v>
      </c>
      <c r="AP47" s="152" t="s">
        <v>99</v>
      </c>
      <c r="AQ47" s="153" t="s">
        <v>100</v>
      </c>
      <c r="AR47" s="129" t="str">
        <f t="shared" si="21"/>
        <v>DESPACHO VAC</v>
      </c>
      <c r="AS47" s="130" t="s">
        <v>101</v>
      </c>
      <c r="AT47" s="131" t="s">
        <v>102</v>
      </c>
      <c r="AU47" s="132" t="s">
        <v>94</v>
      </c>
      <c r="AV47" s="132" t="s">
        <v>94</v>
      </c>
      <c r="AW47" s="133" t="s">
        <v>103</v>
      </c>
      <c r="AX47" s="133" t="s">
        <v>104</v>
      </c>
      <c r="AY47" s="133" t="s">
        <v>105</v>
      </c>
      <c r="AZ47" s="133" t="s">
        <v>103</v>
      </c>
      <c r="BA47" s="133"/>
      <c r="BB47" s="133"/>
      <c r="BC47" s="154"/>
    </row>
    <row r="48" spans="1:55" s="3" customFormat="1" ht="87" customHeight="1">
      <c r="A48" s="112" t="s">
        <v>113</v>
      </c>
      <c r="B48" s="113" t="s">
        <v>157</v>
      </c>
      <c r="C48" s="113" t="s">
        <v>85</v>
      </c>
      <c r="D48" s="113" t="s">
        <v>12</v>
      </c>
      <c r="E48" s="113" t="s">
        <v>19</v>
      </c>
      <c r="F48" s="113"/>
      <c r="G48" s="114" t="s">
        <v>106</v>
      </c>
      <c r="H48" s="114" t="s">
        <v>107</v>
      </c>
      <c r="I48" s="113" t="s">
        <v>115</v>
      </c>
      <c r="J48" s="113">
        <v>1</v>
      </c>
      <c r="K48" s="115">
        <v>4700000</v>
      </c>
      <c r="L48" s="116">
        <v>0.05</v>
      </c>
      <c r="M48" s="117">
        <f>+K48*(1+L48)</f>
        <v>4935000</v>
      </c>
      <c r="N48" s="113">
        <v>1</v>
      </c>
      <c r="O48" s="113" t="s">
        <v>109</v>
      </c>
      <c r="P48" s="119">
        <v>45691</v>
      </c>
      <c r="Q48" s="181">
        <v>46006</v>
      </c>
      <c r="R48" s="120">
        <f>M48*V48</f>
        <v>54285000</v>
      </c>
      <c r="S48" s="121"/>
      <c r="T48" s="118"/>
      <c r="U48" s="120">
        <f t="shared" si="17"/>
        <v>0</v>
      </c>
      <c r="V48" s="148">
        <f t="shared" si="18"/>
        <v>11</v>
      </c>
      <c r="W48" s="122">
        <f t="shared" si="22"/>
        <v>54285000</v>
      </c>
      <c r="X48" s="123" t="s">
        <v>92</v>
      </c>
      <c r="Y48" s="124" t="s">
        <v>93</v>
      </c>
      <c r="Z48" s="125" t="s">
        <v>110</v>
      </c>
      <c r="AA48" s="125" t="s">
        <v>347</v>
      </c>
      <c r="AB48" s="125" t="s">
        <v>94</v>
      </c>
      <c r="AC48" s="126" t="str">
        <f t="shared" si="19"/>
        <v>CON-032</v>
      </c>
      <c r="AD48" s="123">
        <v>80111600</v>
      </c>
      <c r="AE48" s="47" t="s">
        <v>374</v>
      </c>
      <c r="AF48" s="127" t="s">
        <v>141</v>
      </c>
      <c r="AG48" s="127" t="str">
        <f t="shared" si="20"/>
        <v>enero</v>
      </c>
      <c r="AH48" s="141">
        <f t="shared" si="14"/>
        <v>11</v>
      </c>
      <c r="AI48" s="132" t="s">
        <v>96</v>
      </c>
      <c r="AJ48" s="151" t="s">
        <v>97</v>
      </c>
      <c r="AK48" s="128">
        <f t="shared" si="5"/>
        <v>54285000</v>
      </c>
      <c r="AL48" s="128">
        <f t="shared" si="6"/>
        <v>54285000</v>
      </c>
      <c r="AM48" s="128"/>
      <c r="AN48" s="132" t="s">
        <v>94</v>
      </c>
      <c r="AO48" s="132" t="s">
        <v>98</v>
      </c>
      <c r="AP48" s="152" t="s">
        <v>99</v>
      </c>
      <c r="AQ48" s="153" t="s">
        <v>100</v>
      </c>
      <c r="AR48" s="129" t="str">
        <f t="shared" si="21"/>
        <v>SUBDIRECCIÓN DE ADMISIONES Y REGISTRO</v>
      </c>
      <c r="AS48" s="130" t="s">
        <v>101</v>
      </c>
      <c r="AT48" s="131" t="s">
        <v>102</v>
      </c>
      <c r="AU48" s="132" t="s">
        <v>94</v>
      </c>
      <c r="AV48" s="132" t="s">
        <v>94</v>
      </c>
      <c r="AW48" s="133" t="s">
        <v>103</v>
      </c>
      <c r="AX48" s="133" t="s">
        <v>104</v>
      </c>
      <c r="AY48" s="133" t="s">
        <v>105</v>
      </c>
      <c r="AZ48" s="133" t="s">
        <v>103</v>
      </c>
      <c r="BA48" s="133"/>
      <c r="BB48" s="133"/>
      <c r="BC48" s="154"/>
    </row>
    <row r="49" spans="1:55" s="3" customFormat="1" ht="121.5" customHeight="1">
      <c r="A49" s="112" t="s">
        <v>113</v>
      </c>
      <c r="B49" s="113" t="s">
        <v>158</v>
      </c>
      <c r="C49" s="113" t="s">
        <v>85</v>
      </c>
      <c r="D49" s="113" t="s">
        <v>12</v>
      </c>
      <c r="E49" s="113" t="s">
        <v>19</v>
      </c>
      <c r="F49" s="113"/>
      <c r="G49" s="114" t="s">
        <v>106</v>
      </c>
      <c r="H49" s="114" t="s">
        <v>107</v>
      </c>
      <c r="I49" s="113" t="s">
        <v>115</v>
      </c>
      <c r="J49" s="113">
        <v>3</v>
      </c>
      <c r="K49" s="115">
        <v>5350000</v>
      </c>
      <c r="L49" s="116">
        <v>0.05</v>
      </c>
      <c r="M49" s="117">
        <f>+K49*(1+L49)</f>
        <v>5617500</v>
      </c>
      <c r="N49" s="113">
        <v>1</v>
      </c>
      <c r="O49" s="113" t="s">
        <v>109</v>
      </c>
      <c r="P49" s="119">
        <v>45691</v>
      </c>
      <c r="Q49" s="119">
        <v>46006</v>
      </c>
      <c r="R49" s="120">
        <f>M49*V49</f>
        <v>61792500</v>
      </c>
      <c r="S49" s="121"/>
      <c r="T49" s="118"/>
      <c r="U49" s="120">
        <f t="shared" si="17"/>
        <v>0</v>
      </c>
      <c r="V49" s="148">
        <f t="shared" si="18"/>
        <v>11</v>
      </c>
      <c r="W49" s="122">
        <f t="shared" si="22"/>
        <v>61792500</v>
      </c>
      <c r="X49" s="123" t="s">
        <v>92</v>
      </c>
      <c r="Y49" s="124" t="s">
        <v>93</v>
      </c>
      <c r="Z49" s="125" t="s">
        <v>110</v>
      </c>
      <c r="AA49" s="125" t="s">
        <v>347</v>
      </c>
      <c r="AB49" s="125" t="s">
        <v>94</v>
      </c>
      <c r="AC49" s="126" t="str">
        <f t="shared" si="19"/>
        <v>CON-033</v>
      </c>
      <c r="AD49" s="123">
        <v>80111600</v>
      </c>
      <c r="AE49" s="47" t="s">
        <v>373</v>
      </c>
      <c r="AF49" s="127" t="s">
        <v>141</v>
      </c>
      <c r="AG49" s="127" t="str">
        <f t="shared" si="20"/>
        <v>enero</v>
      </c>
      <c r="AH49" s="141">
        <f t="shared" si="14"/>
        <v>11</v>
      </c>
      <c r="AI49" s="132" t="s">
        <v>96</v>
      </c>
      <c r="AJ49" s="151" t="s">
        <v>97</v>
      </c>
      <c r="AK49" s="128">
        <f t="shared" ref="AK49:AK80" si="23">+W49</f>
        <v>61792500</v>
      </c>
      <c r="AL49" s="128">
        <f t="shared" si="6"/>
        <v>61792500</v>
      </c>
      <c r="AM49" s="128"/>
      <c r="AN49" s="132" t="s">
        <v>94</v>
      </c>
      <c r="AO49" s="132" t="s">
        <v>98</v>
      </c>
      <c r="AP49" s="152" t="s">
        <v>99</v>
      </c>
      <c r="AQ49" s="153" t="s">
        <v>100</v>
      </c>
      <c r="AR49" s="129" t="str">
        <f t="shared" si="21"/>
        <v>SUBDIRECCIÓN DE ADMISIONES Y REGISTRO</v>
      </c>
      <c r="AS49" s="130" t="s">
        <v>101</v>
      </c>
      <c r="AT49" s="131" t="s">
        <v>102</v>
      </c>
      <c r="AU49" s="132" t="s">
        <v>94</v>
      </c>
      <c r="AV49" s="132" t="s">
        <v>94</v>
      </c>
      <c r="AW49" s="133" t="s">
        <v>103</v>
      </c>
      <c r="AX49" s="133" t="s">
        <v>104</v>
      </c>
      <c r="AY49" s="133" t="s">
        <v>105</v>
      </c>
      <c r="AZ49" s="133" t="s">
        <v>103</v>
      </c>
      <c r="BA49" s="133"/>
      <c r="BB49" s="133"/>
      <c r="BC49" s="154"/>
    </row>
    <row r="50" spans="1:55" s="3" customFormat="1" ht="57" customHeight="1">
      <c r="A50" s="112"/>
      <c r="B50" s="113" t="s">
        <v>160</v>
      </c>
      <c r="C50" s="113" t="s">
        <v>85</v>
      </c>
      <c r="D50" s="113" t="s">
        <v>12</v>
      </c>
      <c r="E50" s="113" t="s">
        <v>13</v>
      </c>
      <c r="F50" s="113"/>
      <c r="G50" s="114" t="s">
        <v>161</v>
      </c>
      <c r="H50" s="114" t="s">
        <v>112</v>
      </c>
      <c r="I50" s="113" t="s">
        <v>89</v>
      </c>
      <c r="J50" s="113"/>
      <c r="K50" s="115">
        <v>0</v>
      </c>
      <c r="L50" s="116"/>
      <c r="M50" s="117">
        <v>120000745</v>
      </c>
      <c r="N50" s="113">
        <v>1</v>
      </c>
      <c r="O50" s="113" t="s">
        <v>91</v>
      </c>
      <c r="P50" s="119"/>
      <c r="Q50" s="119"/>
      <c r="R50" s="120">
        <f>+M50</f>
        <v>120000745</v>
      </c>
      <c r="S50" s="121"/>
      <c r="T50" s="118"/>
      <c r="U50" s="120">
        <f t="shared" si="17"/>
        <v>0</v>
      </c>
      <c r="V50" s="148">
        <v>11</v>
      </c>
      <c r="W50" s="122">
        <f t="shared" si="22"/>
        <v>120000745</v>
      </c>
      <c r="X50" s="123" t="s">
        <v>92</v>
      </c>
      <c r="Y50" s="124" t="s">
        <v>162</v>
      </c>
      <c r="Z50" s="125" t="s">
        <v>94</v>
      </c>
      <c r="AA50" s="125" t="s">
        <v>347</v>
      </c>
      <c r="AB50" s="125" t="s">
        <v>94</v>
      </c>
      <c r="AC50" s="126" t="str">
        <f t="shared" si="19"/>
        <v>CON-034</v>
      </c>
      <c r="AD50" s="123">
        <v>80111600</v>
      </c>
      <c r="AE50" s="47" t="s">
        <v>177</v>
      </c>
      <c r="AF50" s="127" t="s">
        <v>141</v>
      </c>
      <c r="AG50" s="127" t="str">
        <f t="shared" si="20"/>
        <v>enero</v>
      </c>
      <c r="AH50" s="141">
        <f t="shared" si="14"/>
        <v>11</v>
      </c>
      <c r="AI50" s="132" t="s">
        <v>96</v>
      </c>
      <c r="AJ50" s="151" t="s">
        <v>97</v>
      </c>
      <c r="AK50" s="128">
        <f t="shared" si="23"/>
        <v>120000745</v>
      </c>
      <c r="AL50" s="128">
        <f t="shared" si="6"/>
        <v>120000745</v>
      </c>
      <c r="AM50" s="128"/>
      <c r="AN50" s="132" t="s">
        <v>94</v>
      </c>
      <c r="AO50" s="132" t="s">
        <v>98</v>
      </c>
      <c r="AP50" s="152" t="s">
        <v>99</v>
      </c>
      <c r="AQ50" s="153" t="s">
        <v>100</v>
      </c>
      <c r="AR50" s="129" t="str">
        <f t="shared" si="21"/>
        <v>COMITÉ DE ASIGNACION Y RECONOCIMIENTO DE  PUNTAJE - CIARP</v>
      </c>
      <c r="AS50" s="130" t="s">
        <v>101</v>
      </c>
      <c r="AT50" s="131" t="s">
        <v>102</v>
      </c>
      <c r="AU50" s="132" t="s">
        <v>94</v>
      </c>
      <c r="AV50" s="132" t="s">
        <v>94</v>
      </c>
      <c r="AW50" s="133" t="s">
        <v>103</v>
      </c>
      <c r="AX50" s="133" t="s">
        <v>104</v>
      </c>
      <c r="AY50" s="133" t="s">
        <v>105</v>
      </c>
      <c r="AZ50" s="133" t="s">
        <v>103</v>
      </c>
      <c r="BA50" s="133"/>
      <c r="BB50" s="133"/>
      <c r="BC50" s="154"/>
    </row>
    <row r="51" spans="1:55" s="3" customFormat="1" ht="59.25" customHeight="1">
      <c r="A51" s="112" t="s">
        <v>113</v>
      </c>
      <c r="B51" s="113" t="s">
        <v>163</v>
      </c>
      <c r="C51" s="113" t="s">
        <v>85</v>
      </c>
      <c r="D51" s="113" t="s">
        <v>29</v>
      </c>
      <c r="E51" s="113" t="s">
        <v>30</v>
      </c>
      <c r="F51" s="113"/>
      <c r="G51" s="114" t="s">
        <v>106</v>
      </c>
      <c r="H51" s="114" t="s">
        <v>107</v>
      </c>
      <c r="I51" s="113" t="s">
        <v>108</v>
      </c>
      <c r="J51" s="113">
        <v>3</v>
      </c>
      <c r="K51" s="115">
        <v>3600000</v>
      </c>
      <c r="L51" s="116">
        <v>0.05</v>
      </c>
      <c r="M51" s="117">
        <f t="shared" ref="M51:M61" si="24">+K51*(1+L51)</f>
        <v>3780000</v>
      </c>
      <c r="N51" s="113">
        <v>1</v>
      </c>
      <c r="O51" s="113" t="s">
        <v>109</v>
      </c>
      <c r="P51" s="119">
        <v>45691</v>
      </c>
      <c r="Q51" s="119">
        <v>46003</v>
      </c>
      <c r="R51" s="120">
        <f t="shared" ref="R51:R61" si="25">M51*V51</f>
        <v>37800000</v>
      </c>
      <c r="S51" s="121"/>
      <c r="T51" s="118"/>
      <c r="U51" s="120">
        <f t="shared" si="17"/>
        <v>0</v>
      </c>
      <c r="V51" s="148">
        <f t="shared" ref="V51:V58" si="26">ROUND((((Q51-P51)+(T51-S51))/30),0)</f>
        <v>10</v>
      </c>
      <c r="W51" s="122">
        <f t="shared" si="22"/>
        <v>37800000</v>
      </c>
      <c r="X51" s="123" t="s">
        <v>92</v>
      </c>
      <c r="Y51" s="124" t="s">
        <v>93</v>
      </c>
      <c r="Z51" s="125" t="s">
        <v>110</v>
      </c>
      <c r="AA51" s="125" t="s">
        <v>347</v>
      </c>
      <c r="AB51" s="125" t="s">
        <v>94</v>
      </c>
      <c r="AC51" s="126" t="str">
        <f t="shared" si="19"/>
        <v>CON-035</v>
      </c>
      <c r="AD51" s="123">
        <v>80111600</v>
      </c>
      <c r="AE51" s="47" t="s">
        <v>184</v>
      </c>
      <c r="AF51" s="127" t="s">
        <v>141</v>
      </c>
      <c r="AG51" s="127" t="str">
        <f t="shared" si="20"/>
        <v>enero</v>
      </c>
      <c r="AH51" s="141">
        <f t="shared" si="14"/>
        <v>10</v>
      </c>
      <c r="AI51" s="132" t="s">
        <v>96</v>
      </c>
      <c r="AJ51" s="151" t="s">
        <v>97</v>
      </c>
      <c r="AK51" s="128">
        <f t="shared" si="23"/>
        <v>37800000</v>
      </c>
      <c r="AL51" s="128">
        <f t="shared" si="6"/>
        <v>37800000</v>
      </c>
      <c r="AM51" s="128"/>
      <c r="AN51" s="132" t="s">
        <v>94</v>
      </c>
      <c r="AO51" s="132" t="s">
        <v>98</v>
      </c>
      <c r="AP51" s="152" t="s">
        <v>99</v>
      </c>
      <c r="AQ51" s="153" t="s">
        <v>100</v>
      </c>
      <c r="AR51" s="129" t="str">
        <f t="shared" si="21"/>
        <v>GRUPO EDITORIAL</v>
      </c>
      <c r="AS51" s="130" t="s">
        <v>101</v>
      </c>
      <c r="AT51" s="131" t="s">
        <v>102</v>
      </c>
      <c r="AU51" s="132" t="s">
        <v>94</v>
      </c>
      <c r="AV51" s="132" t="s">
        <v>94</v>
      </c>
      <c r="AW51" s="133" t="s">
        <v>103</v>
      </c>
      <c r="AX51" s="133" t="s">
        <v>104</v>
      </c>
      <c r="AY51" s="133" t="s">
        <v>105</v>
      </c>
      <c r="AZ51" s="133" t="s">
        <v>103</v>
      </c>
      <c r="BA51" s="133"/>
      <c r="BB51" s="133"/>
      <c r="BC51" s="154"/>
    </row>
    <row r="52" spans="1:55" s="3" customFormat="1" ht="60">
      <c r="A52" s="112" t="s">
        <v>113</v>
      </c>
      <c r="B52" s="113" t="s">
        <v>164</v>
      </c>
      <c r="C52" s="113" t="s">
        <v>85</v>
      </c>
      <c r="D52" s="113" t="s">
        <v>29</v>
      </c>
      <c r="E52" s="113" t="s">
        <v>30</v>
      </c>
      <c r="F52" s="113"/>
      <c r="G52" s="114" t="s">
        <v>106</v>
      </c>
      <c r="H52" s="114" t="s">
        <v>107</v>
      </c>
      <c r="I52" s="113" t="s">
        <v>108</v>
      </c>
      <c r="J52" s="113">
        <v>3</v>
      </c>
      <c r="K52" s="115">
        <v>3600000</v>
      </c>
      <c r="L52" s="116">
        <v>0.05</v>
      </c>
      <c r="M52" s="117">
        <f t="shared" si="24"/>
        <v>3780000</v>
      </c>
      <c r="N52" s="113">
        <v>1</v>
      </c>
      <c r="O52" s="113" t="s">
        <v>109</v>
      </c>
      <c r="P52" s="119">
        <v>45691</v>
      </c>
      <c r="Q52" s="119">
        <v>46003</v>
      </c>
      <c r="R52" s="120">
        <f t="shared" si="25"/>
        <v>37800000</v>
      </c>
      <c r="S52" s="121"/>
      <c r="T52" s="118"/>
      <c r="U52" s="120">
        <f t="shared" si="17"/>
        <v>0</v>
      </c>
      <c r="V52" s="148">
        <f t="shared" si="26"/>
        <v>10</v>
      </c>
      <c r="W52" s="122">
        <f t="shared" si="22"/>
        <v>37800000</v>
      </c>
      <c r="X52" s="123" t="s">
        <v>92</v>
      </c>
      <c r="Y52" s="124" t="s">
        <v>93</v>
      </c>
      <c r="Z52" s="125" t="s">
        <v>110</v>
      </c>
      <c r="AA52" s="125" t="s">
        <v>347</v>
      </c>
      <c r="AB52" s="125" t="s">
        <v>94</v>
      </c>
      <c r="AC52" s="126" t="str">
        <f t="shared" si="19"/>
        <v>CON-036</v>
      </c>
      <c r="AD52" s="123">
        <v>80111600</v>
      </c>
      <c r="AE52" s="47" t="s">
        <v>186</v>
      </c>
      <c r="AF52" s="127" t="s">
        <v>141</v>
      </c>
      <c r="AG52" s="127" t="str">
        <f t="shared" si="20"/>
        <v>enero</v>
      </c>
      <c r="AH52" s="141">
        <f t="shared" si="14"/>
        <v>10</v>
      </c>
      <c r="AI52" s="132" t="s">
        <v>96</v>
      </c>
      <c r="AJ52" s="151" t="s">
        <v>97</v>
      </c>
      <c r="AK52" s="128">
        <f t="shared" si="23"/>
        <v>37800000</v>
      </c>
      <c r="AL52" s="128">
        <f t="shared" si="6"/>
        <v>37800000</v>
      </c>
      <c r="AM52" s="128"/>
      <c r="AN52" s="132" t="s">
        <v>94</v>
      </c>
      <c r="AO52" s="132" t="s">
        <v>98</v>
      </c>
      <c r="AP52" s="152" t="s">
        <v>99</v>
      </c>
      <c r="AQ52" s="153" t="s">
        <v>100</v>
      </c>
      <c r="AR52" s="129" t="str">
        <f t="shared" si="21"/>
        <v>GRUPO EDITORIAL</v>
      </c>
      <c r="AS52" s="130" t="s">
        <v>101</v>
      </c>
      <c r="AT52" s="131" t="s">
        <v>102</v>
      </c>
      <c r="AU52" s="132" t="s">
        <v>94</v>
      </c>
      <c r="AV52" s="132" t="s">
        <v>94</v>
      </c>
      <c r="AW52" s="133" t="s">
        <v>103</v>
      </c>
      <c r="AX52" s="133" t="s">
        <v>104</v>
      </c>
      <c r="AY52" s="133" t="s">
        <v>105</v>
      </c>
      <c r="AZ52" s="133" t="s">
        <v>103</v>
      </c>
      <c r="BA52" s="133"/>
      <c r="BB52" s="133"/>
      <c r="BC52" s="154"/>
    </row>
    <row r="53" spans="1:55" s="3" customFormat="1" ht="72">
      <c r="A53" s="112" t="s">
        <v>113</v>
      </c>
      <c r="B53" s="113" t="s">
        <v>165</v>
      </c>
      <c r="C53" s="113" t="s">
        <v>85</v>
      </c>
      <c r="D53" s="113" t="s">
        <v>29</v>
      </c>
      <c r="E53" s="113" t="s">
        <v>30</v>
      </c>
      <c r="F53" s="113"/>
      <c r="G53" s="114" t="s">
        <v>106</v>
      </c>
      <c r="H53" s="114" t="s">
        <v>107</v>
      </c>
      <c r="I53" s="113" t="s">
        <v>108</v>
      </c>
      <c r="J53" s="113">
        <v>1</v>
      </c>
      <c r="K53" s="115">
        <v>3100000</v>
      </c>
      <c r="L53" s="116">
        <v>0.05</v>
      </c>
      <c r="M53" s="117">
        <f t="shared" si="24"/>
        <v>3255000</v>
      </c>
      <c r="N53" s="113">
        <v>1</v>
      </c>
      <c r="O53" s="113" t="s">
        <v>109</v>
      </c>
      <c r="P53" s="119">
        <v>45691</v>
      </c>
      <c r="Q53" s="119">
        <v>46003</v>
      </c>
      <c r="R53" s="120">
        <f t="shared" si="25"/>
        <v>32550000</v>
      </c>
      <c r="S53" s="121"/>
      <c r="T53" s="118"/>
      <c r="U53" s="120">
        <f t="shared" si="17"/>
        <v>0</v>
      </c>
      <c r="V53" s="148">
        <f t="shared" si="26"/>
        <v>10</v>
      </c>
      <c r="W53" s="122">
        <f t="shared" si="22"/>
        <v>32550000</v>
      </c>
      <c r="X53" s="123" t="s">
        <v>92</v>
      </c>
      <c r="Y53" s="124" t="s">
        <v>93</v>
      </c>
      <c r="Z53" s="125" t="s">
        <v>110</v>
      </c>
      <c r="AA53" s="125" t="s">
        <v>347</v>
      </c>
      <c r="AB53" s="125" t="s">
        <v>94</v>
      </c>
      <c r="AC53" s="126" t="str">
        <f t="shared" si="19"/>
        <v>CON-037</v>
      </c>
      <c r="AD53" s="123">
        <v>80111600</v>
      </c>
      <c r="AE53" s="47" t="s">
        <v>192</v>
      </c>
      <c r="AF53" s="127" t="s">
        <v>141</v>
      </c>
      <c r="AG53" s="127" t="str">
        <f t="shared" si="20"/>
        <v>enero</v>
      </c>
      <c r="AH53" s="141">
        <f t="shared" si="14"/>
        <v>10</v>
      </c>
      <c r="AI53" s="132" t="s">
        <v>96</v>
      </c>
      <c r="AJ53" s="151" t="s">
        <v>97</v>
      </c>
      <c r="AK53" s="128">
        <f t="shared" si="23"/>
        <v>32550000</v>
      </c>
      <c r="AL53" s="128">
        <f t="shared" si="6"/>
        <v>32550000</v>
      </c>
      <c r="AM53" s="128"/>
      <c r="AN53" s="132" t="s">
        <v>94</v>
      </c>
      <c r="AO53" s="132" t="s">
        <v>98</v>
      </c>
      <c r="AP53" s="152" t="s">
        <v>99</v>
      </c>
      <c r="AQ53" s="153" t="s">
        <v>100</v>
      </c>
      <c r="AR53" s="129" t="str">
        <f t="shared" si="21"/>
        <v>GRUPO EDITORIAL</v>
      </c>
      <c r="AS53" s="130" t="s">
        <v>101</v>
      </c>
      <c r="AT53" s="131" t="s">
        <v>102</v>
      </c>
      <c r="AU53" s="132" t="s">
        <v>94</v>
      </c>
      <c r="AV53" s="132" t="s">
        <v>94</v>
      </c>
      <c r="AW53" s="133" t="s">
        <v>103</v>
      </c>
      <c r="AX53" s="133" t="s">
        <v>104</v>
      </c>
      <c r="AY53" s="133" t="s">
        <v>105</v>
      </c>
      <c r="AZ53" s="133" t="s">
        <v>103</v>
      </c>
      <c r="BA53" s="133"/>
      <c r="BB53" s="133"/>
      <c r="BC53" s="154"/>
    </row>
    <row r="54" spans="1:55" s="3" customFormat="1" ht="60">
      <c r="A54" s="112" t="s">
        <v>113</v>
      </c>
      <c r="B54" s="113" t="s">
        <v>167</v>
      </c>
      <c r="C54" s="113" t="s">
        <v>85</v>
      </c>
      <c r="D54" s="113" t="s">
        <v>29</v>
      </c>
      <c r="E54" s="113" t="s">
        <v>30</v>
      </c>
      <c r="F54" s="113"/>
      <c r="G54" s="114" t="s">
        <v>106</v>
      </c>
      <c r="H54" s="114" t="s">
        <v>107</v>
      </c>
      <c r="I54" s="113" t="s">
        <v>108</v>
      </c>
      <c r="J54" s="113">
        <v>1</v>
      </c>
      <c r="K54" s="115">
        <v>3100000</v>
      </c>
      <c r="L54" s="116">
        <v>0.05</v>
      </c>
      <c r="M54" s="117">
        <f t="shared" si="24"/>
        <v>3255000</v>
      </c>
      <c r="N54" s="113">
        <v>1</v>
      </c>
      <c r="O54" s="113" t="s">
        <v>109</v>
      </c>
      <c r="P54" s="119">
        <v>45691</v>
      </c>
      <c r="Q54" s="119">
        <v>46003</v>
      </c>
      <c r="R54" s="120">
        <f t="shared" si="25"/>
        <v>32550000</v>
      </c>
      <c r="S54" s="121"/>
      <c r="T54" s="118"/>
      <c r="U54" s="120">
        <f t="shared" si="17"/>
        <v>0</v>
      </c>
      <c r="V54" s="148">
        <f t="shared" si="26"/>
        <v>10</v>
      </c>
      <c r="W54" s="122">
        <f t="shared" si="22"/>
        <v>32550000</v>
      </c>
      <c r="X54" s="123" t="s">
        <v>92</v>
      </c>
      <c r="Y54" s="124" t="s">
        <v>93</v>
      </c>
      <c r="Z54" s="125" t="s">
        <v>110</v>
      </c>
      <c r="AA54" s="125" t="s">
        <v>347</v>
      </c>
      <c r="AB54" s="125" t="s">
        <v>94</v>
      </c>
      <c r="AC54" s="126" t="str">
        <f t="shared" si="19"/>
        <v>CON-038</v>
      </c>
      <c r="AD54" s="123">
        <v>80111600</v>
      </c>
      <c r="AE54" s="47" t="s">
        <v>190</v>
      </c>
      <c r="AF54" s="127" t="s">
        <v>141</v>
      </c>
      <c r="AG54" s="127" t="str">
        <f t="shared" si="20"/>
        <v>enero</v>
      </c>
      <c r="AH54" s="141">
        <f t="shared" si="14"/>
        <v>10</v>
      </c>
      <c r="AI54" s="132" t="s">
        <v>96</v>
      </c>
      <c r="AJ54" s="151" t="s">
        <v>97</v>
      </c>
      <c r="AK54" s="128">
        <f t="shared" si="23"/>
        <v>32550000</v>
      </c>
      <c r="AL54" s="128">
        <f t="shared" si="6"/>
        <v>32550000</v>
      </c>
      <c r="AM54" s="128"/>
      <c r="AN54" s="132" t="s">
        <v>94</v>
      </c>
      <c r="AO54" s="132" t="s">
        <v>98</v>
      </c>
      <c r="AP54" s="152" t="s">
        <v>99</v>
      </c>
      <c r="AQ54" s="153" t="s">
        <v>100</v>
      </c>
      <c r="AR54" s="129" t="str">
        <f t="shared" si="21"/>
        <v>GRUPO EDITORIAL</v>
      </c>
      <c r="AS54" s="130" t="s">
        <v>101</v>
      </c>
      <c r="AT54" s="131" t="s">
        <v>102</v>
      </c>
      <c r="AU54" s="132" t="s">
        <v>94</v>
      </c>
      <c r="AV54" s="132" t="s">
        <v>94</v>
      </c>
      <c r="AW54" s="133" t="s">
        <v>103</v>
      </c>
      <c r="AX54" s="133" t="s">
        <v>104</v>
      </c>
      <c r="AY54" s="133" t="s">
        <v>105</v>
      </c>
      <c r="AZ54" s="133" t="s">
        <v>103</v>
      </c>
      <c r="BA54" s="133"/>
      <c r="BB54" s="133"/>
      <c r="BC54" s="154"/>
    </row>
    <row r="55" spans="1:55" s="3" customFormat="1" ht="60">
      <c r="A55" s="112" t="s">
        <v>113</v>
      </c>
      <c r="B55" s="113" t="s">
        <v>169</v>
      </c>
      <c r="C55" s="113" t="s">
        <v>85</v>
      </c>
      <c r="D55" s="113" t="s">
        <v>29</v>
      </c>
      <c r="E55" s="113" t="s">
        <v>30</v>
      </c>
      <c r="F55" s="113"/>
      <c r="G55" s="114" t="s">
        <v>106</v>
      </c>
      <c r="H55" s="114" t="s">
        <v>107</v>
      </c>
      <c r="I55" s="113" t="s">
        <v>108</v>
      </c>
      <c r="J55" s="113">
        <v>4</v>
      </c>
      <c r="K55" s="115">
        <v>3900000</v>
      </c>
      <c r="L55" s="116">
        <v>0.05</v>
      </c>
      <c r="M55" s="117">
        <f t="shared" si="24"/>
        <v>4095000</v>
      </c>
      <c r="N55" s="113">
        <v>1</v>
      </c>
      <c r="O55" s="113" t="s">
        <v>109</v>
      </c>
      <c r="P55" s="119">
        <v>45691</v>
      </c>
      <c r="Q55" s="119">
        <v>46003</v>
      </c>
      <c r="R55" s="120">
        <f t="shared" si="25"/>
        <v>40950000</v>
      </c>
      <c r="S55" s="121"/>
      <c r="T55" s="118"/>
      <c r="U55" s="120">
        <f t="shared" si="17"/>
        <v>0</v>
      </c>
      <c r="V55" s="148">
        <f t="shared" si="26"/>
        <v>10</v>
      </c>
      <c r="W55" s="122">
        <f t="shared" si="22"/>
        <v>40950000</v>
      </c>
      <c r="X55" s="123" t="s">
        <v>92</v>
      </c>
      <c r="Y55" s="124" t="s">
        <v>93</v>
      </c>
      <c r="Z55" s="125" t="s">
        <v>110</v>
      </c>
      <c r="AA55" s="125" t="s">
        <v>347</v>
      </c>
      <c r="AB55" s="125" t="s">
        <v>94</v>
      </c>
      <c r="AC55" s="126" t="str">
        <f t="shared" si="19"/>
        <v>CON-039</v>
      </c>
      <c r="AD55" s="123">
        <v>80111600</v>
      </c>
      <c r="AE55" s="47" t="s">
        <v>188</v>
      </c>
      <c r="AF55" s="127" t="s">
        <v>141</v>
      </c>
      <c r="AG55" s="127" t="str">
        <f t="shared" si="20"/>
        <v>enero</v>
      </c>
      <c r="AH55" s="141">
        <f t="shared" si="14"/>
        <v>10</v>
      </c>
      <c r="AI55" s="132" t="s">
        <v>96</v>
      </c>
      <c r="AJ55" s="151" t="s">
        <v>97</v>
      </c>
      <c r="AK55" s="128">
        <f t="shared" si="23"/>
        <v>40950000</v>
      </c>
      <c r="AL55" s="128">
        <f t="shared" si="6"/>
        <v>40950000</v>
      </c>
      <c r="AM55" s="128"/>
      <c r="AN55" s="132" t="s">
        <v>94</v>
      </c>
      <c r="AO55" s="132" t="s">
        <v>98</v>
      </c>
      <c r="AP55" s="152" t="s">
        <v>99</v>
      </c>
      <c r="AQ55" s="153" t="s">
        <v>100</v>
      </c>
      <c r="AR55" s="129" t="str">
        <f t="shared" si="21"/>
        <v>GRUPO EDITORIAL</v>
      </c>
      <c r="AS55" s="130" t="s">
        <v>101</v>
      </c>
      <c r="AT55" s="131" t="s">
        <v>102</v>
      </c>
      <c r="AU55" s="132" t="s">
        <v>94</v>
      </c>
      <c r="AV55" s="132" t="s">
        <v>94</v>
      </c>
      <c r="AW55" s="133" t="s">
        <v>103</v>
      </c>
      <c r="AX55" s="133" t="s">
        <v>104</v>
      </c>
      <c r="AY55" s="133" t="s">
        <v>105</v>
      </c>
      <c r="AZ55" s="133" t="s">
        <v>103</v>
      </c>
      <c r="BA55" s="133"/>
      <c r="BB55" s="133"/>
      <c r="BC55" s="154"/>
    </row>
    <row r="56" spans="1:55" s="3" customFormat="1" ht="60">
      <c r="A56" s="112" t="s">
        <v>113</v>
      </c>
      <c r="B56" s="113" t="s">
        <v>171</v>
      </c>
      <c r="C56" s="113" t="s">
        <v>85</v>
      </c>
      <c r="D56" s="113" t="s">
        <v>29</v>
      </c>
      <c r="E56" s="113" t="s">
        <v>30</v>
      </c>
      <c r="F56" s="113"/>
      <c r="G56" s="114" t="s">
        <v>106</v>
      </c>
      <c r="H56" s="114" t="s">
        <v>107</v>
      </c>
      <c r="I56" s="113" t="s">
        <v>115</v>
      </c>
      <c r="J56" s="113">
        <v>3</v>
      </c>
      <c r="K56" s="115">
        <v>5350000</v>
      </c>
      <c r="L56" s="116">
        <v>0.04</v>
      </c>
      <c r="M56" s="117">
        <f t="shared" si="24"/>
        <v>5564000</v>
      </c>
      <c r="N56" s="113">
        <v>1</v>
      </c>
      <c r="O56" s="113" t="s">
        <v>109</v>
      </c>
      <c r="P56" s="119">
        <v>45691</v>
      </c>
      <c r="Q56" s="119">
        <v>45807</v>
      </c>
      <c r="R56" s="120">
        <f t="shared" si="25"/>
        <v>22256000</v>
      </c>
      <c r="S56" s="121"/>
      <c r="T56" s="118"/>
      <c r="U56" s="120">
        <f t="shared" si="17"/>
        <v>0</v>
      </c>
      <c r="V56" s="148">
        <f t="shared" si="26"/>
        <v>4</v>
      </c>
      <c r="W56" s="122">
        <f t="shared" si="22"/>
        <v>22256000</v>
      </c>
      <c r="X56" s="123" t="s">
        <v>92</v>
      </c>
      <c r="Y56" s="124" t="s">
        <v>93</v>
      </c>
      <c r="Z56" s="125" t="s">
        <v>110</v>
      </c>
      <c r="AA56" s="125" t="s">
        <v>347</v>
      </c>
      <c r="AB56" s="125" t="s">
        <v>94</v>
      </c>
      <c r="AC56" s="126" t="str">
        <f t="shared" si="19"/>
        <v>CON-040</v>
      </c>
      <c r="AD56" s="123">
        <v>80111600</v>
      </c>
      <c r="AE56" s="47" t="s">
        <v>195</v>
      </c>
      <c r="AF56" s="127" t="s">
        <v>141</v>
      </c>
      <c r="AG56" s="127" t="str">
        <f t="shared" si="20"/>
        <v>enero</v>
      </c>
      <c r="AH56" s="141">
        <f t="shared" si="14"/>
        <v>4</v>
      </c>
      <c r="AI56" s="132" t="s">
        <v>96</v>
      </c>
      <c r="AJ56" s="151" t="s">
        <v>97</v>
      </c>
      <c r="AK56" s="128">
        <f t="shared" si="23"/>
        <v>22256000</v>
      </c>
      <c r="AL56" s="128">
        <f t="shared" si="6"/>
        <v>22256000</v>
      </c>
      <c r="AM56" s="128"/>
      <c r="AN56" s="132" t="s">
        <v>94</v>
      </c>
      <c r="AO56" s="132" t="s">
        <v>98</v>
      </c>
      <c r="AP56" s="152" t="s">
        <v>99</v>
      </c>
      <c r="AQ56" s="153" t="s">
        <v>100</v>
      </c>
      <c r="AR56" s="129" t="str">
        <f t="shared" si="21"/>
        <v>GRUPO EDITORIAL</v>
      </c>
      <c r="AS56" s="130" t="s">
        <v>101</v>
      </c>
      <c r="AT56" s="131" t="s">
        <v>102</v>
      </c>
      <c r="AU56" s="132" t="s">
        <v>94</v>
      </c>
      <c r="AV56" s="132" t="s">
        <v>94</v>
      </c>
      <c r="AW56" s="133" t="s">
        <v>103</v>
      </c>
      <c r="AX56" s="133" t="s">
        <v>104</v>
      </c>
      <c r="AY56" s="133" t="s">
        <v>105</v>
      </c>
      <c r="AZ56" s="133" t="s">
        <v>103</v>
      </c>
      <c r="BA56" s="133"/>
      <c r="BB56" s="133"/>
      <c r="BC56" s="154"/>
    </row>
    <row r="57" spans="1:55" s="3" customFormat="1" ht="84">
      <c r="A57" s="112" t="s">
        <v>196</v>
      </c>
      <c r="B57" s="113" t="s">
        <v>173</v>
      </c>
      <c r="C57" s="113" t="s">
        <v>85</v>
      </c>
      <c r="D57" s="113" t="s">
        <v>20</v>
      </c>
      <c r="E57" s="113" t="s">
        <v>21</v>
      </c>
      <c r="F57" s="113"/>
      <c r="G57" s="114" t="s">
        <v>106</v>
      </c>
      <c r="H57" s="114" t="s">
        <v>107</v>
      </c>
      <c r="I57" s="113" t="s">
        <v>115</v>
      </c>
      <c r="J57" s="113">
        <v>6</v>
      </c>
      <c r="K57" s="115">
        <v>6200000</v>
      </c>
      <c r="L57" s="116">
        <v>0.04</v>
      </c>
      <c r="M57" s="117">
        <f t="shared" si="24"/>
        <v>6448000</v>
      </c>
      <c r="N57" s="113">
        <v>1</v>
      </c>
      <c r="O57" s="113" t="s">
        <v>109</v>
      </c>
      <c r="P57" s="119">
        <v>45677</v>
      </c>
      <c r="Q57" s="119">
        <v>45981</v>
      </c>
      <c r="R57" s="120">
        <f t="shared" si="25"/>
        <v>64480000</v>
      </c>
      <c r="S57" s="121"/>
      <c r="T57" s="118"/>
      <c r="U57" s="120">
        <f t="shared" si="17"/>
        <v>0</v>
      </c>
      <c r="V57" s="148">
        <f t="shared" si="26"/>
        <v>10</v>
      </c>
      <c r="W57" s="122">
        <f t="shared" si="22"/>
        <v>64480000</v>
      </c>
      <c r="X57" s="123" t="s">
        <v>92</v>
      </c>
      <c r="Y57" s="124" t="s">
        <v>93</v>
      </c>
      <c r="Z57" s="125" t="s">
        <v>110</v>
      </c>
      <c r="AA57" s="125" t="s">
        <v>347</v>
      </c>
      <c r="AB57" s="125" t="s">
        <v>94</v>
      </c>
      <c r="AC57" s="126" t="str">
        <f t="shared" si="19"/>
        <v>CON-041</v>
      </c>
      <c r="AD57" s="123">
        <v>80111600</v>
      </c>
      <c r="AE57" s="47" t="s">
        <v>338</v>
      </c>
      <c r="AF57" s="127">
        <f t="shared" ref="AF57:AF63" si="27">+P57</f>
        <v>45677</v>
      </c>
      <c r="AG57" s="127">
        <f t="shared" si="20"/>
        <v>45677</v>
      </c>
      <c r="AH57" s="141">
        <f t="shared" si="14"/>
        <v>10</v>
      </c>
      <c r="AI57" s="132" t="s">
        <v>96</v>
      </c>
      <c r="AJ57" s="151" t="s">
        <v>97</v>
      </c>
      <c r="AK57" s="128">
        <f t="shared" si="23"/>
        <v>64480000</v>
      </c>
      <c r="AL57" s="128">
        <f t="shared" si="6"/>
        <v>64480000</v>
      </c>
      <c r="AM57" s="128"/>
      <c r="AN57" s="132" t="s">
        <v>94</v>
      </c>
      <c r="AO57" s="132" t="s">
        <v>98</v>
      </c>
      <c r="AP57" s="152" t="s">
        <v>99</v>
      </c>
      <c r="AQ57" s="153" t="s">
        <v>100</v>
      </c>
      <c r="AR57" s="129" t="str">
        <f t="shared" si="21"/>
        <v>DESPACHO VAD</v>
      </c>
      <c r="AS57" s="130" t="s">
        <v>101</v>
      </c>
      <c r="AT57" s="131" t="s">
        <v>102</v>
      </c>
      <c r="AU57" s="132" t="s">
        <v>94</v>
      </c>
      <c r="AV57" s="132" t="s">
        <v>94</v>
      </c>
      <c r="AW57" s="133" t="s">
        <v>103</v>
      </c>
      <c r="AX57" s="133" t="s">
        <v>104</v>
      </c>
      <c r="AY57" s="133" t="s">
        <v>105</v>
      </c>
      <c r="AZ57" s="133" t="s">
        <v>103</v>
      </c>
      <c r="BA57" s="133"/>
      <c r="BB57" s="133"/>
      <c r="BC57" s="154"/>
    </row>
    <row r="58" spans="1:55" s="3" customFormat="1" ht="108">
      <c r="A58" s="112" t="s">
        <v>113</v>
      </c>
      <c r="B58" s="113" t="s">
        <v>174</v>
      </c>
      <c r="C58" s="113" t="s">
        <v>85</v>
      </c>
      <c r="D58" s="113" t="s">
        <v>20</v>
      </c>
      <c r="E58" s="113" t="s">
        <v>27</v>
      </c>
      <c r="F58" s="113"/>
      <c r="G58" s="114" t="s">
        <v>106</v>
      </c>
      <c r="H58" s="114" t="s">
        <v>107</v>
      </c>
      <c r="I58" s="113" t="s">
        <v>115</v>
      </c>
      <c r="J58" s="113">
        <v>6</v>
      </c>
      <c r="K58" s="115">
        <v>6200000</v>
      </c>
      <c r="L58" s="116">
        <v>0.04</v>
      </c>
      <c r="M58" s="117">
        <f t="shared" si="24"/>
        <v>6448000</v>
      </c>
      <c r="N58" s="113">
        <v>1</v>
      </c>
      <c r="O58" s="113" t="s">
        <v>109</v>
      </c>
      <c r="P58" s="119">
        <v>45672</v>
      </c>
      <c r="Q58" s="119">
        <v>46014</v>
      </c>
      <c r="R58" s="120">
        <f t="shared" si="25"/>
        <v>70928000</v>
      </c>
      <c r="S58" s="121"/>
      <c r="T58" s="118"/>
      <c r="U58" s="120">
        <f t="shared" si="17"/>
        <v>0</v>
      </c>
      <c r="V58" s="148">
        <f t="shared" si="26"/>
        <v>11</v>
      </c>
      <c r="W58" s="122">
        <f t="shared" si="22"/>
        <v>70928000</v>
      </c>
      <c r="X58" s="123" t="s">
        <v>92</v>
      </c>
      <c r="Y58" s="124" t="s">
        <v>93</v>
      </c>
      <c r="Z58" s="125" t="s">
        <v>110</v>
      </c>
      <c r="AA58" s="125" t="s">
        <v>347</v>
      </c>
      <c r="AB58" s="125" t="s">
        <v>94</v>
      </c>
      <c r="AC58" s="126" t="str">
        <f t="shared" si="19"/>
        <v>CON-042</v>
      </c>
      <c r="AD58" s="123">
        <v>80111600</v>
      </c>
      <c r="AE58" s="47" t="s">
        <v>390</v>
      </c>
      <c r="AF58" s="127">
        <f t="shared" si="27"/>
        <v>45672</v>
      </c>
      <c r="AG58" s="127">
        <f t="shared" si="20"/>
        <v>45672</v>
      </c>
      <c r="AH58" s="141">
        <f t="shared" si="14"/>
        <v>11</v>
      </c>
      <c r="AI58" s="132" t="s">
        <v>96</v>
      </c>
      <c r="AJ58" s="151" t="s">
        <v>97</v>
      </c>
      <c r="AK58" s="128">
        <f t="shared" si="23"/>
        <v>70928000</v>
      </c>
      <c r="AL58" s="128">
        <f t="shared" si="6"/>
        <v>70928000</v>
      </c>
      <c r="AM58" s="128"/>
      <c r="AN58" s="132" t="s">
        <v>94</v>
      </c>
      <c r="AO58" s="132" t="s">
        <v>98</v>
      </c>
      <c r="AP58" s="152" t="s">
        <v>99</v>
      </c>
      <c r="AQ58" s="153" t="s">
        <v>100</v>
      </c>
      <c r="AR58" s="129" t="str">
        <f t="shared" si="21"/>
        <v>SUBDIRECCIÓN FINANCIERA</v>
      </c>
      <c r="AS58" s="130" t="s">
        <v>101</v>
      </c>
      <c r="AT58" s="131" t="s">
        <v>102</v>
      </c>
      <c r="AU58" s="132" t="s">
        <v>94</v>
      </c>
      <c r="AV58" s="132" t="s">
        <v>94</v>
      </c>
      <c r="AW58" s="133" t="s">
        <v>103</v>
      </c>
      <c r="AX58" s="133" t="s">
        <v>104</v>
      </c>
      <c r="AY58" s="133" t="s">
        <v>105</v>
      </c>
      <c r="AZ58" s="133" t="s">
        <v>103</v>
      </c>
      <c r="BA58" s="133"/>
      <c r="BB58" s="133"/>
      <c r="BC58" s="154"/>
    </row>
    <row r="59" spans="1:55" s="3" customFormat="1" ht="126" customHeight="1">
      <c r="A59" s="112" t="s">
        <v>196</v>
      </c>
      <c r="B59" s="113" t="s">
        <v>175</v>
      </c>
      <c r="C59" s="113" t="s">
        <v>85</v>
      </c>
      <c r="D59" s="113" t="s">
        <v>20</v>
      </c>
      <c r="E59" s="113" t="s">
        <v>27</v>
      </c>
      <c r="F59" s="113"/>
      <c r="G59" s="114" t="s">
        <v>106</v>
      </c>
      <c r="H59" s="114" t="s">
        <v>107</v>
      </c>
      <c r="I59" s="113" t="s">
        <v>108</v>
      </c>
      <c r="J59" s="113">
        <v>5</v>
      </c>
      <c r="K59" s="115">
        <v>4200000</v>
      </c>
      <c r="L59" s="116">
        <v>0.05</v>
      </c>
      <c r="M59" s="117">
        <f t="shared" si="24"/>
        <v>4410000</v>
      </c>
      <c r="N59" s="113">
        <v>1</v>
      </c>
      <c r="O59" s="113" t="s">
        <v>109</v>
      </c>
      <c r="P59" s="119">
        <v>45691</v>
      </c>
      <c r="Q59" s="119">
        <v>46006</v>
      </c>
      <c r="R59" s="120">
        <f t="shared" si="25"/>
        <v>46305000</v>
      </c>
      <c r="S59" s="121"/>
      <c r="T59" s="118"/>
      <c r="U59" s="120">
        <f t="shared" si="17"/>
        <v>0</v>
      </c>
      <c r="V59" s="148">
        <v>10.5</v>
      </c>
      <c r="W59" s="122">
        <f t="shared" si="22"/>
        <v>46305000</v>
      </c>
      <c r="X59" s="123" t="s">
        <v>92</v>
      </c>
      <c r="Y59" s="124" t="s">
        <v>93</v>
      </c>
      <c r="Z59" s="125" t="s">
        <v>110</v>
      </c>
      <c r="AA59" s="125" t="s">
        <v>347</v>
      </c>
      <c r="AB59" s="125" t="s">
        <v>94</v>
      </c>
      <c r="AC59" s="126" t="str">
        <f t="shared" si="19"/>
        <v>CON-043</v>
      </c>
      <c r="AD59" s="123">
        <v>80111600</v>
      </c>
      <c r="AE59" s="47" t="s">
        <v>494</v>
      </c>
      <c r="AF59" s="127">
        <f t="shared" si="27"/>
        <v>45691</v>
      </c>
      <c r="AG59" s="127">
        <f t="shared" si="20"/>
        <v>45691</v>
      </c>
      <c r="AH59" s="141">
        <f t="shared" si="14"/>
        <v>10.5</v>
      </c>
      <c r="AI59" s="132" t="s">
        <v>96</v>
      </c>
      <c r="AJ59" s="151" t="s">
        <v>97</v>
      </c>
      <c r="AK59" s="128">
        <f t="shared" si="23"/>
        <v>46305000</v>
      </c>
      <c r="AL59" s="128">
        <f t="shared" si="6"/>
        <v>46305000</v>
      </c>
      <c r="AM59" s="128"/>
      <c r="AN59" s="132" t="s">
        <v>94</v>
      </c>
      <c r="AO59" s="132" t="s">
        <v>98</v>
      </c>
      <c r="AP59" s="152" t="s">
        <v>99</v>
      </c>
      <c r="AQ59" s="153" t="s">
        <v>100</v>
      </c>
      <c r="AR59" s="129" t="str">
        <f t="shared" si="21"/>
        <v>SUBDIRECCIÓN FINANCIERA</v>
      </c>
      <c r="AS59" s="130" t="s">
        <v>101</v>
      </c>
      <c r="AT59" s="131" t="s">
        <v>102</v>
      </c>
      <c r="AU59" s="132" t="s">
        <v>94</v>
      </c>
      <c r="AV59" s="132" t="s">
        <v>94</v>
      </c>
      <c r="AW59" s="133" t="s">
        <v>103</v>
      </c>
      <c r="AX59" s="133" t="s">
        <v>104</v>
      </c>
      <c r="AY59" s="133" t="s">
        <v>105</v>
      </c>
      <c r="AZ59" s="133" t="s">
        <v>103</v>
      </c>
      <c r="BA59" s="133"/>
      <c r="BB59" s="133"/>
      <c r="BC59" s="154"/>
    </row>
    <row r="60" spans="1:55" s="3" customFormat="1" ht="97.5" customHeight="1">
      <c r="A60" s="112" t="s">
        <v>323</v>
      </c>
      <c r="B60" s="113" t="s">
        <v>176</v>
      </c>
      <c r="C60" s="113" t="s">
        <v>85</v>
      </c>
      <c r="D60" s="113" t="s">
        <v>20</v>
      </c>
      <c r="E60" s="113" t="s">
        <v>21</v>
      </c>
      <c r="F60" s="113" t="s">
        <v>201</v>
      </c>
      <c r="G60" s="114" t="s">
        <v>106</v>
      </c>
      <c r="H60" s="114" t="s">
        <v>107</v>
      </c>
      <c r="I60" s="113" t="s">
        <v>115</v>
      </c>
      <c r="J60" s="113">
        <v>5</v>
      </c>
      <c r="K60" s="115">
        <v>6000000</v>
      </c>
      <c r="L60" s="116">
        <v>0.04</v>
      </c>
      <c r="M60" s="117">
        <f t="shared" si="24"/>
        <v>6240000</v>
      </c>
      <c r="N60" s="113">
        <v>1</v>
      </c>
      <c r="O60" s="113" t="s">
        <v>109</v>
      </c>
      <c r="P60" s="119">
        <v>45672</v>
      </c>
      <c r="Q60" s="119">
        <v>45976</v>
      </c>
      <c r="R60" s="120">
        <f t="shared" si="25"/>
        <v>62400000</v>
      </c>
      <c r="S60" s="121"/>
      <c r="T60" s="118"/>
      <c r="U60" s="120">
        <f t="shared" si="17"/>
        <v>0</v>
      </c>
      <c r="V60" s="148">
        <f t="shared" ref="V60:V80" si="28">ROUND((((Q60-P60)+(T60-S60))/30),0)</f>
        <v>10</v>
      </c>
      <c r="W60" s="122">
        <f t="shared" si="22"/>
        <v>62400000</v>
      </c>
      <c r="X60" s="123" t="s">
        <v>92</v>
      </c>
      <c r="Y60" s="124" t="s">
        <v>93</v>
      </c>
      <c r="Z60" s="125" t="s">
        <v>347</v>
      </c>
      <c r="AA60" s="125" t="s">
        <v>347</v>
      </c>
      <c r="AB60" s="125" t="s">
        <v>94</v>
      </c>
      <c r="AC60" s="126" t="str">
        <f t="shared" si="19"/>
        <v>CON-044</v>
      </c>
      <c r="AD60" s="123">
        <v>80111600</v>
      </c>
      <c r="AE60" s="47" t="s">
        <v>342</v>
      </c>
      <c r="AF60" s="127">
        <f t="shared" si="27"/>
        <v>45672</v>
      </c>
      <c r="AG60" s="127">
        <f t="shared" si="20"/>
        <v>45672</v>
      </c>
      <c r="AH60" s="141">
        <f t="shared" si="14"/>
        <v>10</v>
      </c>
      <c r="AI60" s="132" t="s">
        <v>96</v>
      </c>
      <c r="AJ60" s="151" t="s">
        <v>97</v>
      </c>
      <c r="AK60" s="128">
        <f t="shared" si="23"/>
        <v>62400000</v>
      </c>
      <c r="AL60" s="128">
        <f t="shared" si="6"/>
        <v>62400000</v>
      </c>
      <c r="AM60" s="128"/>
      <c r="AN60" s="132" t="s">
        <v>94</v>
      </c>
      <c r="AO60" s="132" t="s">
        <v>98</v>
      </c>
      <c r="AP60" s="152" t="s">
        <v>99</v>
      </c>
      <c r="AQ60" s="153" t="s">
        <v>100</v>
      </c>
      <c r="AR60" s="129" t="str">
        <f>F60</f>
        <v>Grupo Interno de Trabajo de Infraestructura Física</v>
      </c>
      <c r="AS60" s="130" t="s">
        <v>101</v>
      </c>
      <c r="AT60" s="131" t="s">
        <v>102</v>
      </c>
      <c r="AU60" s="132" t="s">
        <v>94</v>
      </c>
      <c r="AV60" s="132" t="s">
        <v>94</v>
      </c>
      <c r="AW60" s="133" t="s">
        <v>103</v>
      </c>
      <c r="AX60" s="133" t="s">
        <v>104</v>
      </c>
      <c r="AY60" s="133" t="s">
        <v>105</v>
      </c>
      <c r="AZ60" s="133" t="s">
        <v>103</v>
      </c>
      <c r="BA60" s="133"/>
      <c r="BB60" s="133"/>
      <c r="BC60" s="154"/>
    </row>
    <row r="61" spans="1:55" s="3" customFormat="1" ht="126" customHeight="1">
      <c r="A61" s="112" t="s">
        <v>323</v>
      </c>
      <c r="B61" s="113" t="s">
        <v>178</v>
      </c>
      <c r="C61" s="113" t="s">
        <v>85</v>
      </c>
      <c r="D61" s="113" t="s">
        <v>20</v>
      </c>
      <c r="E61" s="113" t="s">
        <v>21</v>
      </c>
      <c r="F61" s="113" t="s">
        <v>201</v>
      </c>
      <c r="G61" s="114" t="s">
        <v>106</v>
      </c>
      <c r="H61" s="114" t="s">
        <v>107</v>
      </c>
      <c r="I61" s="113" t="s">
        <v>118</v>
      </c>
      <c r="J61" s="113">
        <v>1</v>
      </c>
      <c r="K61" s="115">
        <f>+SALARIOS!C25</f>
        <v>6800000</v>
      </c>
      <c r="L61" s="116">
        <v>0.04</v>
      </c>
      <c r="M61" s="117">
        <f t="shared" si="24"/>
        <v>7072000</v>
      </c>
      <c r="N61" s="113">
        <v>1</v>
      </c>
      <c r="O61" s="113" t="s">
        <v>109</v>
      </c>
      <c r="P61" s="119">
        <v>45677</v>
      </c>
      <c r="Q61" s="119">
        <v>45981</v>
      </c>
      <c r="R61" s="120">
        <f t="shared" si="25"/>
        <v>70720000</v>
      </c>
      <c r="S61" s="121"/>
      <c r="T61" s="118"/>
      <c r="U61" s="120">
        <f t="shared" si="17"/>
        <v>0</v>
      </c>
      <c r="V61" s="148">
        <f t="shared" si="28"/>
        <v>10</v>
      </c>
      <c r="W61" s="122">
        <f t="shared" si="22"/>
        <v>70720000</v>
      </c>
      <c r="X61" s="123" t="s">
        <v>92</v>
      </c>
      <c r="Y61" s="124" t="s">
        <v>93</v>
      </c>
      <c r="Z61" s="125" t="s">
        <v>110</v>
      </c>
      <c r="AA61" s="125" t="s">
        <v>347</v>
      </c>
      <c r="AB61" s="125" t="s">
        <v>94</v>
      </c>
      <c r="AC61" s="126" t="str">
        <f t="shared" si="19"/>
        <v>CON-045</v>
      </c>
      <c r="AD61" s="123">
        <v>80111600</v>
      </c>
      <c r="AE61" s="47" t="s">
        <v>343</v>
      </c>
      <c r="AF61" s="127">
        <f t="shared" si="27"/>
        <v>45677</v>
      </c>
      <c r="AG61" s="127">
        <f t="shared" si="20"/>
        <v>45677</v>
      </c>
      <c r="AH61" s="141">
        <f t="shared" si="14"/>
        <v>10</v>
      </c>
      <c r="AI61" s="132" t="s">
        <v>96</v>
      </c>
      <c r="AJ61" s="151" t="s">
        <v>97</v>
      </c>
      <c r="AK61" s="128">
        <f t="shared" si="23"/>
        <v>70720000</v>
      </c>
      <c r="AL61" s="128">
        <f t="shared" si="6"/>
        <v>70720000</v>
      </c>
      <c r="AM61" s="128"/>
      <c r="AN61" s="132" t="s">
        <v>94</v>
      </c>
      <c r="AO61" s="132" t="s">
        <v>98</v>
      </c>
      <c r="AP61" s="152" t="s">
        <v>99</v>
      </c>
      <c r="AQ61" s="153" t="s">
        <v>100</v>
      </c>
      <c r="AR61" s="129" t="str">
        <f>F61</f>
        <v>Grupo Interno de Trabajo de Infraestructura Física</v>
      </c>
      <c r="AS61" s="130" t="s">
        <v>101</v>
      </c>
      <c r="AT61" s="131" t="s">
        <v>102</v>
      </c>
      <c r="AU61" s="132" t="s">
        <v>94</v>
      </c>
      <c r="AV61" s="132" t="s">
        <v>94</v>
      </c>
      <c r="AW61" s="133" t="s">
        <v>103</v>
      </c>
      <c r="AX61" s="133" t="s">
        <v>104</v>
      </c>
      <c r="AY61" s="133" t="s">
        <v>105</v>
      </c>
      <c r="AZ61" s="133" t="s">
        <v>103</v>
      </c>
      <c r="BA61" s="133"/>
      <c r="BB61" s="133"/>
      <c r="BC61" s="154"/>
    </row>
    <row r="62" spans="1:55" s="3" customFormat="1" ht="126" customHeight="1">
      <c r="A62" s="112" t="s">
        <v>323</v>
      </c>
      <c r="B62" s="113" t="s">
        <v>180</v>
      </c>
      <c r="C62" s="113" t="s">
        <v>85</v>
      </c>
      <c r="D62" s="113" t="s">
        <v>20</v>
      </c>
      <c r="E62" s="113" t="s">
        <v>21</v>
      </c>
      <c r="F62" s="113" t="s">
        <v>201</v>
      </c>
      <c r="G62" s="114"/>
      <c r="H62" s="114" t="s">
        <v>107</v>
      </c>
      <c r="I62" s="113" t="s">
        <v>89</v>
      </c>
      <c r="J62" s="113"/>
      <c r="K62" s="115"/>
      <c r="L62" s="116">
        <v>0.04</v>
      </c>
      <c r="M62" s="117"/>
      <c r="N62" s="113">
        <v>1</v>
      </c>
      <c r="O62" s="113" t="s">
        <v>109</v>
      </c>
      <c r="P62" s="119">
        <v>45691</v>
      </c>
      <c r="Q62" s="119">
        <v>46014</v>
      </c>
      <c r="R62" s="120"/>
      <c r="S62" s="121"/>
      <c r="T62" s="118"/>
      <c r="U62" s="120">
        <f t="shared" si="17"/>
        <v>0</v>
      </c>
      <c r="V62" s="148">
        <f t="shared" si="28"/>
        <v>11</v>
      </c>
      <c r="W62" s="122">
        <f>46827000-W384</f>
        <v>10995533.333333336</v>
      </c>
      <c r="X62" s="123" t="s">
        <v>92</v>
      </c>
      <c r="Y62" s="124" t="s">
        <v>93</v>
      </c>
      <c r="Z62" s="125" t="s">
        <v>649</v>
      </c>
      <c r="AA62" s="125" t="s">
        <v>347</v>
      </c>
      <c r="AB62" s="125" t="s">
        <v>320</v>
      </c>
      <c r="AC62" s="126" t="str">
        <f t="shared" si="19"/>
        <v>CON-046</v>
      </c>
      <c r="AD62" s="123">
        <v>80111600</v>
      </c>
      <c r="AE62" s="47" t="s">
        <v>345</v>
      </c>
      <c r="AF62" s="127">
        <f t="shared" si="27"/>
        <v>45691</v>
      </c>
      <c r="AG62" s="127">
        <f t="shared" si="20"/>
        <v>45691</v>
      </c>
      <c r="AH62" s="141">
        <f t="shared" si="14"/>
        <v>11</v>
      </c>
      <c r="AI62" s="132" t="s">
        <v>96</v>
      </c>
      <c r="AJ62" s="151" t="s">
        <v>97</v>
      </c>
      <c r="AK62" s="128">
        <f t="shared" si="23"/>
        <v>10995533.333333336</v>
      </c>
      <c r="AL62" s="128">
        <f t="shared" si="6"/>
        <v>10995533.333333336</v>
      </c>
      <c r="AM62" s="128"/>
      <c r="AN62" s="132" t="s">
        <v>94</v>
      </c>
      <c r="AO62" s="132" t="s">
        <v>98</v>
      </c>
      <c r="AP62" s="152" t="s">
        <v>99</v>
      </c>
      <c r="AQ62" s="153" t="s">
        <v>100</v>
      </c>
      <c r="AR62" s="129" t="str">
        <f>F62</f>
        <v>Grupo Interno de Trabajo de Infraestructura Física</v>
      </c>
      <c r="AS62" s="130" t="s">
        <v>101</v>
      </c>
      <c r="AT62" s="131" t="s">
        <v>102</v>
      </c>
      <c r="AU62" s="132" t="s">
        <v>94</v>
      </c>
      <c r="AV62" s="132" t="s">
        <v>94</v>
      </c>
      <c r="AW62" s="133" t="s">
        <v>103</v>
      </c>
      <c r="AX62" s="133" t="s">
        <v>104</v>
      </c>
      <c r="AY62" s="133" t="s">
        <v>105</v>
      </c>
      <c r="AZ62" s="133" t="s">
        <v>103</v>
      </c>
      <c r="BA62" s="133"/>
      <c r="BB62" s="133"/>
      <c r="BC62" s="154"/>
    </row>
    <row r="63" spans="1:55" s="3" customFormat="1" ht="126" customHeight="1">
      <c r="A63" s="112" t="s">
        <v>323</v>
      </c>
      <c r="B63" s="113" t="s">
        <v>181</v>
      </c>
      <c r="C63" s="113" t="s">
        <v>85</v>
      </c>
      <c r="D63" s="113" t="s">
        <v>20</v>
      </c>
      <c r="E63" s="113" t="s">
        <v>21</v>
      </c>
      <c r="F63" s="113" t="s">
        <v>201</v>
      </c>
      <c r="G63" s="114" t="s">
        <v>106</v>
      </c>
      <c r="H63" s="114" t="s">
        <v>107</v>
      </c>
      <c r="I63" s="113" t="s">
        <v>118</v>
      </c>
      <c r="J63" s="113">
        <v>3</v>
      </c>
      <c r="K63" s="115">
        <v>8000000</v>
      </c>
      <c r="L63" s="116">
        <v>0.04</v>
      </c>
      <c r="M63" s="117">
        <f t="shared" ref="M63:M77" si="29">+K63*(1+L63)</f>
        <v>8320000</v>
      </c>
      <c r="N63" s="113">
        <v>1</v>
      </c>
      <c r="O63" s="113" t="s">
        <v>109</v>
      </c>
      <c r="P63" s="119">
        <v>45677</v>
      </c>
      <c r="Q63" s="119">
        <v>45981</v>
      </c>
      <c r="R63" s="120">
        <f>M63*V63</f>
        <v>83200000</v>
      </c>
      <c r="S63" s="121"/>
      <c r="T63" s="118"/>
      <c r="U63" s="120">
        <f t="shared" si="17"/>
        <v>0</v>
      </c>
      <c r="V63" s="148">
        <f t="shared" si="28"/>
        <v>10</v>
      </c>
      <c r="W63" s="122">
        <f t="shared" ref="W63:W101" si="30">+R63+U63</f>
        <v>83200000</v>
      </c>
      <c r="X63" s="123" t="s">
        <v>92</v>
      </c>
      <c r="Y63" s="124" t="s">
        <v>93</v>
      </c>
      <c r="Z63" s="125" t="s">
        <v>110</v>
      </c>
      <c r="AA63" s="125" t="s">
        <v>347</v>
      </c>
      <c r="AB63" s="125" t="s">
        <v>94</v>
      </c>
      <c r="AC63" s="126" t="str">
        <f t="shared" si="19"/>
        <v>CON-047</v>
      </c>
      <c r="AD63" s="123">
        <v>80111600</v>
      </c>
      <c r="AE63" s="47" t="s">
        <v>339</v>
      </c>
      <c r="AF63" s="127">
        <f t="shared" si="27"/>
        <v>45677</v>
      </c>
      <c r="AG63" s="127">
        <f t="shared" si="20"/>
        <v>45677</v>
      </c>
      <c r="AH63" s="141">
        <f t="shared" ref="AH63:AH94" si="31">+V63</f>
        <v>10</v>
      </c>
      <c r="AI63" s="132" t="s">
        <v>96</v>
      </c>
      <c r="AJ63" s="151" t="s">
        <v>97</v>
      </c>
      <c r="AK63" s="128">
        <f t="shared" si="23"/>
        <v>83200000</v>
      </c>
      <c r="AL63" s="128">
        <f t="shared" si="6"/>
        <v>83200000</v>
      </c>
      <c r="AM63" s="128"/>
      <c r="AN63" s="132" t="s">
        <v>94</v>
      </c>
      <c r="AO63" s="132" t="s">
        <v>98</v>
      </c>
      <c r="AP63" s="152" t="s">
        <v>99</v>
      </c>
      <c r="AQ63" s="153" t="s">
        <v>100</v>
      </c>
      <c r="AR63" s="129" t="str">
        <f>F63</f>
        <v>Grupo Interno de Trabajo de Infraestructura Física</v>
      </c>
      <c r="AS63" s="130" t="s">
        <v>101</v>
      </c>
      <c r="AT63" s="131" t="s">
        <v>102</v>
      </c>
      <c r="AU63" s="132" t="s">
        <v>94</v>
      </c>
      <c r="AV63" s="132" t="s">
        <v>94</v>
      </c>
      <c r="AW63" s="133" t="s">
        <v>103</v>
      </c>
      <c r="AX63" s="133" t="s">
        <v>104</v>
      </c>
      <c r="AY63" s="133" t="s">
        <v>105</v>
      </c>
      <c r="AZ63" s="133" t="s">
        <v>103</v>
      </c>
      <c r="BA63" s="133"/>
      <c r="BB63" s="133"/>
      <c r="BC63" s="154"/>
    </row>
    <row r="64" spans="1:55" s="3" customFormat="1" ht="126" customHeight="1">
      <c r="A64" s="112" t="s">
        <v>323</v>
      </c>
      <c r="B64" s="113" t="s">
        <v>182</v>
      </c>
      <c r="C64" s="113" t="s">
        <v>85</v>
      </c>
      <c r="D64" s="113" t="s">
        <v>20</v>
      </c>
      <c r="E64" s="113" t="s">
        <v>21</v>
      </c>
      <c r="F64" s="113" t="s">
        <v>201</v>
      </c>
      <c r="G64" s="114" t="s">
        <v>106</v>
      </c>
      <c r="H64" s="114" t="s">
        <v>107</v>
      </c>
      <c r="I64" s="113" t="s">
        <v>108</v>
      </c>
      <c r="J64" s="113">
        <v>5</v>
      </c>
      <c r="K64" s="115">
        <v>4200000</v>
      </c>
      <c r="L64" s="116">
        <v>0.05</v>
      </c>
      <c r="M64" s="117">
        <f t="shared" si="29"/>
        <v>4410000</v>
      </c>
      <c r="N64" s="113">
        <v>1</v>
      </c>
      <c r="O64" s="113" t="s">
        <v>109</v>
      </c>
      <c r="P64" s="119">
        <v>45677</v>
      </c>
      <c r="Q64" s="119">
        <v>45981</v>
      </c>
      <c r="R64" s="120">
        <f>M64*V64</f>
        <v>44100000</v>
      </c>
      <c r="S64" s="121"/>
      <c r="T64" s="118"/>
      <c r="U64" s="120">
        <f t="shared" si="17"/>
        <v>0</v>
      </c>
      <c r="V64" s="148">
        <f t="shared" si="28"/>
        <v>10</v>
      </c>
      <c r="W64" s="122">
        <f t="shared" si="30"/>
        <v>44100000</v>
      </c>
      <c r="X64" s="123" t="s">
        <v>92</v>
      </c>
      <c r="Y64" s="124" t="s">
        <v>93</v>
      </c>
      <c r="Z64" s="125" t="s">
        <v>110</v>
      </c>
      <c r="AA64" s="125" t="s">
        <v>347</v>
      </c>
      <c r="AB64" s="125" t="s">
        <v>94</v>
      </c>
      <c r="AC64" s="126" t="str">
        <f t="shared" si="19"/>
        <v>CON-048</v>
      </c>
      <c r="AD64" s="123">
        <v>80111600</v>
      </c>
      <c r="AE64" s="47" t="s">
        <v>473</v>
      </c>
      <c r="AF64" s="127" t="s">
        <v>474</v>
      </c>
      <c r="AG64" s="127" t="str">
        <f t="shared" si="20"/>
        <v>febrero</v>
      </c>
      <c r="AH64" s="141">
        <f t="shared" si="31"/>
        <v>10</v>
      </c>
      <c r="AI64" s="132" t="s">
        <v>96</v>
      </c>
      <c r="AJ64" s="151" t="s">
        <v>97</v>
      </c>
      <c r="AK64" s="128">
        <f t="shared" si="23"/>
        <v>44100000</v>
      </c>
      <c r="AL64" s="128">
        <f t="shared" si="6"/>
        <v>44100000</v>
      </c>
      <c r="AM64" s="128"/>
      <c r="AN64" s="132" t="s">
        <v>94</v>
      </c>
      <c r="AO64" s="132" t="s">
        <v>98</v>
      </c>
      <c r="AP64" s="152" t="s">
        <v>99</v>
      </c>
      <c r="AQ64" s="153" t="s">
        <v>100</v>
      </c>
      <c r="AR64" s="129" t="str">
        <f>F64</f>
        <v>Grupo Interno de Trabajo de Infraestructura Física</v>
      </c>
      <c r="AS64" s="130" t="s">
        <v>101</v>
      </c>
      <c r="AT64" s="131" t="s">
        <v>102</v>
      </c>
      <c r="AU64" s="132" t="s">
        <v>94</v>
      </c>
      <c r="AV64" s="132" t="s">
        <v>94</v>
      </c>
      <c r="AW64" s="133" t="s">
        <v>103</v>
      </c>
      <c r="AX64" s="133" t="s">
        <v>104</v>
      </c>
      <c r="AY64" s="133" t="s">
        <v>105</v>
      </c>
      <c r="AZ64" s="133" t="s">
        <v>103</v>
      </c>
      <c r="BA64" s="133"/>
      <c r="BB64" s="133"/>
      <c r="BC64" s="154"/>
    </row>
    <row r="65" spans="1:55" s="3" customFormat="1" ht="63.75" customHeight="1">
      <c r="A65" s="112" t="s">
        <v>196</v>
      </c>
      <c r="B65" s="113" t="s">
        <v>183</v>
      </c>
      <c r="C65" s="113" t="s">
        <v>85</v>
      </c>
      <c r="D65" s="113" t="s">
        <v>20</v>
      </c>
      <c r="E65" s="113" t="s">
        <v>21</v>
      </c>
      <c r="F65" s="113" t="s">
        <v>201</v>
      </c>
      <c r="G65" s="114" t="s">
        <v>106</v>
      </c>
      <c r="H65" s="114" t="s">
        <v>107</v>
      </c>
      <c r="I65" s="113" t="s">
        <v>108</v>
      </c>
      <c r="J65" s="113">
        <v>3</v>
      </c>
      <c r="K65" s="115">
        <v>3600000</v>
      </c>
      <c r="L65" s="116">
        <v>0.05</v>
      </c>
      <c r="M65" s="117">
        <f t="shared" si="29"/>
        <v>3780000</v>
      </c>
      <c r="N65" s="113">
        <v>1</v>
      </c>
      <c r="O65" s="113" t="s">
        <v>109</v>
      </c>
      <c r="P65" s="119">
        <v>45677</v>
      </c>
      <c r="Q65" s="119">
        <v>45981</v>
      </c>
      <c r="R65" s="120">
        <f>M65*V65</f>
        <v>37800000</v>
      </c>
      <c r="S65" s="121"/>
      <c r="T65" s="118"/>
      <c r="U65" s="120">
        <f t="shared" si="17"/>
        <v>0</v>
      </c>
      <c r="V65" s="148">
        <f t="shared" si="28"/>
        <v>10</v>
      </c>
      <c r="W65" s="122">
        <f t="shared" si="30"/>
        <v>37800000</v>
      </c>
      <c r="X65" s="123" t="s">
        <v>92</v>
      </c>
      <c r="Y65" s="124" t="s">
        <v>93</v>
      </c>
      <c r="Z65" s="125" t="s">
        <v>110</v>
      </c>
      <c r="AA65" s="125" t="s">
        <v>347</v>
      </c>
      <c r="AB65" s="125" t="s">
        <v>94</v>
      </c>
      <c r="AC65" s="126" t="str">
        <f t="shared" si="19"/>
        <v>CON-049</v>
      </c>
      <c r="AD65" s="123">
        <v>80111600</v>
      </c>
      <c r="AE65" s="47" t="s">
        <v>344</v>
      </c>
      <c r="AF65" s="127">
        <f t="shared" ref="AF65:AF74" si="32">+P65</f>
        <v>45677</v>
      </c>
      <c r="AG65" s="127">
        <f t="shared" si="20"/>
        <v>45677</v>
      </c>
      <c r="AH65" s="141">
        <f t="shared" si="31"/>
        <v>10</v>
      </c>
      <c r="AI65" s="132" t="s">
        <v>96</v>
      </c>
      <c r="AJ65" s="151" t="s">
        <v>97</v>
      </c>
      <c r="AK65" s="128">
        <f t="shared" si="23"/>
        <v>37800000</v>
      </c>
      <c r="AL65" s="128">
        <f t="shared" si="6"/>
        <v>37800000</v>
      </c>
      <c r="AM65" s="128"/>
      <c r="AN65" s="132" t="s">
        <v>94</v>
      </c>
      <c r="AO65" s="132" t="s">
        <v>98</v>
      </c>
      <c r="AP65" s="152" t="s">
        <v>99</v>
      </c>
      <c r="AQ65" s="153" t="s">
        <v>100</v>
      </c>
      <c r="AR65" s="129" t="str">
        <f t="shared" ref="AR65:AR107" si="33">E65</f>
        <v>DESPACHO VAD</v>
      </c>
      <c r="AS65" s="130" t="s">
        <v>101</v>
      </c>
      <c r="AT65" s="131" t="s">
        <v>102</v>
      </c>
      <c r="AU65" s="132" t="s">
        <v>94</v>
      </c>
      <c r="AV65" s="132" t="s">
        <v>94</v>
      </c>
      <c r="AW65" s="133" t="s">
        <v>103</v>
      </c>
      <c r="AX65" s="133" t="s">
        <v>104</v>
      </c>
      <c r="AY65" s="133" t="s">
        <v>105</v>
      </c>
      <c r="AZ65" s="133" t="s">
        <v>103</v>
      </c>
      <c r="BA65" s="133"/>
      <c r="BB65" s="133"/>
      <c r="BC65" s="154"/>
    </row>
    <row r="66" spans="1:55" s="3" customFormat="1" ht="60">
      <c r="A66" s="112" t="s">
        <v>113</v>
      </c>
      <c r="B66" s="113" t="s">
        <v>185</v>
      </c>
      <c r="C66" s="113" t="s">
        <v>85</v>
      </c>
      <c r="D66" s="113" t="s">
        <v>20</v>
      </c>
      <c r="E66" s="113" t="s">
        <v>26</v>
      </c>
      <c r="F66" s="113"/>
      <c r="G66" s="114" t="s">
        <v>123</v>
      </c>
      <c r="H66" s="114" t="s">
        <v>107</v>
      </c>
      <c r="I66" s="113" t="s">
        <v>124</v>
      </c>
      <c r="J66" s="113">
        <v>5</v>
      </c>
      <c r="K66" s="115">
        <v>2600000</v>
      </c>
      <c r="L66" s="116">
        <v>0.05</v>
      </c>
      <c r="M66" s="117">
        <f t="shared" si="29"/>
        <v>2730000</v>
      </c>
      <c r="N66" s="113">
        <v>1</v>
      </c>
      <c r="O66" s="113" t="s">
        <v>109</v>
      </c>
      <c r="P66" s="119">
        <v>45677</v>
      </c>
      <c r="Q66" s="119">
        <v>46011</v>
      </c>
      <c r="R66" s="120">
        <v>12285000</v>
      </c>
      <c r="S66" s="121"/>
      <c r="T66" s="118"/>
      <c r="U66" s="120">
        <f t="shared" si="17"/>
        <v>0</v>
      </c>
      <c r="V66" s="148">
        <f t="shared" si="28"/>
        <v>11</v>
      </c>
      <c r="W66" s="122">
        <f t="shared" si="30"/>
        <v>12285000</v>
      </c>
      <c r="X66" s="123" t="s">
        <v>92</v>
      </c>
      <c r="Y66" s="124" t="s">
        <v>93</v>
      </c>
      <c r="Z66" s="125" t="s">
        <v>110</v>
      </c>
      <c r="AA66" s="125" t="s">
        <v>347</v>
      </c>
      <c r="AB66" s="125" t="s">
        <v>94</v>
      </c>
      <c r="AC66" s="126" t="str">
        <f t="shared" si="19"/>
        <v>CON-050</v>
      </c>
      <c r="AD66" s="123">
        <v>80111600</v>
      </c>
      <c r="AE66" s="47" t="s">
        <v>213</v>
      </c>
      <c r="AF66" s="127">
        <f t="shared" si="32"/>
        <v>45677</v>
      </c>
      <c r="AG66" s="127">
        <f t="shared" si="20"/>
        <v>45677</v>
      </c>
      <c r="AH66" s="141">
        <f t="shared" si="31"/>
        <v>11</v>
      </c>
      <c r="AI66" s="132" t="s">
        <v>96</v>
      </c>
      <c r="AJ66" s="151" t="s">
        <v>97</v>
      </c>
      <c r="AK66" s="128">
        <f t="shared" si="23"/>
        <v>12285000</v>
      </c>
      <c r="AL66" s="128">
        <f t="shared" si="6"/>
        <v>12285000</v>
      </c>
      <c r="AM66" s="128"/>
      <c r="AN66" s="132" t="s">
        <v>94</v>
      </c>
      <c r="AO66" s="132" t="s">
        <v>98</v>
      </c>
      <c r="AP66" s="152" t="s">
        <v>99</v>
      </c>
      <c r="AQ66" s="153" t="s">
        <v>100</v>
      </c>
      <c r="AR66" s="129" t="str">
        <f t="shared" si="33"/>
        <v>SUBDIRECCIÓN DE SERVICIOS GENERALES</v>
      </c>
      <c r="AS66" s="130" t="s">
        <v>101</v>
      </c>
      <c r="AT66" s="131" t="s">
        <v>102</v>
      </c>
      <c r="AU66" s="132" t="s">
        <v>94</v>
      </c>
      <c r="AV66" s="132" t="s">
        <v>94</v>
      </c>
      <c r="AW66" s="133" t="s">
        <v>103</v>
      </c>
      <c r="AX66" s="133" t="s">
        <v>104</v>
      </c>
      <c r="AY66" s="133" t="s">
        <v>105</v>
      </c>
      <c r="AZ66" s="133" t="s">
        <v>103</v>
      </c>
      <c r="BA66" s="133"/>
      <c r="BB66" s="133"/>
      <c r="BC66" s="154"/>
    </row>
    <row r="67" spans="1:55" s="3" customFormat="1" ht="60">
      <c r="A67" s="112" t="s">
        <v>214</v>
      </c>
      <c r="B67" s="113" t="s">
        <v>187</v>
      </c>
      <c r="C67" s="113" t="s">
        <v>85</v>
      </c>
      <c r="D67" s="113" t="s">
        <v>20</v>
      </c>
      <c r="E67" s="113" t="s">
        <v>22</v>
      </c>
      <c r="F67" s="113"/>
      <c r="G67" s="114" t="s">
        <v>106</v>
      </c>
      <c r="H67" s="114" t="s">
        <v>107</v>
      </c>
      <c r="I67" s="113" t="s">
        <v>115</v>
      </c>
      <c r="J67" s="113">
        <v>2</v>
      </c>
      <c r="K67" s="115">
        <v>5000000</v>
      </c>
      <c r="L67" s="116">
        <v>0.05</v>
      </c>
      <c r="M67" s="117">
        <f t="shared" si="29"/>
        <v>5250000</v>
      </c>
      <c r="N67" s="113">
        <v>1</v>
      </c>
      <c r="O67" s="113" t="s">
        <v>109</v>
      </c>
      <c r="P67" s="119">
        <v>45670</v>
      </c>
      <c r="Q67" s="119">
        <v>46003</v>
      </c>
      <c r="R67" s="120">
        <f t="shared" ref="R67:R80" si="34">M67*V67</f>
        <v>57750000</v>
      </c>
      <c r="S67" s="121"/>
      <c r="T67" s="118"/>
      <c r="U67" s="120">
        <f t="shared" si="17"/>
        <v>0</v>
      </c>
      <c r="V67" s="148">
        <f t="shared" si="28"/>
        <v>11</v>
      </c>
      <c r="W67" s="122">
        <f t="shared" si="30"/>
        <v>57750000</v>
      </c>
      <c r="X67" s="123" t="s">
        <v>92</v>
      </c>
      <c r="Y67" s="124" t="s">
        <v>93</v>
      </c>
      <c r="Z67" s="125" t="s">
        <v>110</v>
      </c>
      <c r="AA67" s="125" t="s">
        <v>347</v>
      </c>
      <c r="AB67" s="125" t="s">
        <v>94</v>
      </c>
      <c r="AC67" s="126" t="str">
        <f t="shared" si="19"/>
        <v>CON-051</v>
      </c>
      <c r="AD67" s="123">
        <v>80111600</v>
      </c>
      <c r="AE67" s="47" t="s">
        <v>216</v>
      </c>
      <c r="AF67" s="127">
        <f t="shared" si="32"/>
        <v>45670</v>
      </c>
      <c r="AG67" s="127">
        <f t="shared" si="20"/>
        <v>45670</v>
      </c>
      <c r="AH67" s="141">
        <f t="shared" si="31"/>
        <v>11</v>
      </c>
      <c r="AI67" s="132" t="s">
        <v>96</v>
      </c>
      <c r="AJ67" s="151" t="s">
        <v>97</v>
      </c>
      <c r="AK67" s="128">
        <f t="shared" si="23"/>
        <v>57750000</v>
      </c>
      <c r="AL67" s="128">
        <f t="shared" si="6"/>
        <v>57750000</v>
      </c>
      <c r="AM67" s="128"/>
      <c r="AN67" s="132" t="s">
        <v>94</v>
      </c>
      <c r="AO67" s="132" t="s">
        <v>98</v>
      </c>
      <c r="AP67" s="152" t="s">
        <v>99</v>
      </c>
      <c r="AQ67" s="153" t="s">
        <v>100</v>
      </c>
      <c r="AR67" s="129" t="str">
        <f t="shared" si="33"/>
        <v xml:space="preserve">GRUPO DE CONTRATACIÓN </v>
      </c>
      <c r="AS67" s="130" t="s">
        <v>101</v>
      </c>
      <c r="AT67" s="131" t="s">
        <v>102</v>
      </c>
      <c r="AU67" s="132" t="s">
        <v>94</v>
      </c>
      <c r="AV67" s="132" t="s">
        <v>94</v>
      </c>
      <c r="AW67" s="133" t="s">
        <v>103</v>
      </c>
      <c r="AX67" s="133" t="s">
        <v>104</v>
      </c>
      <c r="AY67" s="133" t="s">
        <v>105</v>
      </c>
      <c r="AZ67" s="133" t="s">
        <v>103</v>
      </c>
      <c r="BA67" s="133"/>
      <c r="BB67" s="133"/>
      <c r="BC67" s="154"/>
    </row>
    <row r="68" spans="1:55" s="3" customFormat="1" ht="88.5" customHeight="1">
      <c r="A68" s="112" t="s">
        <v>196</v>
      </c>
      <c r="B68" s="113" t="s">
        <v>189</v>
      </c>
      <c r="C68" s="113" t="s">
        <v>85</v>
      </c>
      <c r="D68" s="113" t="s">
        <v>20</v>
      </c>
      <c r="E68" s="113" t="s">
        <v>24</v>
      </c>
      <c r="F68" s="113"/>
      <c r="G68" s="114" t="s">
        <v>106</v>
      </c>
      <c r="H68" s="114" t="s">
        <v>107</v>
      </c>
      <c r="I68" s="113" t="s">
        <v>108</v>
      </c>
      <c r="J68" s="113">
        <v>6</v>
      </c>
      <c r="K68" s="115">
        <v>4400000</v>
      </c>
      <c r="L68" s="116">
        <v>0.05</v>
      </c>
      <c r="M68" s="117">
        <f t="shared" si="29"/>
        <v>4620000</v>
      </c>
      <c r="N68" s="113">
        <v>1</v>
      </c>
      <c r="O68" s="113" t="s">
        <v>109</v>
      </c>
      <c r="P68" s="119">
        <v>45691</v>
      </c>
      <c r="Q68" s="119">
        <v>46003</v>
      </c>
      <c r="R68" s="120">
        <f t="shared" si="34"/>
        <v>46200000</v>
      </c>
      <c r="S68" s="121"/>
      <c r="T68" s="118"/>
      <c r="U68" s="120">
        <f t="shared" si="17"/>
        <v>0</v>
      </c>
      <c r="V68" s="148">
        <f t="shared" si="28"/>
        <v>10</v>
      </c>
      <c r="W68" s="122">
        <f t="shared" si="30"/>
        <v>46200000</v>
      </c>
      <c r="X68" s="123" t="s">
        <v>92</v>
      </c>
      <c r="Y68" s="124" t="s">
        <v>93</v>
      </c>
      <c r="Z68" s="125" t="s">
        <v>110</v>
      </c>
      <c r="AA68" s="125" t="s">
        <v>347</v>
      </c>
      <c r="AB68" s="125" t="s">
        <v>94</v>
      </c>
      <c r="AC68" s="126" t="str">
        <f t="shared" si="19"/>
        <v>CON-052</v>
      </c>
      <c r="AD68" s="123">
        <v>80111600</v>
      </c>
      <c r="AE68" s="47" t="s">
        <v>375</v>
      </c>
      <c r="AF68" s="127">
        <f t="shared" si="32"/>
        <v>45691</v>
      </c>
      <c r="AG68" s="127">
        <f t="shared" si="20"/>
        <v>45691</v>
      </c>
      <c r="AH68" s="141">
        <f t="shared" si="31"/>
        <v>10</v>
      </c>
      <c r="AI68" s="132" t="s">
        <v>96</v>
      </c>
      <c r="AJ68" s="151" t="s">
        <v>97</v>
      </c>
      <c r="AK68" s="128">
        <f t="shared" si="23"/>
        <v>46200000</v>
      </c>
      <c r="AL68" s="128">
        <f t="shared" si="6"/>
        <v>46200000</v>
      </c>
      <c r="AM68" s="128"/>
      <c r="AN68" s="132" t="s">
        <v>94</v>
      </c>
      <c r="AO68" s="132" t="s">
        <v>98</v>
      </c>
      <c r="AP68" s="152" t="s">
        <v>99</v>
      </c>
      <c r="AQ68" s="153" t="s">
        <v>100</v>
      </c>
      <c r="AR68" s="129" t="str">
        <f t="shared" si="33"/>
        <v xml:space="preserve">SUBDIRECCIÓN DE GESTIÓN DE SISTEMAS DE INFORMACIÓN </v>
      </c>
      <c r="AS68" s="130" t="s">
        <v>101</v>
      </c>
      <c r="AT68" s="131" t="s">
        <v>102</v>
      </c>
      <c r="AU68" s="132" t="s">
        <v>94</v>
      </c>
      <c r="AV68" s="132" t="s">
        <v>94</v>
      </c>
      <c r="AW68" s="133" t="s">
        <v>103</v>
      </c>
      <c r="AX68" s="133" t="s">
        <v>104</v>
      </c>
      <c r="AY68" s="133" t="s">
        <v>105</v>
      </c>
      <c r="AZ68" s="133" t="s">
        <v>103</v>
      </c>
      <c r="BA68" s="133"/>
      <c r="BB68" s="133"/>
      <c r="BC68" s="154"/>
    </row>
    <row r="69" spans="1:55" s="3" customFormat="1" ht="122.25" customHeight="1">
      <c r="A69" s="112" t="s">
        <v>113</v>
      </c>
      <c r="B69" s="113" t="s">
        <v>191</v>
      </c>
      <c r="C69" s="113" t="s">
        <v>85</v>
      </c>
      <c r="D69" s="113" t="s">
        <v>20</v>
      </c>
      <c r="E69" s="113" t="s">
        <v>24</v>
      </c>
      <c r="F69" s="113"/>
      <c r="G69" s="114" t="s">
        <v>106</v>
      </c>
      <c r="H69" s="114" t="s">
        <v>107</v>
      </c>
      <c r="I69" s="113" t="s">
        <v>108</v>
      </c>
      <c r="J69" s="113">
        <v>6</v>
      </c>
      <c r="K69" s="115">
        <v>4400000</v>
      </c>
      <c r="L69" s="116">
        <v>0.05</v>
      </c>
      <c r="M69" s="117">
        <f t="shared" si="29"/>
        <v>4620000</v>
      </c>
      <c r="N69" s="113">
        <v>1</v>
      </c>
      <c r="O69" s="113" t="s">
        <v>109</v>
      </c>
      <c r="P69" s="119">
        <v>45691</v>
      </c>
      <c r="Q69" s="119">
        <v>46003</v>
      </c>
      <c r="R69" s="120">
        <f t="shared" si="34"/>
        <v>46200000</v>
      </c>
      <c r="S69" s="121"/>
      <c r="T69" s="118"/>
      <c r="U69" s="120">
        <f t="shared" si="17"/>
        <v>0</v>
      </c>
      <c r="V69" s="148">
        <f t="shared" si="28"/>
        <v>10</v>
      </c>
      <c r="W69" s="122">
        <f t="shared" si="30"/>
        <v>46200000</v>
      </c>
      <c r="X69" s="123" t="s">
        <v>92</v>
      </c>
      <c r="Y69" s="124" t="s">
        <v>93</v>
      </c>
      <c r="Z69" s="125" t="s">
        <v>110</v>
      </c>
      <c r="AA69" s="125" t="s">
        <v>347</v>
      </c>
      <c r="AB69" s="125" t="s">
        <v>94</v>
      </c>
      <c r="AC69" s="126" t="str">
        <f t="shared" si="19"/>
        <v>CON-053</v>
      </c>
      <c r="AD69" s="123">
        <v>80111600</v>
      </c>
      <c r="AE69" s="47" t="s">
        <v>219</v>
      </c>
      <c r="AF69" s="127">
        <f t="shared" si="32"/>
        <v>45691</v>
      </c>
      <c r="AG69" s="127">
        <f t="shared" si="20"/>
        <v>45691</v>
      </c>
      <c r="AH69" s="141">
        <f t="shared" si="31"/>
        <v>10</v>
      </c>
      <c r="AI69" s="132" t="s">
        <v>96</v>
      </c>
      <c r="AJ69" s="151" t="s">
        <v>97</v>
      </c>
      <c r="AK69" s="128">
        <f t="shared" si="23"/>
        <v>46200000</v>
      </c>
      <c r="AL69" s="128">
        <f t="shared" si="6"/>
        <v>46200000</v>
      </c>
      <c r="AM69" s="128"/>
      <c r="AN69" s="132" t="s">
        <v>94</v>
      </c>
      <c r="AO69" s="132" t="s">
        <v>98</v>
      </c>
      <c r="AP69" s="152" t="s">
        <v>99</v>
      </c>
      <c r="AQ69" s="153" t="s">
        <v>100</v>
      </c>
      <c r="AR69" s="129" t="str">
        <f t="shared" si="33"/>
        <v xml:space="preserve">SUBDIRECCIÓN DE GESTIÓN DE SISTEMAS DE INFORMACIÓN </v>
      </c>
      <c r="AS69" s="130" t="s">
        <v>101</v>
      </c>
      <c r="AT69" s="131" t="s">
        <v>102</v>
      </c>
      <c r="AU69" s="132" t="s">
        <v>94</v>
      </c>
      <c r="AV69" s="132" t="s">
        <v>94</v>
      </c>
      <c r="AW69" s="133" t="s">
        <v>103</v>
      </c>
      <c r="AX69" s="133" t="s">
        <v>104</v>
      </c>
      <c r="AY69" s="133" t="s">
        <v>105</v>
      </c>
      <c r="AZ69" s="133" t="s">
        <v>103</v>
      </c>
      <c r="BA69" s="133"/>
      <c r="BB69" s="133"/>
      <c r="BC69" s="154"/>
    </row>
    <row r="70" spans="1:55" s="3" customFormat="1" ht="84">
      <c r="A70" s="112" t="s">
        <v>113</v>
      </c>
      <c r="B70" s="113" t="s">
        <v>193</v>
      </c>
      <c r="C70" s="113" t="s">
        <v>85</v>
      </c>
      <c r="D70" s="113" t="s">
        <v>20</v>
      </c>
      <c r="E70" s="113" t="s">
        <v>24</v>
      </c>
      <c r="F70" s="113"/>
      <c r="G70" s="114" t="s">
        <v>106</v>
      </c>
      <c r="H70" s="114" t="s">
        <v>107</v>
      </c>
      <c r="I70" s="113" t="s">
        <v>115</v>
      </c>
      <c r="J70" s="113">
        <v>1</v>
      </c>
      <c r="K70" s="115">
        <v>4700000</v>
      </c>
      <c r="L70" s="116">
        <v>0.05</v>
      </c>
      <c r="M70" s="117">
        <f t="shared" si="29"/>
        <v>4935000</v>
      </c>
      <c r="N70" s="113">
        <v>1</v>
      </c>
      <c r="O70" s="113" t="s">
        <v>109</v>
      </c>
      <c r="P70" s="119">
        <v>45691</v>
      </c>
      <c r="Q70" s="119">
        <v>46003</v>
      </c>
      <c r="R70" s="120">
        <f t="shared" si="34"/>
        <v>49350000</v>
      </c>
      <c r="S70" s="121"/>
      <c r="T70" s="118"/>
      <c r="U70" s="120">
        <f t="shared" ref="U70:U101" si="35">IF($O70="MENSUAL",ROUND((((T70-S70))/30),0)*$M70,((T70-S70)/30)*$M70)</f>
        <v>0</v>
      </c>
      <c r="V70" s="148">
        <f t="shared" si="28"/>
        <v>10</v>
      </c>
      <c r="W70" s="122">
        <f t="shared" si="30"/>
        <v>49350000</v>
      </c>
      <c r="X70" s="123" t="s">
        <v>92</v>
      </c>
      <c r="Y70" s="124" t="s">
        <v>93</v>
      </c>
      <c r="Z70" s="125" t="s">
        <v>110</v>
      </c>
      <c r="AA70" s="125" t="s">
        <v>347</v>
      </c>
      <c r="AB70" s="125" t="s">
        <v>94</v>
      </c>
      <c r="AC70" s="126" t="str">
        <f t="shared" si="19"/>
        <v>CON-054</v>
      </c>
      <c r="AD70" s="123">
        <v>80111600</v>
      </c>
      <c r="AE70" s="47" t="s">
        <v>221</v>
      </c>
      <c r="AF70" s="127">
        <f t="shared" si="32"/>
        <v>45691</v>
      </c>
      <c r="AG70" s="127">
        <f t="shared" si="20"/>
        <v>45691</v>
      </c>
      <c r="AH70" s="141">
        <f t="shared" si="31"/>
        <v>10</v>
      </c>
      <c r="AI70" s="132" t="s">
        <v>96</v>
      </c>
      <c r="AJ70" s="151" t="s">
        <v>97</v>
      </c>
      <c r="AK70" s="128">
        <f t="shared" si="23"/>
        <v>49350000</v>
      </c>
      <c r="AL70" s="128">
        <f t="shared" si="6"/>
        <v>49350000</v>
      </c>
      <c r="AM70" s="128"/>
      <c r="AN70" s="132" t="s">
        <v>94</v>
      </c>
      <c r="AO70" s="132" t="s">
        <v>98</v>
      </c>
      <c r="AP70" s="152" t="s">
        <v>99</v>
      </c>
      <c r="AQ70" s="153" t="s">
        <v>100</v>
      </c>
      <c r="AR70" s="129" t="str">
        <f t="shared" si="33"/>
        <v xml:space="preserve">SUBDIRECCIÓN DE GESTIÓN DE SISTEMAS DE INFORMACIÓN </v>
      </c>
      <c r="AS70" s="130" t="s">
        <v>101</v>
      </c>
      <c r="AT70" s="131" t="s">
        <v>102</v>
      </c>
      <c r="AU70" s="132" t="s">
        <v>94</v>
      </c>
      <c r="AV70" s="132" t="s">
        <v>94</v>
      </c>
      <c r="AW70" s="133" t="s">
        <v>103</v>
      </c>
      <c r="AX70" s="133" t="s">
        <v>104</v>
      </c>
      <c r="AY70" s="133" t="s">
        <v>105</v>
      </c>
      <c r="AZ70" s="133" t="s">
        <v>103</v>
      </c>
      <c r="BA70" s="133"/>
      <c r="BB70" s="133"/>
      <c r="BC70" s="154"/>
    </row>
    <row r="71" spans="1:55" s="3" customFormat="1" ht="84">
      <c r="A71" s="112" t="s">
        <v>113</v>
      </c>
      <c r="B71" s="113" t="s">
        <v>194</v>
      </c>
      <c r="C71" s="113" t="s">
        <v>85</v>
      </c>
      <c r="D71" s="113" t="s">
        <v>20</v>
      </c>
      <c r="E71" s="113" t="s">
        <v>24</v>
      </c>
      <c r="F71" s="113"/>
      <c r="G71" s="114" t="s">
        <v>106</v>
      </c>
      <c r="H71" s="114" t="s">
        <v>107</v>
      </c>
      <c r="I71" s="113" t="s">
        <v>108</v>
      </c>
      <c r="J71" s="113">
        <v>6</v>
      </c>
      <c r="K71" s="115">
        <v>4400000</v>
      </c>
      <c r="L71" s="116">
        <v>0.05</v>
      </c>
      <c r="M71" s="117">
        <f t="shared" si="29"/>
        <v>4620000</v>
      </c>
      <c r="N71" s="113">
        <v>1</v>
      </c>
      <c r="O71" s="113" t="s">
        <v>109</v>
      </c>
      <c r="P71" s="119">
        <v>45691</v>
      </c>
      <c r="Q71" s="119">
        <v>46003</v>
      </c>
      <c r="R71" s="120">
        <f t="shared" si="34"/>
        <v>46200000</v>
      </c>
      <c r="S71" s="121"/>
      <c r="T71" s="118"/>
      <c r="U71" s="120">
        <f t="shared" si="35"/>
        <v>0</v>
      </c>
      <c r="V71" s="148">
        <f t="shared" si="28"/>
        <v>10</v>
      </c>
      <c r="W71" s="122">
        <f t="shared" si="30"/>
        <v>46200000</v>
      </c>
      <c r="X71" s="123" t="s">
        <v>92</v>
      </c>
      <c r="Y71" s="124" t="s">
        <v>93</v>
      </c>
      <c r="Z71" s="125" t="s">
        <v>110</v>
      </c>
      <c r="AA71" s="125" t="s">
        <v>347</v>
      </c>
      <c r="AB71" s="125" t="s">
        <v>94</v>
      </c>
      <c r="AC71" s="126" t="str">
        <f t="shared" si="19"/>
        <v>CON-055</v>
      </c>
      <c r="AD71" s="123">
        <v>80111600</v>
      </c>
      <c r="AE71" s="47" t="s">
        <v>223</v>
      </c>
      <c r="AF71" s="127">
        <f t="shared" si="32"/>
        <v>45691</v>
      </c>
      <c r="AG71" s="127">
        <f t="shared" si="20"/>
        <v>45691</v>
      </c>
      <c r="AH71" s="141">
        <f t="shared" si="31"/>
        <v>10</v>
      </c>
      <c r="AI71" s="132" t="s">
        <v>96</v>
      </c>
      <c r="AJ71" s="151" t="s">
        <v>97</v>
      </c>
      <c r="AK71" s="128">
        <f t="shared" si="23"/>
        <v>46200000</v>
      </c>
      <c r="AL71" s="128">
        <f t="shared" si="6"/>
        <v>46200000</v>
      </c>
      <c r="AM71" s="128"/>
      <c r="AN71" s="132" t="s">
        <v>94</v>
      </c>
      <c r="AO71" s="132" t="s">
        <v>98</v>
      </c>
      <c r="AP71" s="152" t="s">
        <v>99</v>
      </c>
      <c r="AQ71" s="153" t="s">
        <v>100</v>
      </c>
      <c r="AR71" s="129" t="str">
        <f t="shared" si="33"/>
        <v xml:space="preserve">SUBDIRECCIÓN DE GESTIÓN DE SISTEMAS DE INFORMACIÓN </v>
      </c>
      <c r="AS71" s="130" t="s">
        <v>101</v>
      </c>
      <c r="AT71" s="131" t="s">
        <v>102</v>
      </c>
      <c r="AU71" s="132" t="s">
        <v>94</v>
      </c>
      <c r="AV71" s="132" t="s">
        <v>94</v>
      </c>
      <c r="AW71" s="133" t="s">
        <v>103</v>
      </c>
      <c r="AX71" s="133" t="s">
        <v>104</v>
      </c>
      <c r="AY71" s="133" t="s">
        <v>105</v>
      </c>
      <c r="AZ71" s="133" t="s">
        <v>103</v>
      </c>
      <c r="BA71" s="133"/>
      <c r="BB71" s="133"/>
      <c r="BC71" s="154"/>
    </row>
    <row r="72" spans="1:55" s="3" customFormat="1" ht="70.5" customHeight="1">
      <c r="A72" s="112" t="s">
        <v>196</v>
      </c>
      <c r="B72" s="113" t="s">
        <v>197</v>
      </c>
      <c r="C72" s="113" t="s">
        <v>85</v>
      </c>
      <c r="D72" s="113" t="s">
        <v>20</v>
      </c>
      <c r="E72" s="113" t="s">
        <v>24</v>
      </c>
      <c r="F72" s="113"/>
      <c r="G72" s="114" t="s">
        <v>225</v>
      </c>
      <c r="H72" s="114" t="s">
        <v>107</v>
      </c>
      <c r="I72" s="113" t="s">
        <v>108</v>
      </c>
      <c r="J72" s="113">
        <v>6</v>
      </c>
      <c r="K72" s="115">
        <v>4400000</v>
      </c>
      <c r="L72" s="116">
        <v>0.05</v>
      </c>
      <c r="M72" s="117">
        <f t="shared" si="29"/>
        <v>4620000</v>
      </c>
      <c r="N72" s="113">
        <v>1</v>
      </c>
      <c r="O72" s="113" t="s">
        <v>109</v>
      </c>
      <c r="P72" s="119">
        <v>45691</v>
      </c>
      <c r="Q72" s="119">
        <v>46003</v>
      </c>
      <c r="R72" s="120">
        <f t="shared" si="34"/>
        <v>46200000</v>
      </c>
      <c r="S72" s="121"/>
      <c r="T72" s="118"/>
      <c r="U72" s="120">
        <f t="shared" si="35"/>
        <v>0</v>
      </c>
      <c r="V72" s="148">
        <f t="shared" si="28"/>
        <v>10</v>
      </c>
      <c r="W72" s="122">
        <f t="shared" si="30"/>
        <v>46200000</v>
      </c>
      <c r="X72" s="123" t="s">
        <v>92</v>
      </c>
      <c r="Y72" s="124" t="s">
        <v>93</v>
      </c>
      <c r="Z72" s="125" t="s">
        <v>110</v>
      </c>
      <c r="AA72" s="125" t="s">
        <v>347</v>
      </c>
      <c r="AB72" s="125" t="s">
        <v>641</v>
      </c>
      <c r="AC72" s="126" t="str">
        <f t="shared" si="19"/>
        <v>CON-056</v>
      </c>
      <c r="AD72" s="123">
        <v>80111600</v>
      </c>
      <c r="AE72" s="47" t="s">
        <v>469</v>
      </c>
      <c r="AF72" s="127">
        <f t="shared" si="32"/>
        <v>45691</v>
      </c>
      <c r="AG72" s="127">
        <f t="shared" si="20"/>
        <v>45691</v>
      </c>
      <c r="AH72" s="141">
        <f t="shared" si="31"/>
        <v>10</v>
      </c>
      <c r="AI72" s="132" t="s">
        <v>96</v>
      </c>
      <c r="AJ72" s="151" t="s">
        <v>97</v>
      </c>
      <c r="AK72" s="128">
        <f t="shared" si="23"/>
        <v>46200000</v>
      </c>
      <c r="AL72" s="128">
        <f t="shared" si="6"/>
        <v>46200000</v>
      </c>
      <c r="AM72" s="128"/>
      <c r="AN72" s="132" t="s">
        <v>94</v>
      </c>
      <c r="AO72" s="132" t="s">
        <v>98</v>
      </c>
      <c r="AP72" s="152" t="s">
        <v>99</v>
      </c>
      <c r="AQ72" s="153" t="s">
        <v>100</v>
      </c>
      <c r="AR72" s="129" t="str">
        <f t="shared" si="33"/>
        <v xml:space="preserve">SUBDIRECCIÓN DE GESTIÓN DE SISTEMAS DE INFORMACIÓN </v>
      </c>
      <c r="AS72" s="130" t="s">
        <v>101</v>
      </c>
      <c r="AT72" s="131" t="s">
        <v>102</v>
      </c>
      <c r="AU72" s="132" t="s">
        <v>94</v>
      </c>
      <c r="AV72" s="132" t="s">
        <v>94</v>
      </c>
      <c r="AW72" s="133" t="s">
        <v>103</v>
      </c>
      <c r="AX72" s="133" t="s">
        <v>104</v>
      </c>
      <c r="AY72" s="133" t="s">
        <v>105</v>
      </c>
      <c r="AZ72" s="133" t="s">
        <v>103</v>
      </c>
      <c r="BA72" s="133"/>
      <c r="BB72" s="133"/>
      <c r="BC72" s="154"/>
    </row>
    <row r="73" spans="1:55" s="3" customFormat="1" ht="84">
      <c r="A73" s="112" t="s">
        <v>113</v>
      </c>
      <c r="B73" s="113" t="s">
        <v>198</v>
      </c>
      <c r="C73" s="113" t="s">
        <v>85</v>
      </c>
      <c r="D73" s="113" t="s">
        <v>20</v>
      </c>
      <c r="E73" s="113" t="s">
        <v>24</v>
      </c>
      <c r="F73" s="113"/>
      <c r="G73" s="114" t="s">
        <v>106</v>
      </c>
      <c r="H73" s="114" t="s">
        <v>107</v>
      </c>
      <c r="I73" s="113" t="s">
        <v>115</v>
      </c>
      <c r="J73" s="113">
        <v>4</v>
      </c>
      <c r="K73" s="115">
        <v>5700000</v>
      </c>
      <c r="L73" s="116">
        <v>0.04</v>
      </c>
      <c r="M73" s="117">
        <f t="shared" si="29"/>
        <v>5928000</v>
      </c>
      <c r="N73" s="113">
        <v>1</v>
      </c>
      <c r="O73" s="113" t="s">
        <v>109</v>
      </c>
      <c r="P73" s="119">
        <v>45691</v>
      </c>
      <c r="Q73" s="119">
        <v>46010</v>
      </c>
      <c r="R73" s="120">
        <f t="shared" si="34"/>
        <v>65208000</v>
      </c>
      <c r="S73" s="121"/>
      <c r="T73" s="118"/>
      <c r="U73" s="120">
        <f t="shared" si="35"/>
        <v>0</v>
      </c>
      <c r="V73" s="148">
        <f t="shared" si="28"/>
        <v>11</v>
      </c>
      <c r="W73" s="122">
        <f t="shared" si="30"/>
        <v>65208000</v>
      </c>
      <c r="X73" s="123" t="s">
        <v>92</v>
      </c>
      <c r="Y73" s="124" t="s">
        <v>93</v>
      </c>
      <c r="Z73" s="125" t="s">
        <v>110</v>
      </c>
      <c r="AA73" s="125" t="s">
        <v>347</v>
      </c>
      <c r="AB73" s="125" t="s">
        <v>94</v>
      </c>
      <c r="AC73" s="126" t="str">
        <f t="shared" si="19"/>
        <v>CON-057</v>
      </c>
      <c r="AD73" s="123">
        <v>80111600</v>
      </c>
      <c r="AE73" s="47" t="s">
        <v>227</v>
      </c>
      <c r="AF73" s="127">
        <f t="shared" si="32"/>
        <v>45691</v>
      </c>
      <c r="AG73" s="127">
        <f t="shared" si="20"/>
        <v>45691</v>
      </c>
      <c r="AH73" s="141">
        <f t="shared" si="31"/>
        <v>11</v>
      </c>
      <c r="AI73" s="132" t="s">
        <v>96</v>
      </c>
      <c r="AJ73" s="151" t="s">
        <v>97</v>
      </c>
      <c r="AK73" s="128">
        <f t="shared" si="23"/>
        <v>65208000</v>
      </c>
      <c r="AL73" s="128">
        <f t="shared" si="6"/>
        <v>65208000</v>
      </c>
      <c r="AM73" s="128"/>
      <c r="AN73" s="132" t="s">
        <v>94</v>
      </c>
      <c r="AO73" s="132" t="s">
        <v>98</v>
      </c>
      <c r="AP73" s="152" t="s">
        <v>99</v>
      </c>
      <c r="AQ73" s="153" t="s">
        <v>100</v>
      </c>
      <c r="AR73" s="129" t="str">
        <f t="shared" si="33"/>
        <v xml:space="preserve">SUBDIRECCIÓN DE GESTIÓN DE SISTEMAS DE INFORMACIÓN </v>
      </c>
      <c r="AS73" s="130" t="s">
        <v>101</v>
      </c>
      <c r="AT73" s="131" t="s">
        <v>102</v>
      </c>
      <c r="AU73" s="132" t="s">
        <v>94</v>
      </c>
      <c r="AV73" s="132" t="s">
        <v>94</v>
      </c>
      <c r="AW73" s="133" t="s">
        <v>103</v>
      </c>
      <c r="AX73" s="133" t="s">
        <v>104</v>
      </c>
      <c r="AY73" s="133" t="s">
        <v>105</v>
      </c>
      <c r="AZ73" s="133" t="s">
        <v>103</v>
      </c>
      <c r="BA73" s="133"/>
      <c r="BB73" s="133"/>
      <c r="BC73" s="154"/>
    </row>
    <row r="74" spans="1:55" s="3" customFormat="1" ht="109.5" customHeight="1">
      <c r="A74" s="112" t="s">
        <v>113</v>
      </c>
      <c r="B74" s="113" t="s">
        <v>199</v>
      </c>
      <c r="C74" s="113" t="s">
        <v>85</v>
      </c>
      <c r="D74" s="113" t="s">
        <v>20</v>
      </c>
      <c r="E74" s="113" t="s">
        <v>24</v>
      </c>
      <c r="F74" s="113"/>
      <c r="G74" s="114" t="s">
        <v>106</v>
      </c>
      <c r="H74" s="114" t="s">
        <v>107</v>
      </c>
      <c r="I74" s="113" t="s">
        <v>115</v>
      </c>
      <c r="J74" s="113">
        <v>1</v>
      </c>
      <c r="K74" s="115">
        <v>4700000</v>
      </c>
      <c r="L74" s="116">
        <v>0.05</v>
      </c>
      <c r="M74" s="117">
        <f t="shared" si="29"/>
        <v>4935000</v>
      </c>
      <c r="N74" s="113">
        <v>1</v>
      </c>
      <c r="O74" s="113" t="s">
        <v>109</v>
      </c>
      <c r="P74" s="119">
        <v>45691</v>
      </c>
      <c r="Q74" s="119">
        <v>46003</v>
      </c>
      <c r="R74" s="120">
        <f t="shared" si="34"/>
        <v>49350000</v>
      </c>
      <c r="S74" s="121"/>
      <c r="T74" s="118"/>
      <c r="U74" s="120">
        <f t="shared" si="35"/>
        <v>0</v>
      </c>
      <c r="V74" s="148">
        <f t="shared" si="28"/>
        <v>10</v>
      </c>
      <c r="W74" s="122">
        <f t="shared" si="30"/>
        <v>49350000</v>
      </c>
      <c r="X74" s="123" t="s">
        <v>92</v>
      </c>
      <c r="Y74" s="124" t="s">
        <v>93</v>
      </c>
      <c r="Z74" s="125" t="s">
        <v>110</v>
      </c>
      <c r="AA74" s="125" t="s">
        <v>347</v>
      </c>
      <c r="AB74" s="125" t="s">
        <v>94</v>
      </c>
      <c r="AC74" s="126" t="str">
        <f t="shared" si="19"/>
        <v>CON-058</v>
      </c>
      <c r="AD74" s="123">
        <v>80111600</v>
      </c>
      <c r="AE74" s="47" t="s">
        <v>376</v>
      </c>
      <c r="AF74" s="127">
        <f t="shared" si="32"/>
        <v>45691</v>
      </c>
      <c r="AG74" s="127">
        <f t="shared" si="20"/>
        <v>45691</v>
      </c>
      <c r="AH74" s="141">
        <f t="shared" si="31"/>
        <v>10</v>
      </c>
      <c r="AI74" s="132" t="s">
        <v>96</v>
      </c>
      <c r="AJ74" s="151" t="s">
        <v>97</v>
      </c>
      <c r="AK74" s="128">
        <f t="shared" si="23"/>
        <v>49350000</v>
      </c>
      <c r="AL74" s="128">
        <f t="shared" si="6"/>
        <v>49350000</v>
      </c>
      <c r="AM74" s="128"/>
      <c r="AN74" s="132" t="s">
        <v>94</v>
      </c>
      <c r="AO74" s="132" t="s">
        <v>98</v>
      </c>
      <c r="AP74" s="152" t="s">
        <v>99</v>
      </c>
      <c r="AQ74" s="153" t="s">
        <v>100</v>
      </c>
      <c r="AR74" s="129" t="str">
        <f t="shared" si="33"/>
        <v xml:space="preserve">SUBDIRECCIÓN DE GESTIÓN DE SISTEMAS DE INFORMACIÓN </v>
      </c>
      <c r="AS74" s="130" t="s">
        <v>101</v>
      </c>
      <c r="AT74" s="131" t="s">
        <v>102</v>
      </c>
      <c r="AU74" s="132" t="s">
        <v>94</v>
      </c>
      <c r="AV74" s="132" t="s">
        <v>94</v>
      </c>
      <c r="AW74" s="133" t="s">
        <v>103</v>
      </c>
      <c r="AX74" s="133" t="s">
        <v>104</v>
      </c>
      <c r="AY74" s="133" t="s">
        <v>105</v>
      </c>
      <c r="AZ74" s="133" t="s">
        <v>103</v>
      </c>
      <c r="BA74" s="133"/>
      <c r="BB74" s="133"/>
      <c r="BC74" s="154"/>
    </row>
    <row r="75" spans="1:55" s="3" customFormat="1" ht="60" customHeight="1">
      <c r="A75" s="112" t="s">
        <v>113</v>
      </c>
      <c r="B75" s="113" t="s">
        <v>200</v>
      </c>
      <c r="C75" s="113" t="s">
        <v>85</v>
      </c>
      <c r="D75" s="113" t="s">
        <v>20</v>
      </c>
      <c r="E75" s="113" t="s">
        <v>24</v>
      </c>
      <c r="F75" s="113"/>
      <c r="G75" s="114" t="s">
        <v>106</v>
      </c>
      <c r="H75" s="114" t="s">
        <v>107</v>
      </c>
      <c r="I75" s="113" t="s">
        <v>108</v>
      </c>
      <c r="J75" s="113">
        <v>6</v>
      </c>
      <c r="K75" s="115">
        <v>4400000</v>
      </c>
      <c r="L75" s="116">
        <v>0.05</v>
      </c>
      <c r="M75" s="117">
        <f t="shared" si="29"/>
        <v>4620000</v>
      </c>
      <c r="N75" s="113">
        <v>1</v>
      </c>
      <c r="O75" s="113" t="s">
        <v>109</v>
      </c>
      <c r="P75" s="119">
        <v>45691</v>
      </c>
      <c r="Q75" s="119">
        <v>46003</v>
      </c>
      <c r="R75" s="120">
        <f t="shared" si="34"/>
        <v>46200000</v>
      </c>
      <c r="S75" s="121"/>
      <c r="T75" s="118"/>
      <c r="U75" s="120">
        <f t="shared" si="35"/>
        <v>0</v>
      </c>
      <c r="V75" s="148">
        <f t="shared" si="28"/>
        <v>10</v>
      </c>
      <c r="W75" s="122">
        <f t="shared" si="30"/>
        <v>46200000</v>
      </c>
      <c r="X75" s="123" t="s">
        <v>92</v>
      </c>
      <c r="Y75" s="124" t="s">
        <v>93</v>
      </c>
      <c r="Z75" s="125" t="s">
        <v>110</v>
      </c>
      <c r="AA75" s="125" t="s">
        <v>347</v>
      </c>
      <c r="AB75" s="125" t="s">
        <v>94</v>
      </c>
      <c r="AC75" s="126" t="str">
        <f t="shared" ref="AC75:AC107" si="36">"CON-"&amp;B75</f>
        <v>CON-059</v>
      </c>
      <c r="AD75" s="123">
        <v>80111600</v>
      </c>
      <c r="AE75" s="47" t="s">
        <v>377</v>
      </c>
      <c r="AF75" s="127" t="s">
        <v>230</v>
      </c>
      <c r="AG75" s="127" t="str">
        <f t="shared" ref="AG75:AG106" si="37">+AF75</f>
        <v>ferebro</v>
      </c>
      <c r="AH75" s="141">
        <f t="shared" si="31"/>
        <v>10</v>
      </c>
      <c r="AI75" s="132" t="s">
        <v>96</v>
      </c>
      <c r="AJ75" s="151" t="s">
        <v>97</v>
      </c>
      <c r="AK75" s="128">
        <f t="shared" si="23"/>
        <v>46200000</v>
      </c>
      <c r="AL75" s="128">
        <f t="shared" si="6"/>
        <v>46200000</v>
      </c>
      <c r="AM75" s="128"/>
      <c r="AN75" s="132" t="s">
        <v>94</v>
      </c>
      <c r="AO75" s="132" t="s">
        <v>98</v>
      </c>
      <c r="AP75" s="152" t="s">
        <v>99</v>
      </c>
      <c r="AQ75" s="153" t="s">
        <v>100</v>
      </c>
      <c r="AR75" s="129" t="str">
        <f t="shared" si="33"/>
        <v xml:space="preserve">SUBDIRECCIÓN DE GESTIÓN DE SISTEMAS DE INFORMACIÓN </v>
      </c>
      <c r="AS75" s="130" t="s">
        <v>101</v>
      </c>
      <c r="AT75" s="131" t="s">
        <v>102</v>
      </c>
      <c r="AU75" s="132" t="s">
        <v>94</v>
      </c>
      <c r="AV75" s="132" t="s">
        <v>94</v>
      </c>
      <c r="AW75" s="133" t="s">
        <v>103</v>
      </c>
      <c r="AX75" s="133" t="s">
        <v>104</v>
      </c>
      <c r="AY75" s="133" t="s">
        <v>105</v>
      </c>
      <c r="AZ75" s="133" t="s">
        <v>103</v>
      </c>
      <c r="BA75" s="133"/>
      <c r="BB75" s="133"/>
      <c r="BC75" s="154"/>
    </row>
    <row r="76" spans="1:55" s="3" customFormat="1" ht="84">
      <c r="A76" s="112" t="s">
        <v>113</v>
      </c>
      <c r="B76" s="113" t="s">
        <v>202</v>
      </c>
      <c r="C76" s="113" t="s">
        <v>85</v>
      </c>
      <c r="D76" s="113" t="s">
        <v>20</v>
      </c>
      <c r="E76" s="113" t="s">
        <v>24</v>
      </c>
      <c r="F76" s="113"/>
      <c r="G76" s="114" t="s">
        <v>106</v>
      </c>
      <c r="H76" s="114" t="s">
        <v>107</v>
      </c>
      <c r="I76" s="113" t="s">
        <v>108</v>
      </c>
      <c r="J76" s="113">
        <v>3</v>
      </c>
      <c r="K76" s="115">
        <v>3600000</v>
      </c>
      <c r="L76" s="116">
        <v>0.05</v>
      </c>
      <c r="M76" s="117">
        <f t="shared" si="29"/>
        <v>3780000</v>
      </c>
      <c r="N76" s="113">
        <v>1</v>
      </c>
      <c r="O76" s="113" t="s">
        <v>109</v>
      </c>
      <c r="P76" s="119">
        <v>45691</v>
      </c>
      <c r="Q76" s="119">
        <v>46003</v>
      </c>
      <c r="R76" s="120">
        <f t="shared" si="34"/>
        <v>37800000</v>
      </c>
      <c r="S76" s="121"/>
      <c r="T76" s="118"/>
      <c r="U76" s="120">
        <f t="shared" si="35"/>
        <v>0</v>
      </c>
      <c r="V76" s="148">
        <f t="shared" si="28"/>
        <v>10</v>
      </c>
      <c r="W76" s="122">
        <f t="shared" si="30"/>
        <v>37800000</v>
      </c>
      <c r="X76" s="123" t="s">
        <v>92</v>
      </c>
      <c r="Y76" s="124" t="s">
        <v>93</v>
      </c>
      <c r="Z76" s="125" t="s">
        <v>110</v>
      </c>
      <c r="AA76" s="125" t="s">
        <v>347</v>
      </c>
      <c r="AB76" s="125" t="s">
        <v>94</v>
      </c>
      <c r="AC76" s="126" t="str">
        <f t="shared" si="36"/>
        <v>CON-060</v>
      </c>
      <c r="AD76" s="123">
        <v>80111600</v>
      </c>
      <c r="AE76" s="47" t="s">
        <v>232</v>
      </c>
      <c r="AF76" s="127">
        <f>+P76</f>
        <v>45691</v>
      </c>
      <c r="AG76" s="127">
        <f t="shared" si="37"/>
        <v>45691</v>
      </c>
      <c r="AH76" s="141">
        <f t="shared" si="31"/>
        <v>10</v>
      </c>
      <c r="AI76" s="132" t="s">
        <v>96</v>
      </c>
      <c r="AJ76" s="151" t="s">
        <v>97</v>
      </c>
      <c r="AK76" s="128">
        <f t="shared" si="23"/>
        <v>37800000</v>
      </c>
      <c r="AL76" s="128">
        <f t="shared" si="6"/>
        <v>37800000</v>
      </c>
      <c r="AM76" s="128"/>
      <c r="AN76" s="132" t="s">
        <v>94</v>
      </c>
      <c r="AO76" s="132" t="s">
        <v>98</v>
      </c>
      <c r="AP76" s="152" t="s">
        <v>99</v>
      </c>
      <c r="AQ76" s="153" t="s">
        <v>100</v>
      </c>
      <c r="AR76" s="129" t="str">
        <f t="shared" si="33"/>
        <v xml:space="preserve">SUBDIRECCIÓN DE GESTIÓN DE SISTEMAS DE INFORMACIÓN </v>
      </c>
      <c r="AS76" s="130" t="s">
        <v>101</v>
      </c>
      <c r="AT76" s="131" t="s">
        <v>102</v>
      </c>
      <c r="AU76" s="132" t="s">
        <v>94</v>
      </c>
      <c r="AV76" s="132" t="s">
        <v>94</v>
      </c>
      <c r="AW76" s="133" t="s">
        <v>103</v>
      </c>
      <c r="AX76" s="133" t="s">
        <v>104</v>
      </c>
      <c r="AY76" s="133" t="s">
        <v>105</v>
      </c>
      <c r="AZ76" s="133" t="s">
        <v>103</v>
      </c>
      <c r="BA76" s="133"/>
      <c r="BB76" s="133"/>
      <c r="BC76" s="154"/>
    </row>
    <row r="77" spans="1:55" s="3" customFormat="1" ht="84">
      <c r="A77" s="112" t="s">
        <v>113</v>
      </c>
      <c r="B77" s="113" t="s">
        <v>203</v>
      </c>
      <c r="C77" s="113" t="s">
        <v>85</v>
      </c>
      <c r="D77" s="113" t="s">
        <v>20</v>
      </c>
      <c r="E77" s="113" t="s">
        <v>24</v>
      </c>
      <c r="F77" s="113"/>
      <c r="G77" s="114" t="s">
        <v>106</v>
      </c>
      <c r="H77" s="114" t="s">
        <v>107</v>
      </c>
      <c r="I77" s="113" t="s">
        <v>108</v>
      </c>
      <c r="J77" s="113">
        <v>6</v>
      </c>
      <c r="K77" s="115">
        <v>4400000</v>
      </c>
      <c r="L77" s="116">
        <v>0.05</v>
      </c>
      <c r="M77" s="117">
        <f t="shared" si="29"/>
        <v>4620000</v>
      </c>
      <c r="N77" s="113">
        <v>1</v>
      </c>
      <c r="O77" s="113" t="s">
        <v>109</v>
      </c>
      <c r="P77" s="119">
        <v>45691</v>
      </c>
      <c r="Q77" s="119">
        <v>46003</v>
      </c>
      <c r="R77" s="120">
        <f t="shared" si="34"/>
        <v>46200000</v>
      </c>
      <c r="S77" s="121"/>
      <c r="T77" s="118"/>
      <c r="U77" s="120">
        <f t="shared" si="35"/>
        <v>0</v>
      </c>
      <c r="V77" s="148">
        <f t="shared" si="28"/>
        <v>10</v>
      </c>
      <c r="W77" s="122">
        <f t="shared" si="30"/>
        <v>46200000</v>
      </c>
      <c r="X77" s="123" t="s">
        <v>92</v>
      </c>
      <c r="Y77" s="124" t="s">
        <v>93</v>
      </c>
      <c r="Z77" s="125" t="s">
        <v>110</v>
      </c>
      <c r="AA77" s="125" t="s">
        <v>347</v>
      </c>
      <c r="AB77" s="125" t="s">
        <v>94</v>
      </c>
      <c r="AC77" s="126" t="str">
        <f t="shared" si="36"/>
        <v>CON-061</v>
      </c>
      <c r="AD77" s="123">
        <v>80111600</v>
      </c>
      <c r="AE77" s="47" t="s">
        <v>378</v>
      </c>
      <c r="AF77" s="127">
        <f>+P77</f>
        <v>45691</v>
      </c>
      <c r="AG77" s="127">
        <f t="shared" si="37"/>
        <v>45691</v>
      </c>
      <c r="AH77" s="141">
        <f t="shared" si="31"/>
        <v>10</v>
      </c>
      <c r="AI77" s="132" t="s">
        <v>96</v>
      </c>
      <c r="AJ77" s="151" t="s">
        <v>97</v>
      </c>
      <c r="AK77" s="128">
        <f t="shared" si="23"/>
        <v>46200000</v>
      </c>
      <c r="AL77" s="128">
        <f t="shared" si="6"/>
        <v>46200000</v>
      </c>
      <c r="AM77" s="128"/>
      <c r="AN77" s="132" t="s">
        <v>94</v>
      </c>
      <c r="AO77" s="132" t="s">
        <v>98</v>
      </c>
      <c r="AP77" s="152" t="s">
        <v>99</v>
      </c>
      <c r="AQ77" s="153" t="s">
        <v>100</v>
      </c>
      <c r="AR77" s="129" t="str">
        <f t="shared" si="33"/>
        <v xml:space="preserve">SUBDIRECCIÓN DE GESTIÓN DE SISTEMAS DE INFORMACIÓN </v>
      </c>
      <c r="AS77" s="130" t="s">
        <v>101</v>
      </c>
      <c r="AT77" s="131" t="s">
        <v>102</v>
      </c>
      <c r="AU77" s="132" t="s">
        <v>94</v>
      </c>
      <c r="AV77" s="132" t="s">
        <v>94</v>
      </c>
      <c r="AW77" s="133" t="s">
        <v>103</v>
      </c>
      <c r="AX77" s="133" t="s">
        <v>104</v>
      </c>
      <c r="AY77" s="133" t="s">
        <v>105</v>
      </c>
      <c r="AZ77" s="133" t="s">
        <v>103</v>
      </c>
      <c r="BA77" s="133"/>
      <c r="BB77" s="133"/>
      <c r="BC77" s="154"/>
    </row>
    <row r="78" spans="1:55" s="3" customFormat="1" ht="96">
      <c r="A78" s="112" t="s">
        <v>319</v>
      </c>
      <c r="B78" s="113" t="s">
        <v>204</v>
      </c>
      <c r="C78" s="113" t="s">
        <v>85</v>
      </c>
      <c r="D78" s="113" t="s">
        <v>20</v>
      </c>
      <c r="E78" s="113" t="s">
        <v>23</v>
      </c>
      <c r="F78" s="113" t="s">
        <v>235</v>
      </c>
      <c r="G78" s="114" t="s">
        <v>106</v>
      </c>
      <c r="H78" s="114" t="s">
        <v>107</v>
      </c>
      <c r="I78" s="113" t="s">
        <v>115</v>
      </c>
      <c r="J78" s="113">
        <v>3</v>
      </c>
      <c r="K78" s="115">
        <v>5350000</v>
      </c>
      <c r="L78" s="116">
        <v>0.04</v>
      </c>
      <c r="M78" s="117">
        <v>4935000</v>
      </c>
      <c r="N78" s="113">
        <v>1</v>
      </c>
      <c r="O78" s="113" t="s">
        <v>109</v>
      </c>
      <c r="P78" s="119">
        <v>45873</v>
      </c>
      <c r="Q78" s="119">
        <v>45991</v>
      </c>
      <c r="R78" s="120">
        <f t="shared" si="34"/>
        <v>19740000</v>
      </c>
      <c r="S78" s="121"/>
      <c r="T78" s="118"/>
      <c r="U78" s="120">
        <f t="shared" si="35"/>
        <v>0</v>
      </c>
      <c r="V78" s="148">
        <f t="shared" si="28"/>
        <v>4</v>
      </c>
      <c r="W78" s="122">
        <f t="shared" si="30"/>
        <v>19740000</v>
      </c>
      <c r="X78" s="123" t="s">
        <v>92</v>
      </c>
      <c r="Y78" s="124" t="s">
        <v>93</v>
      </c>
      <c r="Z78" s="125" t="s">
        <v>110</v>
      </c>
      <c r="AA78" s="125" t="s">
        <v>347</v>
      </c>
      <c r="AB78" s="125" t="s">
        <v>94</v>
      </c>
      <c r="AC78" s="126" t="str">
        <f t="shared" si="36"/>
        <v>CON-062</v>
      </c>
      <c r="AD78" s="123">
        <v>80111600</v>
      </c>
      <c r="AE78" s="169" t="s">
        <v>677</v>
      </c>
      <c r="AF78" s="127" t="s">
        <v>672</v>
      </c>
      <c r="AG78" s="127" t="str">
        <f t="shared" si="37"/>
        <v>junio</v>
      </c>
      <c r="AH78" s="141">
        <f t="shared" si="31"/>
        <v>4</v>
      </c>
      <c r="AI78" s="132" t="s">
        <v>96</v>
      </c>
      <c r="AJ78" s="151" t="s">
        <v>97</v>
      </c>
      <c r="AK78" s="128">
        <f t="shared" si="23"/>
        <v>19740000</v>
      </c>
      <c r="AL78" s="128">
        <f t="shared" si="6"/>
        <v>19740000</v>
      </c>
      <c r="AM78" s="128"/>
      <c r="AN78" s="132" t="s">
        <v>94</v>
      </c>
      <c r="AO78" s="132" t="s">
        <v>98</v>
      </c>
      <c r="AP78" s="152" t="s">
        <v>99</v>
      </c>
      <c r="AQ78" s="153" t="s">
        <v>100</v>
      </c>
      <c r="AR78" s="129" t="str">
        <f t="shared" si="33"/>
        <v>SUBDIRECCIÓN DE BIENESTAR UNIVERSITARIO</v>
      </c>
      <c r="AS78" s="130" t="s">
        <v>101</v>
      </c>
      <c r="AT78" s="131" t="s">
        <v>102</v>
      </c>
      <c r="AU78" s="132" t="s">
        <v>94</v>
      </c>
      <c r="AV78" s="132" t="s">
        <v>94</v>
      </c>
      <c r="AW78" s="133" t="s">
        <v>103</v>
      </c>
      <c r="AX78" s="133" t="s">
        <v>104</v>
      </c>
      <c r="AY78" s="133" t="s">
        <v>105</v>
      </c>
      <c r="AZ78" s="133" t="s">
        <v>103</v>
      </c>
      <c r="BA78" s="133"/>
      <c r="BB78" s="133"/>
      <c r="BC78" s="154"/>
    </row>
    <row r="79" spans="1:55" s="3" customFormat="1" ht="60">
      <c r="A79" s="112" t="s">
        <v>113</v>
      </c>
      <c r="B79" s="113" t="s">
        <v>205</v>
      </c>
      <c r="C79" s="113" t="s">
        <v>85</v>
      </c>
      <c r="D79" s="113" t="s">
        <v>20</v>
      </c>
      <c r="E79" s="113" t="s">
        <v>23</v>
      </c>
      <c r="F79" s="113" t="s">
        <v>237</v>
      </c>
      <c r="G79" s="114" t="s">
        <v>106</v>
      </c>
      <c r="H79" s="114" t="s">
        <v>107</v>
      </c>
      <c r="I79" s="113" t="s">
        <v>115</v>
      </c>
      <c r="J79" s="113">
        <v>3</v>
      </c>
      <c r="K79" s="115">
        <v>5350000</v>
      </c>
      <c r="L79" s="116">
        <v>0.04</v>
      </c>
      <c r="M79" s="117">
        <f t="shared" ref="M79:M108" si="38">+K79*(1+L79)</f>
        <v>5564000</v>
      </c>
      <c r="N79" s="113">
        <v>1</v>
      </c>
      <c r="O79" s="113" t="s">
        <v>109</v>
      </c>
      <c r="P79" s="119">
        <v>45691</v>
      </c>
      <c r="Q79" s="119">
        <v>46003</v>
      </c>
      <c r="R79" s="120">
        <f t="shared" si="34"/>
        <v>55640000</v>
      </c>
      <c r="S79" s="121"/>
      <c r="T79" s="158"/>
      <c r="U79" s="120">
        <f t="shared" si="35"/>
        <v>0</v>
      </c>
      <c r="V79" s="148">
        <f t="shared" si="28"/>
        <v>10</v>
      </c>
      <c r="W79" s="122">
        <f t="shared" si="30"/>
        <v>55640000</v>
      </c>
      <c r="X79" s="123" t="s">
        <v>92</v>
      </c>
      <c r="Y79" s="124" t="s">
        <v>93</v>
      </c>
      <c r="Z79" s="125" t="s">
        <v>110</v>
      </c>
      <c r="AA79" s="125" t="s">
        <v>347</v>
      </c>
      <c r="AB79" s="125" t="s">
        <v>94</v>
      </c>
      <c r="AC79" s="126" t="str">
        <f t="shared" si="36"/>
        <v>CON-063</v>
      </c>
      <c r="AD79" s="123">
        <v>80111600</v>
      </c>
      <c r="AE79" s="47" t="s">
        <v>379</v>
      </c>
      <c r="AF79" s="127">
        <f t="shared" ref="AF79:AF95" si="39">+P79</f>
        <v>45691</v>
      </c>
      <c r="AG79" s="127">
        <f t="shared" si="37"/>
        <v>45691</v>
      </c>
      <c r="AH79" s="141">
        <f t="shared" si="31"/>
        <v>10</v>
      </c>
      <c r="AI79" s="132" t="s">
        <v>96</v>
      </c>
      <c r="AJ79" s="151" t="s">
        <v>97</v>
      </c>
      <c r="AK79" s="128">
        <f t="shared" si="23"/>
        <v>55640000</v>
      </c>
      <c r="AL79" s="128">
        <f t="shared" si="6"/>
        <v>55640000</v>
      </c>
      <c r="AM79" s="128"/>
      <c r="AN79" s="132" t="s">
        <v>94</v>
      </c>
      <c r="AO79" s="132" t="s">
        <v>98</v>
      </c>
      <c r="AP79" s="152" t="s">
        <v>99</v>
      </c>
      <c r="AQ79" s="153" t="s">
        <v>100</v>
      </c>
      <c r="AR79" s="129" t="str">
        <f t="shared" si="33"/>
        <v>SUBDIRECCIÓN DE BIENESTAR UNIVERSITARIO</v>
      </c>
      <c r="AS79" s="130" t="s">
        <v>101</v>
      </c>
      <c r="AT79" s="131" t="s">
        <v>102</v>
      </c>
      <c r="AU79" s="132" t="s">
        <v>94</v>
      </c>
      <c r="AV79" s="132" t="s">
        <v>94</v>
      </c>
      <c r="AW79" s="133" t="s">
        <v>103</v>
      </c>
      <c r="AX79" s="133" t="s">
        <v>104</v>
      </c>
      <c r="AY79" s="133" t="s">
        <v>105</v>
      </c>
      <c r="AZ79" s="133" t="s">
        <v>103</v>
      </c>
      <c r="BA79" s="133"/>
      <c r="BB79" s="133"/>
      <c r="BC79" s="154"/>
    </row>
    <row r="80" spans="1:55" s="3" customFormat="1" ht="60">
      <c r="A80" s="112" t="s">
        <v>113</v>
      </c>
      <c r="B80" s="113" t="s">
        <v>206</v>
      </c>
      <c r="C80" s="113" t="s">
        <v>85</v>
      </c>
      <c r="D80" s="113" t="s">
        <v>20</v>
      </c>
      <c r="E80" s="113" t="s">
        <v>23</v>
      </c>
      <c r="F80" s="113" t="s">
        <v>239</v>
      </c>
      <c r="G80" s="114" t="s">
        <v>106</v>
      </c>
      <c r="H80" s="114" t="s">
        <v>107</v>
      </c>
      <c r="I80" s="113" t="s">
        <v>108</v>
      </c>
      <c r="J80" s="113">
        <v>1</v>
      </c>
      <c r="K80" s="115">
        <v>3100000</v>
      </c>
      <c r="L80" s="116">
        <v>0.05</v>
      </c>
      <c r="M80" s="117">
        <f t="shared" si="38"/>
        <v>3255000</v>
      </c>
      <c r="N80" s="113">
        <v>1</v>
      </c>
      <c r="O80" s="113" t="s">
        <v>109</v>
      </c>
      <c r="P80" s="119">
        <v>45691</v>
      </c>
      <c r="Q80" s="119">
        <v>46003</v>
      </c>
      <c r="R80" s="120">
        <f t="shared" si="34"/>
        <v>32550000</v>
      </c>
      <c r="S80" s="158"/>
      <c r="T80" s="158"/>
      <c r="U80" s="120">
        <f t="shared" si="35"/>
        <v>0</v>
      </c>
      <c r="V80" s="148">
        <f t="shared" si="28"/>
        <v>10</v>
      </c>
      <c r="W80" s="122">
        <f t="shared" si="30"/>
        <v>32550000</v>
      </c>
      <c r="X80" s="123" t="s">
        <v>92</v>
      </c>
      <c r="Y80" s="124" t="s">
        <v>162</v>
      </c>
      <c r="Z80" s="125" t="s">
        <v>110</v>
      </c>
      <c r="AA80" s="125" t="s">
        <v>347</v>
      </c>
      <c r="AB80" s="125" t="s">
        <v>94</v>
      </c>
      <c r="AC80" s="126" t="str">
        <f t="shared" si="36"/>
        <v>CON-064</v>
      </c>
      <c r="AD80" s="123">
        <v>80111600</v>
      </c>
      <c r="AE80" s="47" t="s">
        <v>240</v>
      </c>
      <c r="AF80" s="127">
        <f t="shared" si="39"/>
        <v>45691</v>
      </c>
      <c r="AG80" s="127">
        <f t="shared" si="37"/>
        <v>45691</v>
      </c>
      <c r="AH80" s="141">
        <f t="shared" si="31"/>
        <v>10</v>
      </c>
      <c r="AI80" s="132" t="s">
        <v>96</v>
      </c>
      <c r="AJ80" s="151" t="s">
        <v>97</v>
      </c>
      <c r="AK80" s="128">
        <f t="shared" si="23"/>
        <v>32550000</v>
      </c>
      <c r="AL80" s="128">
        <f t="shared" si="6"/>
        <v>32550000</v>
      </c>
      <c r="AM80" s="128"/>
      <c r="AN80" s="132" t="s">
        <v>94</v>
      </c>
      <c r="AO80" s="132" t="s">
        <v>98</v>
      </c>
      <c r="AP80" s="152" t="s">
        <v>99</v>
      </c>
      <c r="AQ80" s="153" t="s">
        <v>100</v>
      </c>
      <c r="AR80" s="129" t="str">
        <f t="shared" si="33"/>
        <v>SUBDIRECCIÓN DE BIENESTAR UNIVERSITARIO</v>
      </c>
      <c r="AS80" s="130" t="s">
        <v>101</v>
      </c>
      <c r="AT80" s="131" t="s">
        <v>102</v>
      </c>
      <c r="AU80" s="132" t="s">
        <v>94</v>
      </c>
      <c r="AV80" s="132" t="s">
        <v>94</v>
      </c>
      <c r="AW80" s="133" t="s">
        <v>103</v>
      </c>
      <c r="AX80" s="133" t="s">
        <v>104</v>
      </c>
      <c r="AY80" s="133" t="s">
        <v>105</v>
      </c>
      <c r="AZ80" s="133" t="s">
        <v>103</v>
      </c>
      <c r="BA80" s="133"/>
      <c r="BB80" s="133"/>
      <c r="BC80" s="154"/>
    </row>
    <row r="81" spans="1:55" s="3" customFormat="1" ht="64.349999999999994" customHeight="1">
      <c r="A81" s="112" t="s">
        <v>113</v>
      </c>
      <c r="B81" s="113" t="s">
        <v>207</v>
      </c>
      <c r="C81" s="113" t="s">
        <v>85</v>
      </c>
      <c r="D81" s="113" t="s">
        <v>20</v>
      </c>
      <c r="E81" s="113" t="s">
        <v>23</v>
      </c>
      <c r="F81" s="113" t="s">
        <v>242</v>
      </c>
      <c r="G81" s="114" t="s">
        <v>243</v>
      </c>
      <c r="H81" s="114" t="s">
        <v>244</v>
      </c>
      <c r="I81" s="113" t="s">
        <v>124</v>
      </c>
      <c r="J81" s="113">
        <v>3</v>
      </c>
      <c r="K81" s="115">
        <v>1850000</v>
      </c>
      <c r="L81" s="116">
        <v>0.05</v>
      </c>
      <c r="M81" s="117">
        <f t="shared" si="38"/>
        <v>1942500</v>
      </c>
      <c r="N81" s="113">
        <v>1</v>
      </c>
      <c r="O81" s="113" t="s">
        <v>109</v>
      </c>
      <c r="P81" s="119">
        <v>45699</v>
      </c>
      <c r="Q81" s="119">
        <v>45807</v>
      </c>
      <c r="R81" s="120">
        <f t="shared" ref="R81:R89" si="40">IF($O81="MENSUAL",ROUND((((Q81-P81))/30),0)*$M81,((Q81-P81)/30)*$M81)</f>
        <v>6993000</v>
      </c>
      <c r="S81" s="118">
        <v>45875</v>
      </c>
      <c r="T81" s="118">
        <v>45991</v>
      </c>
      <c r="U81" s="120">
        <f t="shared" si="35"/>
        <v>7511000</v>
      </c>
      <c r="V81" s="148">
        <v>7.5</v>
      </c>
      <c r="W81" s="122">
        <f t="shared" si="30"/>
        <v>14504000</v>
      </c>
      <c r="X81" s="123" t="s">
        <v>92</v>
      </c>
      <c r="Y81" s="124" t="s">
        <v>162</v>
      </c>
      <c r="Z81" s="125" t="s">
        <v>110</v>
      </c>
      <c r="AA81" s="125" t="s">
        <v>347</v>
      </c>
      <c r="AB81" s="125" t="s">
        <v>94</v>
      </c>
      <c r="AC81" s="126" t="str">
        <f t="shared" si="36"/>
        <v>CON-065</v>
      </c>
      <c r="AD81" s="123">
        <v>80111600</v>
      </c>
      <c r="AE81" s="47" t="s">
        <v>245</v>
      </c>
      <c r="AF81" s="127">
        <f t="shared" si="39"/>
        <v>45699</v>
      </c>
      <c r="AG81" s="127">
        <f t="shared" si="37"/>
        <v>45699</v>
      </c>
      <c r="AH81" s="141">
        <f t="shared" si="31"/>
        <v>7.5</v>
      </c>
      <c r="AI81" s="132" t="s">
        <v>96</v>
      </c>
      <c r="AJ81" s="151" t="s">
        <v>97</v>
      </c>
      <c r="AK81" s="128">
        <f t="shared" ref="AK81:AK112" si="41">+W81</f>
        <v>14504000</v>
      </c>
      <c r="AL81" s="128">
        <f t="shared" ref="AL81:AL144" si="42">+AK81</f>
        <v>14504000</v>
      </c>
      <c r="AM81" s="128"/>
      <c r="AN81" s="132" t="s">
        <v>94</v>
      </c>
      <c r="AO81" s="132" t="s">
        <v>98</v>
      </c>
      <c r="AP81" s="152" t="s">
        <v>99</v>
      </c>
      <c r="AQ81" s="153" t="s">
        <v>100</v>
      </c>
      <c r="AR81" s="129" t="str">
        <f t="shared" si="33"/>
        <v>SUBDIRECCIÓN DE BIENESTAR UNIVERSITARIO</v>
      </c>
      <c r="AS81" s="130" t="s">
        <v>101</v>
      </c>
      <c r="AT81" s="131" t="s">
        <v>102</v>
      </c>
      <c r="AU81" s="132" t="s">
        <v>94</v>
      </c>
      <c r="AV81" s="132" t="s">
        <v>94</v>
      </c>
      <c r="AW81" s="133" t="s">
        <v>103</v>
      </c>
      <c r="AX81" s="133" t="s">
        <v>104</v>
      </c>
      <c r="AY81" s="133" t="s">
        <v>105</v>
      </c>
      <c r="AZ81" s="133" t="s">
        <v>103</v>
      </c>
      <c r="BA81" s="133"/>
      <c r="BB81" s="133"/>
      <c r="BC81" s="154"/>
    </row>
    <row r="82" spans="1:55" s="3" customFormat="1" ht="67.5" customHeight="1">
      <c r="A82" s="112" t="s">
        <v>113</v>
      </c>
      <c r="B82" s="113" t="s">
        <v>208</v>
      </c>
      <c r="C82" s="113" t="s">
        <v>85</v>
      </c>
      <c r="D82" s="113" t="s">
        <v>20</v>
      </c>
      <c r="E82" s="113" t="s">
        <v>23</v>
      </c>
      <c r="F82" s="113" t="s">
        <v>242</v>
      </c>
      <c r="G82" s="114" t="s">
        <v>243</v>
      </c>
      <c r="H82" s="114" t="s">
        <v>244</v>
      </c>
      <c r="I82" s="113" t="s">
        <v>124</v>
      </c>
      <c r="J82" s="113">
        <v>3</v>
      </c>
      <c r="K82" s="115">
        <v>1850000</v>
      </c>
      <c r="L82" s="116">
        <v>0.05</v>
      </c>
      <c r="M82" s="117">
        <f t="shared" si="38"/>
        <v>1942500</v>
      </c>
      <c r="N82" s="113">
        <v>1</v>
      </c>
      <c r="O82" s="113" t="s">
        <v>109</v>
      </c>
      <c r="P82" s="119">
        <v>45699</v>
      </c>
      <c r="Q82" s="119">
        <v>45807</v>
      </c>
      <c r="R82" s="120">
        <f t="shared" si="40"/>
        <v>6993000</v>
      </c>
      <c r="S82" s="118">
        <v>45875</v>
      </c>
      <c r="T82" s="118">
        <v>45991</v>
      </c>
      <c r="U82" s="120">
        <f t="shared" si="35"/>
        <v>7511000</v>
      </c>
      <c r="V82" s="148">
        <v>7.5</v>
      </c>
      <c r="W82" s="122">
        <f t="shared" si="30"/>
        <v>14504000</v>
      </c>
      <c r="X82" s="123" t="s">
        <v>92</v>
      </c>
      <c r="Y82" s="124" t="s">
        <v>162</v>
      </c>
      <c r="Z82" s="125" t="s">
        <v>110</v>
      </c>
      <c r="AA82" s="125" t="s">
        <v>347</v>
      </c>
      <c r="AB82" s="125" t="s">
        <v>94</v>
      </c>
      <c r="AC82" s="126" t="str">
        <f t="shared" si="36"/>
        <v>CON-066</v>
      </c>
      <c r="AD82" s="123">
        <v>80111600</v>
      </c>
      <c r="AE82" s="47" t="s">
        <v>424</v>
      </c>
      <c r="AF82" s="127">
        <f t="shared" si="39"/>
        <v>45699</v>
      </c>
      <c r="AG82" s="127">
        <f t="shared" si="37"/>
        <v>45699</v>
      </c>
      <c r="AH82" s="141">
        <f t="shared" si="31"/>
        <v>7.5</v>
      </c>
      <c r="AI82" s="132" t="s">
        <v>96</v>
      </c>
      <c r="AJ82" s="151" t="s">
        <v>97</v>
      </c>
      <c r="AK82" s="128">
        <f t="shared" si="41"/>
        <v>14504000</v>
      </c>
      <c r="AL82" s="128">
        <f t="shared" si="42"/>
        <v>14504000</v>
      </c>
      <c r="AM82" s="128"/>
      <c r="AN82" s="132" t="s">
        <v>94</v>
      </c>
      <c r="AO82" s="132" t="s">
        <v>98</v>
      </c>
      <c r="AP82" s="152" t="s">
        <v>99</v>
      </c>
      <c r="AQ82" s="153" t="s">
        <v>100</v>
      </c>
      <c r="AR82" s="129" t="str">
        <f t="shared" si="33"/>
        <v>SUBDIRECCIÓN DE BIENESTAR UNIVERSITARIO</v>
      </c>
      <c r="AS82" s="130" t="s">
        <v>101</v>
      </c>
      <c r="AT82" s="131" t="s">
        <v>102</v>
      </c>
      <c r="AU82" s="132" t="s">
        <v>94</v>
      </c>
      <c r="AV82" s="132" t="s">
        <v>94</v>
      </c>
      <c r="AW82" s="133" t="s">
        <v>103</v>
      </c>
      <c r="AX82" s="133" t="s">
        <v>104</v>
      </c>
      <c r="AY82" s="133" t="s">
        <v>105</v>
      </c>
      <c r="AZ82" s="133" t="s">
        <v>103</v>
      </c>
      <c r="BA82" s="133"/>
      <c r="BB82" s="133"/>
      <c r="BC82" s="154"/>
    </row>
    <row r="83" spans="1:55" s="3" customFormat="1" ht="66" customHeight="1">
      <c r="A83" s="112" t="s">
        <v>113</v>
      </c>
      <c r="B83" s="113" t="s">
        <v>209</v>
      </c>
      <c r="C83" s="113" t="s">
        <v>85</v>
      </c>
      <c r="D83" s="113" t="s">
        <v>20</v>
      </c>
      <c r="E83" s="113" t="s">
        <v>23</v>
      </c>
      <c r="F83" s="113" t="s">
        <v>242</v>
      </c>
      <c r="G83" s="114" t="s">
        <v>243</v>
      </c>
      <c r="H83" s="114" t="s">
        <v>244</v>
      </c>
      <c r="I83" s="113" t="s">
        <v>124</v>
      </c>
      <c r="J83" s="113">
        <v>3</v>
      </c>
      <c r="K83" s="115">
        <v>1850000</v>
      </c>
      <c r="L83" s="116">
        <v>0.05</v>
      </c>
      <c r="M83" s="117">
        <f t="shared" si="38"/>
        <v>1942500</v>
      </c>
      <c r="N83" s="113">
        <v>1</v>
      </c>
      <c r="O83" s="113" t="s">
        <v>109</v>
      </c>
      <c r="P83" s="119">
        <v>45699</v>
      </c>
      <c r="Q83" s="119">
        <v>45807</v>
      </c>
      <c r="R83" s="120">
        <f t="shared" si="40"/>
        <v>6993000</v>
      </c>
      <c r="S83" s="118">
        <v>45875</v>
      </c>
      <c r="T83" s="118">
        <v>45991</v>
      </c>
      <c r="U83" s="120">
        <f t="shared" si="35"/>
        <v>7511000</v>
      </c>
      <c r="V83" s="148">
        <v>7.5</v>
      </c>
      <c r="W83" s="122">
        <f t="shared" si="30"/>
        <v>14504000</v>
      </c>
      <c r="X83" s="123" t="s">
        <v>92</v>
      </c>
      <c r="Y83" s="124" t="s">
        <v>162</v>
      </c>
      <c r="Z83" s="125" t="s">
        <v>110</v>
      </c>
      <c r="AA83" s="125" t="s">
        <v>347</v>
      </c>
      <c r="AB83" s="125" t="s">
        <v>94</v>
      </c>
      <c r="AC83" s="126" t="str">
        <f t="shared" si="36"/>
        <v>CON-067</v>
      </c>
      <c r="AD83" s="123">
        <v>80111600</v>
      </c>
      <c r="AE83" s="47" t="s">
        <v>425</v>
      </c>
      <c r="AF83" s="127">
        <f t="shared" si="39"/>
        <v>45699</v>
      </c>
      <c r="AG83" s="127">
        <f t="shared" si="37"/>
        <v>45699</v>
      </c>
      <c r="AH83" s="141">
        <f t="shared" si="31"/>
        <v>7.5</v>
      </c>
      <c r="AI83" s="132" t="s">
        <v>96</v>
      </c>
      <c r="AJ83" s="151" t="s">
        <v>97</v>
      </c>
      <c r="AK83" s="128">
        <f t="shared" si="41"/>
        <v>14504000</v>
      </c>
      <c r="AL83" s="128">
        <f t="shared" si="42"/>
        <v>14504000</v>
      </c>
      <c r="AM83" s="128"/>
      <c r="AN83" s="132" t="s">
        <v>94</v>
      </c>
      <c r="AO83" s="132" t="s">
        <v>98</v>
      </c>
      <c r="AP83" s="152" t="s">
        <v>99</v>
      </c>
      <c r="AQ83" s="153" t="s">
        <v>100</v>
      </c>
      <c r="AR83" s="129" t="str">
        <f t="shared" si="33"/>
        <v>SUBDIRECCIÓN DE BIENESTAR UNIVERSITARIO</v>
      </c>
      <c r="AS83" s="130" t="s">
        <v>101</v>
      </c>
      <c r="AT83" s="131" t="s">
        <v>102</v>
      </c>
      <c r="AU83" s="132" t="s">
        <v>94</v>
      </c>
      <c r="AV83" s="132" t="s">
        <v>94</v>
      </c>
      <c r="AW83" s="133" t="s">
        <v>103</v>
      </c>
      <c r="AX83" s="133" t="s">
        <v>104</v>
      </c>
      <c r="AY83" s="133" t="s">
        <v>105</v>
      </c>
      <c r="AZ83" s="133" t="s">
        <v>103</v>
      </c>
      <c r="BA83" s="133"/>
      <c r="BB83" s="133"/>
      <c r="BC83" s="154"/>
    </row>
    <row r="84" spans="1:55" s="3" customFormat="1" ht="60">
      <c r="A84" s="112" t="s">
        <v>113</v>
      </c>
      <c r="B84" s="113" t="s">
        <v>210</v>
      </c>
      <c r="C84" s="113" t="s">
        <v>85</v>
      </c>
      <c r="D84" s="113" t="s">
        <v>20</v>
      </c>
      <c r="E84" s="113" t="s">
        <v>23</v>
      </c>
      <c r="F84" s="113" t="s">
        <v>242</v>
      </c>
      <c r="G84" s="114" t="s">
        <v>243</v>
      </c>
      <c r="H84" s="114" t="s">
        <v>244</v>
      </c>
      <c r="I84" s="113" t="s">
        <v>124</v>
      </c>
      <c r="J84" s="113">
        <v>3</v>
      </c>
      <c r="K84" s="115">
        <v>1850000</v>
      </c>
      <c r="L84" s="116">
        <v>0.05</v>
      </c>
      <c r="M84" s="117">
        <f t="shared" si="38"/>
        <v>1942500</v>
      </c>
      <c r="N84" s="113">
        <v>1</v>
      </c>
      <c r="O84" s="113" t="s">
        <v>109</v>
      </c>
      <c r="P84" s="119">
        <v>45699</v>
      </c>
      <c r="Q84" s="119">
        <v>45807</v>
      </c>
      <c r="R84" s="120">
        <f t="shared" si="40"/>
        <v>6993000</v>
      </c>
      <c r="S84" s="118">
        <v>45875</v>
      </c>
      <c r="T84" s="118">
        <v>45991</v>
      </c>
      <c r="U84" s="120">
        <f t="shared" si="35"/>
        <v>7511000</v>
      </c>
      <c r="V84" s="148">
        <v>7.5</v>
      </c>
      <c r="W84" s="122">
        <f t="shared" si="30"/>
        <v>14504000</v>
      </c>
      <c r="X84" s="123" t="s">
        <v>92</v>
      </c>
      <c r="Y84" s="124" t="s">
        <v>162</v>
      </c>
      <c r="Z84" s="125" t="s">
        <v>110</v>
      </c>
      <c r="AA84" s="125" t="s">
        <v>347</v>
      </c>
      <c r="AB84" s="125" t="s">
        <v>94</v>
      </c>
      <c r="AC84" s="126" t="str">
        <f t="shared" si="36"/>
        <v>CON-068</v>
      </c>
      <c r="AD84" s="123">
        <v>80111600</v>
      </c>
      <c r="AE84" s="47" t="s">
        <v>249</v>
      </c>
      <c r="AF84" s="127">
        <f t="shared" si="39"/>
        <v>45699</v>
      </c>
      <c r="AG84" s="127">
        <f t="shared" si="37"/>
        <v>45699</v>
      </c>
      <c r="AH84" s="141">
        <f t="shared" si="31"/>
        <v>7.5</v>
      </c>
      <c r="AI84" s="132" t="s">
        <v>96</v>
      </c>
      <c r="AJ84" s="151" t="s">
        <v>97</v>
      </c>
      <c r="AK84" s="128">
        <f t="shared" si="41"/>
        <v>14504000</v>
      </c>
      <c r="AL84" s="128">
        <f t="shared" si="42"/>
        <v>14504000</v>
      </c>
      <c r="AM84" s="128"/>
      <c r="AN84" s="132" t="s">
        <v>94</v>
      </c>
      <c r="AO84" s="132" t="s">
        <v>98</v>
      </c>
      <c r="AP84" s="152" t="s">
        <v>99</v>
      </c>
      <c r="AQ84" s="153" t="s">
        <v>100</v>
      </c>
      <c r="AR84" s="129" t="str">
        <f t="shared" si="33"/>
        <v>SUBDIRECCIÓN DE BIENESTAR UNIVERSITARIO</v>
      </c>
      <c r="AS84" s="130" t="s">
        <v>101</v>
      </c>
      <c r="AT84" s="131" t="s">
        <v>102</v>
      </c>
      <c r="AU84" s="132" t="s">
        <v>94</v>
      </c>
      <c r="AV84" s="132" t="s">
        <v>94</v>
      </c>
      <c r="AW84" s="133" t="s">
        <v>103</v>
      </c>
      <c r="AX84" s="133" t="s">
        <v>104</v>
      </c>
      <c r="AY84" s="133" t="s">
        <v>105</v>
      </c>
      <c r="AZ84" s="133" t="s">
        <v>103</v>
      </c>
      <c r="BA84" s="133"/>
      <c r="BB84" s="133"/>
      <c r="BC84" s="154"/>
    </row>
    <row r="85" spans="1:55" s="3" customFormat="1" ht="60">
      <c r="A85" s="112" t="s">
        <v>113</v>
      </c>
      <c r="B85" s="113" t="s">
        <v>211</v>
      </c>
      <c r="C85" s="113" t="s">
        <v>85</v>
      </c>
      <c r="D85" s="113" t="s">
        <v>20</v>
      </c>
      <c r="E85" s="113" t="s">
        <v>23</v>
      </c>
      <c r="F85" s="113" t="s">
        <v>242</v>
      </c>
      <c r="G85" s="114" t="s">
        <v>243</v>
      </c>
      <c r="H85" s="114" t="s">
        <v>244</v>
      </c>
      <c r="I85" s="113" t="s">
        <v>124</v>
      </c>
      <c r="J85" s="113">
        <v>3</v>
      </c>
      <c r="K85" s="115">
        <v>1850000</v>
      </c>
      <c r="L85" s="116">
        <v>0.05</v>
      </c>
      <c r="M85" s="117">
        <f t="shared" si="38"/>
        <v>1942500</v>
      </c>
      <c r="N85" s="113">
        <v>1</v>
      </c>
      <c r="O85" s="113" t="s">
        <v>109</v>
      </c>
      <c r="P85" s="119">
        <v>45699</v>
      </c>
      <c r="Q85" s="119">
        <v>45807</v>
      </c>
      <c r="R85" s="120">
        <f t="shared" si="40"/>
        <v>6993000</v>
      </c>
      <c r="S85" s="118">
        <v>45875</v>
      </c>
      <c r="T85" s="118">
        <v>45991</v>
      </c>
      <c r="U85" s="120">
        <f t="shared" si="35"/>
        <v>7511000</v>
      </c>
      <c r="V85" s="148">
        <v>7.5</v>
      </c>
      <c r="W85" s="122">
        <f t="shared" si="30"/>
        <v>14504000</v>
      </c>
      <c r="X85" s="123" t="s">
        <v>92</v>
      </c>
      <c r="Y85" s="124" t="s">
        <v>162</v>
      </c>
      <c r="Z85" s="125" t="s">
        <v>110</v>
      </c>
      <c r="AA85" s="125" t="s">
        <v>347</v>
      </c>
      <c r="AB85" s="125" t="s">
        <v>94</v>
      </c>
      <c r="AC85" s="126" t="str">
        <f t="shared" si="36"/>
        <v>CON-069</v>
      </c>
      <c r="AD85" s="123">
        <v>80111600</v>
      </c>
      <c r="AE85" s="47" t="s">
        <v>470</v>
      </c>
      <c r="AF85" s="127">
        <f t="shared" si="39"/>
        <v>45699</v>
      </c>
      <c r="AG85" s="127">
        <f t="shared" si="37"/>
        <v>45699</v>
      </c>
      <c r="AH85" s="141">
        <f t="shared" si="31"/>
        <v>7.5</v>
      </c>
      <c r="AI85" s="132" t="s">
        <v>96</v>
      </c>
      <c r="AJ85" s="151" t="s">
        <v>97</v>
      </c>
      <c r="AK85" s="128">
        <f t="shared" si="41"/>
        <v>14504000</v>
      </c>
      <c r="AL85" s="128">
        <f t="shared" si="42"/>
        <v>14504000</v>
      </c>
      <c r="AM85" s="128"/>
      <c r="AN85" s="132" t="s">
        <v>94</v>
      </c>
      <c r="AO85" s="132" t="s">
        <v>98</v>
      </c>
      <c r="AP85" s="152" t="s">
        <v>99</v>
      </c>
      <c r="AQ85" s="153" t="s">
        <v>100</v>
      </c>
      <c r="AR85" s="129" t="str">
        <f t="shared" si="33"/>
        <v>SUBDIRECCIÓN DE BIENESTAR UNIVERSITARIO</v>
      </c>
      <c r="AS85" s="130" t="s">
        <v>101</v>
      </c>
      <c r="AT85" s="131" t="s">
        <v>102</v>
      </c>
      <c r="AU85" s="132" t="s">
        <v>94</v>
      </c>
      <c r="AV85" s="132" t="s">
        <v>94</v>
      </c>
      <c r="AW85" s="133" t="s">
        <v>103</v>
      </c>
      <c r="AX85" s="133" t="s">
        <v>104</v>
      </c>
      <c r="AY85" s="133" t="s">
        <v>105</v>
      </c>
      <c r="AZ85" s="133" t="s">
        <v>103</v>
      </c>
      <c r="BA85" s="133"/>
      <c r="BB85" s="133"/>
      <c r="BC85" s="154"/>
    </row>
    <row r="86" spans="1:55" s="3" customFormat="1" ht="60">
      <c r="A86" s="112" t="s">
        <v>113</v>
      </c>
      <c r="B86" s="113" t="s">
        <v>212</v>
      </c>
      <c r="C86" s="113" t="s">
        <v>85</v>
      </c>
      <c r="D86" s="113" t="s">
        <v>20</v>
      </c>
      <c r="E86" s="113" t="s">
        <v>23</v>
      </c>
      <c r="F86" s="113" t="s">
        <v>242</v>
      </c>
      <c r="G86" s="114" t="s">
        <v>243</v>
      </c>
      <c r="H86" s="114" t="s">
        <v>244</v>
      </c>
      <c r="I86" s="113" t="s">
        <v>124</v>
      </c>
      <c r="J86" s="113">
        <v>3</v>
      </c>
      <c r="K86" s="115">
        <v>1850000</v>
      </c>
      <c r="L86" s="116">
        <v>0.05</v>
      </c>
      <c r="M86" s="117">
        <f t="shared" si="38"/>
        <v>1942500</v>
      </c>
      <c r="N86" s="113">
        <v>1</v>
      </c>
      <c r="O86" s="113" t="s">
        <v>109</v>
      </c>
      <c r="P86" s="119">
        <v>45699</v>
      </c>
      <c r="Q86" s="119">
        <v>45807</v>
      </c>
      <c r="R86" s="120">
        <f t="shared" si="40"/>
        <v>6993000</v>
      </c>
      <c r="S86" s="118">
        <v>45875</v>
      </c>
      <c r="T86" s="118">
        <v>45991</v>
      </c>
      <c r="U86" s="120">
        <f t="shared" si="35"/>
        <v>7511000</v>
      </c>
      <c r="V86" s="148">
        <v>7.5</v>
      </c>
      <c r="W86" s="122">
        <f t="shared" si="30"/>
        <v>14504000</v>
      </c>
      <c r="X86" s="123" t="s">
        <v>92</v>
      </c>
      <c r="Y86" s="124" t="s">
        <v>162</v>
      </c>
      <c r="Z86" s="125" t="s">
        <v>110</v>
      </c>
      <c r="AA86" s="125" t="s">
        <v>347</v>
      </c>
      <c r="AB86" s="125" t="s">
        <v>94</v>
      </c>
      <c r="AC86" s="126" t="str">
        <f t="shared" si="36"/>
        <v>CON-070</v>
      </c>
      <c r="AD86" s="123">
        <v>80111600</v>
      </c>
      <c r="AE86" s="47" t="s">
        <v>471</v>
      </c>
      <c r="AF86" s="127">
        <f t="shared" si="39"/>
        <v>45699</v>
      </c>
      <c r="AG86" s="127">
        <f t="shared" si="37"/>
        <v>45699</v>
      </c>
      <c r="AH86" s="141">
        <f t="shared" si="31"/>
        <v>7.5</v>
      </c>
      <c r="AI86" s="132" t="s">
        <v>96</v>
      </c>
      <c r="AJ86" s="151" t="s">
        <v>97</v>
      </c>
      <c r="AK86" s="128">
        <f t="shared" si="41"/>
        <v>14504000</v>
      </c>
      <c r="AL86" s="128">
        <f t="shared" si="42"/>
        <v>14504000</v>
      </c>
      <c r="AM86" s="128"/>
      <c r="AN86" s="132" t="s">
        <v>94</v>
      </c>
      <c r="AO86" s="132" t="s">
        <v>98</v>
      </c>
      <c r="AP86" s="152" t="s">
        <v>99</v>
      </c>
      <c r="AQ86" s="153" t="s">
        <v>100</v>
      </c>
      <c r="AR86" s="129" t="str">
        <f t="shared" si="33"/>
        <v>SUBDIRECCIÓN DE BIENESTAR UNIVERSITARIO</v>
      </c>
      <c r="AS86" s="130" t="s">
        <v>101</v>
      </c>
      <c r="AT86" s="131" t="s">
        <v>102</v>
      </c>
      <c r="AU86" s="132" t="s">
        <v>94</v>
      </c>
      <c r="AV86" s="132" t="s">
        <v>94</v>
      </c>
      <c r="AW86" s="133" t="s">
        <v>103</v>
      </c>
      <c r="AX86" s="133" t="s">
        <v>104</v>
      </c>
      <c r="AY86" s="133" t="s">
        <v>105</v>
      </c>
      <c r="AZ86" s="133" t="s">
        <v>103</v>
      </c>
      <c r="BA86" s="133"/>
      <c r="BB86" s="133"/>
      <c r="BC86" s="154"/>
    </row>
    <row r="87" spans="1:55" s="3" customFormat="1" ht="60">
      <c r="A87" s="112" t="s">
        <v>113</v>
      </c>
      <c r="B87" s="113" t="s">
        <v>215</v>
      </c>
      <c r="C87" s="113" t="s">
        <v>85</v>
      </c>
      <c r="D87" s="113" t="s">
        <v>20</v>
      </c>
      <c r="E87" s="113" t="s">
        <v>23</v>
      </c>
      <c r="F87" s="113" t="s">
        <v>242</v>
      </c>
      <c r="G87" s="114" t="s">
        <v>243</v>
      </c>
      <c r="H87" s="114" t="s">
        <v>244</v>
      </c>
      <c r="I87" s="113" t="s">
        <v>124</v>
      </c>
      <c r="J87" s="113">
        <v>3</v>
      </c>
      <c r="K87" s="115">
        <v>1850000</v>
      </c>
      <c r="L87" s="116">
        <v>0.05</v>
      </c>
      <c r="M87" s="117">
        <f t="shared" si="38"/>
        <v>1942500</v>
      </c>
      <c r="N87" s="113">
        <v>1</v>
      </c>
      <c r="O87" s="113" t="s">
        <v>109</v>
      </c>
      <c r="P87" s="119">
        <v>45699</v>
      </c>
      <c r="Q87" s="119">
        <v>45807</v>
      </c>
      <c r="R87" s="120">
        <f t="shared" si="40"/>
        <v>6993000</v>
      </c>
      <c r="S87" s="118">
        <v>45875</v>
      </c>
      <c r="T87" s="118">
        <v>45991</v>
      </c>
      <c r="U87" s="120">
        <f t="shared" si="35"/>
        <v>7511000</v>
      </c>
      <c r="V87" s="148">
        <v>7.5</v>
      </c>
      <c r="W87" s="122">
        <f t="shared" si="30"/>
        <v>14504000</v>
      </c>
      <c r="X87" s="123" t="s">
        <v>92</v>
      </c>
      <c r="Y87" s="124" t="s">
        <v>162</v>
      </c>
      <c r="Z87" s="125" t="s">
        <v>110</v>
      </c>
      <c r="AA87" s="125" t="s">
        <v>347</v>
      </c>
      <c r="AB87" s="125" t="s">
        <v>94</v>
      </c>
      <c r="AC87" s="126" t="str">
        <f t="shared" si="36"/>
        <v>CON-071</v>
      </c>
      <c r="AD87" s="123">
        <v>80111600</v>
      </c>
      <c r="AE87" s="47" t="s">
        <v>472</v>
      </c>
      <c r="AF87" s="127">
        <f t="shared" si="39"/>
        <v>45699</v>
      </c>
      <c r="AG87" s="127">
        <f t="shared" si="37"/>
        <v>45699</v>
      </c>
      <c r="AH87" s="141">
        <f t="shared" si="31"/>
        <v>7.5</v>
      </c>
      <c r="AI87" s="132" t="s">
        <v>96</v>
      </c>
      <c r="AJ87" s="151" t="s">
        <v>97</v>
      </c>
      <c r="AK87" s="128">
        <f t="shared" si="41"/>
        <v>14504000</v>
      </c>
      <c r="AL87" s="128">
        <f t="shared" si="42"/>
        <v>14504000</v>
      </c>
      <c r="AM87" s="128"/>
      <c r="AN87" s="132" t="s">
        <v>94</v>
      </c>
      <c r="AO87" s="132" t="s">
        <v>98</v>
      </c>
      <c r="AP87" s="152" t="s">
        <v>99</v>
      </c>
      <c r="AQ87" s="153" t="s">
        <v>100</v>
      </c>
      <c r="AR87" s="129" t="str">
        <f t="shared" si="33"/>
        <v>SUBDIRECCIÓN DE BIENESTAR UNIVERSITARIO</v>
      </c>
      <c r="AS87" s="130" t="s">
        <v>101</v>
      </c>
      <c r="AT87" s="131" t="s">
        <v>102</v>
      </c>
      <c r="AU87" s="132" t="s">
        <v>94</v>
      </c>
      <c r="AV87" s="132" t="s">
        <v>94</v>
      </c>
      <c r="AW87" s="133" t="s">
        <v>103</v>
      </c>
      <c r="AX87" s="133" t="s">
        <v>104</v>
      </c>
      <c r="AY87" s="133" t="s">
        <v>105</v>
      </c>
      <c r="AZ87" s="133" t="s">
        <v>103</v>
      </c>
      <c r="BA87" s="133"/>
      <c r="BB87" s="133"/>
      <c r="BC87" s="154"/>
    </row>
    <row r="88" spans="1:55" s="3" customFormat="1" ht="83.25" customHeight="1">
      <c r="A88" s="112" t="s">
        <v>113</v>
      </c>
      <c r="B88" s="113" t="s">
        <v>217</v>
      </c>
      <c r="C88" s="113" t="s">
        <v>85</v>
      </c>
      <c r="D88" s="113" t="s">
        <v>20</v>
      </c>
      <c r="E88" s="113" t="s">
        <v>23</v>
      </c>
      <c r="F88" s="113" t="s">
        <v>242</v>
      </c>
      <c r="G88" s="114" t="s">
        <v>243</v>
      </c>
      <c r="H88" s="114" t="s">
        <v>244</v>
      </c>
      <c r="I88" s="113" t="s">
        <v>124</v>
      </c>
      <c r="J88" s="113">
        <v>3</v>
      </c>
      <c r="K88" s="115">
        <v>1850000</v>
      </c>
      <c r="L88" s="116">
        <v>0.05</v>
      </c>
      <c r="M88" s="117">
        <f t="shared" si="38"/>
        <v>1942500</v>
      </c>
      <c r="N88" s="113">
        <v>1</v>
      </c>
      <c r="O88" s="113" t="s">
        <v>109</v>
      </c>
      <c r="P88" s="119">
        <v>45699</v>
      </c>
      <c r="Q88" s="119">
        <v>45807</v>
      </c>
      <c r="R88" s="120">
        <f t="shared" si="40"/>
        <v>6993000</v>
      </c>
      <c r="S88" s="118">
        <v>45875</v>
      </c>
      <c r="T88" s="118">
        <v>45991</v>
      </c>
      <c r="U88" s="120">
        <f t="shared" si="35"/>
        <v>7511000</v>
      </c>
      <c r="V88" s="148">
        <v>7.5</v>
      </c>
      <c r="W88" s="122">
        <f t="shared" si="30"/>
        <v>14504000</v>
      </c>
      <c r="X88" s="123" t="s">
        <v>92</v>
      </c>
      <c r="Y88" s="124" t="s">
        <v>162</v>
      </c>
      <c r="Z88" s="125" t="s">
        <v>110</v>
      </c>
      <c r="AA88" s="125" t="s">
        <v>347</v>
      </c>
      <c r="AB88" s="125" t="s">
        <v>94</v>
      </c>
      <c r="AC88" s="126" t="str">
        <f t="shared" si="36"/>
        <v>CON-072</v>
      </c>
      <c r="AD88" s="123">
        <v>80111600</v>
      </c>
      <c r="AE88" s="47" t="s">
        <v>394</v>
      </c>
      <c r="AF88" s="127">
        <f t="shared" si="39"/>
        <v>45699</v>
      </c>
      <c r="AG88" s="127">
        <f t="shared" si="37"/>
        <v>45699</v>
      </c>
      <c r="AH88" s="141">
        <f t="shared" si="31"/>
        <v>7.5</v>
      </c>
      <c r="AI88" s="132" t="s">
        <v>96</v>
      </c>
      <c r="AJ88" s="151" t="s">
        <v>97</v>
      </c>
      <c r="AK88" s="128">
        <f t="shared" si="41"/>
        <v>14504000</v>
      </c>
      <c r="AL88" s="128">
        <f t="shared" si="42"/>
        <v>14504000</v>
      </c>
      <c r="AM88" s="128"/>
      <c r="AN88" s="132" t="s">
        <v>94</v>
      </c>
      <c r="AO88" s="132" t="s">
        <v>98</v>
      </c>
      <c r="AP88" s="152" t="s">
        <v>99</v>
      </c>
      <c r="AQ88" s="153" t="s">
        <v>100</v>
      </c>
      <c r="AR88" s="129" t="str">
        <f t="shared" si="33"/>
        <v>SUBDIRECCIÓN DE BIENESTAR UNIVERSITARIO</v>
      </c>
      <c r="AS88" s="130" t="s">
        <v>101</v>
      </c>
      <c r="AT88" s="131" t="s">
        <v>102</v>
      </c>
      <c r="AU88" s="132" t="s">
        <v>94</v>
      </c>
      <c r="AV88" s="132" t="s">
        <v>94</v>
      </c>
      <c r="AW88" s="133" t="s">
        <v>103</v>
      </c>
      <c r="AX88" s="133" t="s">
        <v>104</v>
      </c>
      <c r="AY88" s="133" t="s">
        <v>105</v>
      </c>
      <c r="AZ88" s="133" t="s">
        <v>103</v>
      </c>
      <c r="BA88" s="133"/>
      <c r="BB88" s="133"/>
      <c r="BC88" s="154"/>
    </row>
    <row r="89" spans="1:55" s="3" customFormat="1" ht="72">
      <c r="A89" s="112" t="s">
        <v>113</v>
      </c>
      <c r="B89" s="113" t="s">
        <v>218</v>
      </c>
      <c r="C89" s="113" t="s">
        <v>85</v>
      </c>
      <c r="D89" s="113" t="s">
        <v>20</v>
      </c>
      <c r="E89" s="113" t="s">
        <v>23</v>
      </c>
      <c r="F89" s="113" t="s">
        <v>242</v>
      </c>
      <c r="G89" s="114" t="s">
        <v>243</v>
      </c>
      <c r="H89" s="114" t="s">
        <v>244</v>
      </c>
      <c r="I89" s="113" t="s">
        <v>108</v>
      </c>
      <c r="J89" s="113">
        <v>3</v>
      </c>
      <c r="K89" s="115">
        <v>3600000</v>
      </c>
      <c r="L89" s="116">
        <v>0.05</v>
      </c>
      <c r="M89" s="117">
        <f t="shared" si="38"/>
        <v>3780000</v>
      </c>
      <c r="N89" s="113">
        <v>1</v>
      </c>
      <c r="O89" s="113" t="s">
        <v>109</v>
      </c>
      <c r="P89" s="119">
        <v>45699</v>
      </c>
      <c r="Q89" s="119">
        <v>45807</v>
      </c>
      <c r="R89" s="120">
        <f t="shared" si="40"/>
        <v>13608000</v>
      </c>
      <c r="S89" s="118">
        <v>45875</v>
      </c>
      <c r="T89" s="118">
        <v>45991</v>
      </c>
      <c r="U89" s="120">
        <f t="shared" si="35"/>
        <v>14616000</v>
      </c>
      <c r="V89" s="148">
        <v>7.5</v>
      </c>
      <c r="W89" s="122">
        <f t="shared" si="30"/>
        <v>28224000</v>
      </c>
      <c r="X89" s="123" t="s">
        <v>92</v>
      </c>
      <c r="Y89" s="124" t="s">
        <v>162</v>
      </c>
      <c r="Z89" s="125" t="s">
        <v>110</v>
      </c>
      <c r="AA89" s="125" t="s">
        <v>347</v>
      </c>
      <c r="AB89" s="125" t="s">
        <v>94</v>
      </c>
      <c r="AC89" s="126" t="str">
        <f t="shared" si="36"/>
        <v>CON-073</v>
      </c>
      <c r="AD89" s="123">
        <v>80111600</v>
      </c>
      <c r="AE89" s="47" t="s">
        <v>395</v>
      </c>
      <c r="AF89" s="127">
        <f t="shared" si="39"/>
        <v>45699</v>
      </c>
      <c r="AG89" s="127">
        <f t="shared" si="37"/>
        <v>45699</v>
      </c>
      <c r="AH89" s="141">
        <f t="shared" si="31"/>
        <v>7.5</v>
      </c>
      <c r="AI89" s="132" t="s">
        <v>96</v>
      </c>
      <c r="AJ89" s="151" t="s">
        <v>97</v>
      </c>
      <c r="AK89" s="128">
        <f t="shared" si="41"/>
        <v>28224000</v>
      </c>
      <c r="AL89" s="128">
        <f t="shared" si="42"/>
        <v>28224000</v>
      </c>
      <c r="AM89" s="128"/>
      <c r="AN89" s="132" t="s">
        <v>94</v>
      </c>
      <c r="AO89" s="132" t="s">
        <v>98</v>
      </c>
      <c r="AP89" s="152" t="s">
        <v>99</v>
      </c>
      <c r="AQ89" s="153" t="s">
        <v>100</v>
      </c>
      <c r="AR89" s="129" t="str">
        <f t="shared" si="33"/>
        <v>SUBDIRECCIÓN DE BIENESTAR UNIVERSITARIO</v>
      </c>
      <c r="AS89" s="130" t="s">
        <v>101</v>
      </c>
      <c r="AT89" s="131" t="s">
        <v>102</v>
      </c>
      <c r="AU89" s="132" t="s">
        <v>94</v>
      </c>
      <c r="AV89" s="132" t="s">
        <v>94</v>
      </c>
      <c r="AW89" s="133" t="s">
        <v>103</v>
      </c>
      <c r="AX89" s="133" t="s">
        <v>104</v>
      </c>
      <c r="AY89" s="133" t="s">
        <v>105</v>
      </c>
      <c r="AZ89" s="133" t="s">
        <v>103</v>
      </c>
      <c r="BA89" s="133"/>
      <c r="BB89" s="133"/>
      <c r="BC89" s="154"/>
    </row>
    <row r="90" spans="1:55" s="3" customFormat="1" ht="72">
      <c r="A90" s="112" t="s">
        <v>113</v>
      </c>
      <c r="B90" s="113" t="s">
        <v>220</v>
      </c>
      <c r="C90" s="113" t="s">
        <v>85</v>
      </c>
      <c r="D90" s="113" t="s">
        <v>20</v>
      </c>
      <c r="E90" s="113" t="s">
        <v>23</v>
      </c>
      <c r="F90" s="113" t="s">
        <v>257</v>
      </c>
      <c r="G90" s="114" t="s">
        <v>258</v>
      </c>
      <c r="H90" s="114" t="s">
        <v>244</v>
      </c>
      <c r="I90" s="113" t="s">
        <v>124</v>
      </c>
      <c r="J90" s="113">
        <v>3</v>
      </c>
      <c r="K90" s="115">
        <v>1850000</v>
      </c>
      <c r="L90" s="116">
        <v>0.05</v>
      </c>
      <c r="M90" s="117">
        <f t="shared" si="38"/>
        <v>1942500</v>
      </c>
      <c r="N90" s="113">
        <v>1</v>
      </c>
      <c r="O90" s="113" t="s">
        <v>109</v>
      </c>
      <c r="P90" s="119">
        <v>45699</v>
      </c>
      <c r="Q90" s="119">
        <v>45807</v>
      </c>
      <c r="R90" s="120">
        <v>6928250</v>
      </c>
      <c r="S90" s="118"/>
      <c r="T90" s="118"/>
      <c r="U90" s="120">
        <f t="shared" si="35"/>
        <v>0</v>
      </c>
      <c r="V90" s="148">
        <v>7.5</v>
      </c>
      <c r="W90" s="122">
        <f t="shared" si="30"/>
        <v>6928250</v>
      </c>
      <c r="X90" s="123" t="s">
        <v>92</v>
      </c>
      <c r="Y90" s="124" t="s">
        <v>162</v>
      </c>
      <c r="Z90" s="125" t="s">
        <v>110</v>
      </c>
      <c r="AA90" s="125" t="s">
        <v>347</v>
      </c>
      <c r="AB90" s="125" t="s">
        <v>94</v>
      </c>
      <c r="AC90" s="126" t="str">
        <f t="shared" si="36"/>
        <v>CON-074</v>
      </c>
      <c r="AD90" s="123">
        <v>80111600</v>
      </c>
      <c r="AE90" s="47" t="s">
        <v>396</v>
      </c>
      <c r="AF90" s="127">
        <f t="shared" si="39"/>
        <v>45699</v>
      </c>
      <c r="AG90" s="127">
        <f t="shared" si="37"/>
        <v>45699</v>
      </c>
      <c r="AH90" s="141">
        <f t="shared" si="31"/>
        <v>7.5</v>
      </c>
      <c r="AI90" s="132" t="s">
        <v>96</v>
      </c>
      <c r="AJ90" s="151" t="s">
        <v>97</v>
      </c>
      <c r="AK90" s="168">
        <f t="shared" si="41"/>
        <v>6928250</v>
      </c>
      <c r="AL90" s="168">
        <f t="shared" si="42"/>
        <v>6928250</v>
      </c>
      <c r="AM90" s="128"/>
      <c r="AN90" s="132" t="s">
        <v>94</v>
      </c>
      <c r="AO90" s="132" t="s">
        <v>98</v>
      </c>
      <c r="AP90" s="152" t="s">
        <v>99</v>
      </c>
      <c r="AQ90" s="153" t="s">
        <v>100</v>
      </c>
      <c r="AR90" s="129" t="str">
        <f t="shared" si="33"/>
        <v>SUBDIRECCIÓN DE BIENESTAR UNIVERSITARIO</v>
      </c>
      <c r="AS90" s="130" t="s">
        <v>101</v>
      </c>
      <c r="AT90" s="131" t="s">
        <v>102</v>
      </c>
      <c r="AU90" s="132" t="s">
        <v>94</v>
      </c>
      <c r="AV90" s="132" t="s">
        <v>94</v>
      </c>
      <c r="AW90" s="133" t="s">
        <v>103</v>
      </c>
      <c r="AX90" s="133" t="s">
        <v>104</v>
      </c>
      <c r="AY90" s="133" t="s">
        <v>105</v>
      </c>
      <c r="AZ90" s="133" t="s">
        <v>103</v>
      </c>
      <c r="BA90" s="133"/>
      <c r="BB90" s="133"/>
      <c r="BC90" s="154"/>
    </row>
    <row r="91" spans="1:55" s="3" customFormat="1" ht="84">
      <c r="A91" s="112" t="s">
        <v>113</v>
      </c>
      <c r="B91" s="113" t="s">
        <v>222</v>
      </c>
      <c r="C91" s="113" t="s">
        <v>85</v>
      </c>
      <c r="D91" s="113" t="s">
        <v>20</v>
      </c>
      <c r="E91" s="113" t="s">
        <v>23</v>
      </c>
      <c r="F91" s="113" t="s">
        <v>260</v>
      </c>
      <c r="G91" s="114" t="s">
        <v>258</v>
      </c>
      <c r="H91" s="114" t="s">
        <v>244</v>
      </c>
      <c r="I91" s="113" t="s">
        <v>124</v>
      </c>
      <c r="J91" s="113">
        <v>3</v>
      </c>
      <c r="K91" s="115">
        <v>1850000</v>
      </c>
      <c r="L91" s="116">
        <v>0.05</v>
      </c>
      <c r="M91" s="117">
        <f t="shared" si="38"/>
        <v>1942500</v>
      </c>
      <c r="N91" s="113">
        <v>1</v>
      </c>
      <c r="O91" s="113" t="s">
        <v>109</v>
      </c>
      <c r="P91" s="119">
        <v>45699</v>
      </c>
      <c r="Q91" s="119">
        <v>45807</v>
      </c>
      <c r="R91" s="120">
        <f>IF($O91="MENSUAL",ROUND((((Q91-P91))/30),0)*$M91,((Q91-P91)/30)*$M91)</f>
        <v>6993000</v>
      </c>
      <c r="S91" s="118">
        <v>45875</v>
      </c>
      <c r="T91" s="118">
        <v>45991</v>
      </c>
      <c r="U91" s="120">
        <f t="shared" si="35"/>
        <v>7511000</v>
      </c>
      <c r="V91" s="148">
        <v>7.5</v>
      </c>
      <c r="W91" s="122">
        <f t="shared" si="30"/>
        <v>14504000</v>
      </c>
      <c r="X91" s="123" t="s">
        <v>92</v>
      </c>
      <c r="Y91" s="124" t="s">
        <v>162</v>
      </c>
      <c r="Z91" s="125" t="s">
        <v>110</v>
      </c>
      <c r="AA91" s="125" t="s">
        <v>347</v>
      </c>
      <c r="AB91" s="125" t="s">
        <v>94</v>
      </c>
      <c r="AC91" s="126" t="str">
        <f t="shared" si="36"/>
        <v>CON-075</v>
      </c>
      <c r="AD91" s="123">
        <v>80111600</v>
      </c>
      <c r="AE91" s="47" t="s">
        <v>397</v>
      </c>
      <c r="AF91" s="127">
        <f t="shared" si="39"/>
        <v>45699</v>
      </c>
      <c r="AG91" s="127">
        <f t="shared" si="37"/>
        <v>45699</v>
      </c>
      <c r="AH91" s="141">
        <f t="shared" si="31"/>
        <v>7.5</v>
      </c>
      <c r="AI91" s="132" t="s">
        <v>96</v>
      </c>
      <c r="AJ91" s="151" t="s">
        <v>97</v>
      </c>
      <c r="AK91" s="128">
        <f t="shared" si="41"/>
        <v>14504000</v>
      </c>
      <c r="AL91" s="128">
        <f t="shared" si="42"/>
        <v>14504000</v>
      </c>
      <c r="AM91" s="128"/>
      <c r="AN91" s="132" t="s">
        <v>94</v>
      </c>
      <c r="AO91" s="132" t="s">
        <v>98</v>
      </c>
      <c r="AP91" s="152" t="s">
        <v>99</v>
      </c>
      <c r="AQ91" s="153" t="s">
        <v>100</v>
      </c>
      <c r="AR91" s="129" t="str">
        <f t="shared" si="33"/>
        <v>SUBDIRECCIÓN DE BIENESTAR UNIVERSITARIO</v>
      </c>
      <c r="AS91" s="130" t="s">
        <v>101</v>
      </c>
      <c r="AT91" s="131" t="s">
        <v>102</v>
      </c>
      <c r="AU91" s="132" t="s">
        <v>94</v>
      </c>
      <c r="AV91" s="132" t="s">
        <v>94</v>
      </c>
      <c r="AW91" s="133" t="s">
        <v>103</v>
      </c>
      <c r="AX91" s="133" t="s">
        <v>104</v>
      </c>
      <c r="AY91" s="133" t="s">
        <v>105</v>
      </c>
      <c r="AZ91" s="133" t="s">
        <v>103</v>
      </c>
      <c r="BA91" s="133"/>
      <c r="BB91" s="133"/>
      <c r="BC91" s="154"/>
    </row>
    <row r="92" spans="1:55" s="3" customFormat="1" ht="72">
      <c r="A92" s="112" t="s">
        <v>113</v>
      </c>
      <c r="B92" s="113" t="s">
        <v>224</v>
      </c>
      <c r="C92" s="113" t="s">
        <v>85</v>
      </c>
      <c r="D92" s="113" t="s">
        <v>20</v>
      </c>
      <c r="E92" s="113" t="s">
        <v>23</v>
      </c>
      <c r="F92" s="113" t="s">
        <v>260</v>
      </c>
      <c r="G92" s="114" t="s">
        <v>258</v>
      </c>
      <c r="H92" s="114" t="s">
        <v>244</v>
      </c>
      <c r="I92" s="113" t="s">
        <v>124</v>
      </c>
      <c r="J92" s="113">
        <v>3</v>
      </c>
      <c r="K92" s="115">
        <v>1850000</v>
      </c>
      <c r="L92" s="116">
        <v>0.05</v>
      </c>
      <c r="M92" s="117">
        <f t="shared" si="38"/>
        <v>1942500</v>
      </c>
      <c r="N92" s="113">
        <v>1</v>
      </c>
      <c r="O92" s="113" t="s">
        <v>109</v>
      </c>
      <c r="P92" s="119">
        <v>45699</v>
      </c>
      <c r="Q92" s="119">
        <v>45807</v>
      </c>
      <c r="R92" s="120">
        <f>IF($O92="MENSUAL",ROUND((((Q92-P92))/30),0)*$M92,((Q92-P92)/30)*$M92)</f>
        <v>6993000</v>
      </c>
      <c r="S92" s="118">
        <v>45875</v>
      </c>
      <c r="T92" s="118">
        <v>45991</v>
      </c>
      <c r="U92" s="120">
        <f t="shared" si="35"/>
        <v>7511000</v>
      </c>
      <c r="V92" s="148">
        <v>7.5</v>
      </c>
      <c r="W92" s="122">
        <f t="shared" si="30"/>
        <v>14504000</v>
      </c>
      <c r="X92" s="123" t="s">
        <v>92</v>
      </c>
      <c r="Y92" s="124" t="s">
        <v>162</v>
      </c>
      <c r="Z92" s="125" t="s">
        <v>110</v>
      </c>
      <c r="AA92" s="125" t="s">
        <v>347</v>
      </c>
      <c r="AB92" s="125" t="s">
        <v>94</v>
      </c>
      <c r="AC92" s="126" t="str">
        <f t="shared" si="36"/>
        <v>CON-076</v>
      </c>
      <c r="AD92" s="123">
        <v>80111600</v>
      </c>
      <c r="AE92" s="47" t="s">
        <v>398</v>
      </c>
      <c r="AF92" s="127">
        <f t="shared" si="39"/>
        <v>45699</v>
      </c>
      <c r="AG92" s="127">
        <f t="shared" si="37"/>
        <v>45699</v>
      </c>
      <c r="AH92" s="141">
        <f t="shared" si="31"/>
        <v>7.5</v>
      </c>
      <c r="AI92" s="132" t="s">
        <v>96</v>
      </c>
      <c r="AJ92" s="151" t="s">
        <v>97</v>
      </c>
      <c r="AK92" s="128">
        <f t="shared" si="41"/>
        <v>14504000</v>
      </c>
      <c r="AL92" s="128">
        <f t="shared" si="42"/>
        <v>14504000</v>
      </c>
      <c r="AM92" s="128"/>
      <c r="AN92" s="132" t="s">
        <v>94</v>
      </c>
      <c r="AO92" s="132" t="s">
        <v>98</v>
      </c>
      <c r="AP92" s="152" t="s">
        <v>99</v>
      </c>
      <c r="AQ92" s="153" t="s">
        <v>100</v>
      </c>
      <c r="AR92" s="129" t="str">
        <f t="shared" si="33"/>
        <v>SUBDIRECCIÓN DE BIENESTAR UNIVERSITARIO</v>
      </c>
      <c r="AS92" s="130" t="s">
        <v>101</v>
      </c>
      <c r="AT92" s="131" t="s">
        <v>102</v>
      </c>
      <c r="AU92" s="132" t="s">
        <v>94</v>
      </c>
      <c r="AV92" s="132" t="s">
        <v>94</v>
      </c>
      <c r="AW92" s="133" t="s">
        <v>103</v>
      </c>
      <c r="AX92" s="133" t="s">
        <v>104</v>
      </c>
      <c r="AY92" s="133" t="s">
        <v>105</v>
      </c>
      <c r="AZ92" s="133" t="s">
        <v>103</v>
      </c>
      <c r="BA92" s="133"/>
      <c r="BB92" s="133"/>
      <c r="BC92" s="154"/>
    </row>
    <row r="93" spans="1:55" s="3" customFormat="1" ht="84">
      <c r="A93" s="112" t="s">
        <v>113</v>
      </c>
      <c r="B93" s="113" t="s">
        <v>226</v>
      </c>
      <c r="C93" s="113" t="s">
        <v>85</v>
      </c>
      <c r="D93" s="113" t="s">
        <v>20</v>
      </c>
      <c r="E93" s="113" t="s">
        <v>23</v>
      </c>
      <c r="F93" s="113" t="s">
        <v>260</v>
      </c>
      <c r="G93" s="114" t="s">
        <v>258</v>
      </c>
      <c r="H93" s="114" t="s">
        <v>244</v>
      </c>
      <c r="I93" s="113" t="s">
        <v>124</v>
      </c>
      <c r="J93" s="113">
        <v>3</v>
      </c>
      <c r="K93" s="115">
        <v>1850000</v>
      </c>
      <c r="L93" s="116">
        <v>0.05</v>
      </c>
      <c r="M93" s="117">
        <f t="shared" si="38"/>
        <v>1942500</v>
      </c>
      <c r="N93" s="113">
        <v>1</v>
      </c>
      <c r="O93" s="113" t="s">
        <v>109</v>
      </c>
      <c r="P93" s="119">
        <v>45699</v>
      </c>
      <c r="Q93" s="119">
        <v>45807</v>
      </c>
      <c r="R93" s="120">
        <f>IF($O93="MENSUAL",ROUND((((Q93-P93))/30),0)*$M93,((Q93-P93)/30)*$M93)</f>
        <v>6993000</v>
      </c>
      <c r="S93" s="118">
        <v>45875</v>
      </c>
      <c r="T93" s="118">
        <v>45991</v>
      </c>
      <c r="U93" s="120">
        <f t="shared" si="35"/>
        <v>7511000</v>
      </c>
      <c r="V93" s="148">
        <v>7.5</v>
      </c>
      <c r="W93" s="122">
        <f t="shared" si="30"/>
        <v>14504000</v>
      </c>
      <c r="X93" s="123" t="s">
        <v>92</v>
      </c>
      <c r="Y93" s="124" t="s">
        <v>162</v>
      </c>
      <c r="Z93" s="125" t="s">
        <v>110</v>
      </c>
      <c r="AA93" s="125" t="s">
        <v>347</v>
      </c>
      <c r="AB93" s="125" t="s">
        <v>94</v>
      </c>
      <c r="AC93" s="126" t="str">
        <f t="shared" si="36"/>
        <v>CON-077</v>
      </c>
      <c r="AD93" s="123">
        <v>80111600</v>
      </c>
      <c r="AE93" s="47" t="s">
        <v>399</v>
      </c>
      <c r="AF93" s="127">
        <f t="shared" si="39"/>
        <v>45699</v>
      </c>
      <c r="AG93" s="127">
        <f t="shared" si="37"/>
        <v>45699</v>
      </c>
      <c r="AH93" s="141">
        <f t="shared" si="31"/>
        <v>7.5</v>
      </c>
      <c r="AI93" s="132" t="s">
        <v>96</v>
      </c>
      <c r="AJ93" s="151" t="s">
        <v>97</v>
      </c>
      <c r="AK93" s="128">
        <f t="shared" si="41"/>
        <v>14504000</v>
      </c>
      <c r="AL93" s="128">
        <f t="shared" si="42"/>
        <v>14504000</v>
      </c>
      <c r="AM93" s="128"/>
      <c r="AN93" s="132" t="s">
        <v>94</v>
      </c>
      <c r="AO93" s="132" t="s">
        <v>98</v>
      </c>
      <c r="AP93" s="152" t="s">
        <v>99</v>
      </c>
      <c r="AQ93" s="153" t="s">
        <v>100</v>
      </c>
      <c r="AR93" s="129" t="str">
        <f t="shared" si="33"/>
        <v>SUBDIRECCIÓN DE BIENESTAR UNIVERSITARIO</v>
      </c>
      <c r="AS93" s="130" t="s">
        <v>101</v>
      </c>
      <c r="AT93" s="131" t="s">
        <v>102</v>
      </c>
      <c r="AU93" s="132" t="s">
        <v>94</v>
      </c>
      <c r="AV93" s="132" t="s">
        <v>94</v>
      </c>
      <c r="AW93" s="133" t="s">
        <v>103</v>
      </c>
      <c r="AX93" s="133" t="s">
        <v>104</v>
      </c>
      <c r="AY93" s="133" t="s">
        <v>105</v>
      </c>
      <c r="AZ93" s="133" t="s">
        <v>103</v>
      </c>
      <c r="BA93" s="133"/>
      <c r="BB93" s="133"/>
      <c r="BC93" s="154"/>
    </row>
    <row r="94" spans="1:55" s="3" customFormat="1" ht="72">
      <c r="A94" s="112" t="s">
        <v>113</v>
      </c>
      <c r="B94" s="113" t="s">
        <v>228</v>
      </c>
      <c r="C94" s="113" t="s">
        <v>85</v>
      </c>
      <c r="D94" s="113" t="s">
        <v>20</v>
      </c>
      <c r="E94" s="113" t="s">
        <v>23</v>
      </c>
      <c r="F94" s="113" t="s">
        <v>260</v>
      </c>
      <c r="G94" s="114" t="s">
        <v>258</v>
      </c>
      <c r="H94" s="114" t="s">
        <v>244</v>
      </c>
      <c r="I94" s="113" t="s">
        <v>124</v>
      </c>
      <c r="J94" s="113">
        <v>3</v>
      </c>
      <c r="K94" s="115">
        <v>1850000</v>
      </c>
      <c r="L94" s="116">
        <v>0.05</v>
      </c>
      <c r="M94" s="117">
        <f t="shared" si="38"/>
        <v>1942500</v>
      </c>
      <c r="N94" s="113">
        <v>1</v>
      </c>
      <c r="O94" s="113" t="s">
        <v>109</v>
      </c>
      <c r="P94" s="119">
        <v>45699</v>
      </c>
      <c r="Q94" s="119">
        <v>45807</v>
      </c>
      <c r="R94" s="120">
        <f>IF($O94="MENSUAL",ROUND((((Q94-P94))/30),0)*$M94,((Q94-P94)/30)*$M94)</f>
        <v>6993000</v>
      </c>
      <c r="S94" s="118">
        <v>45875</v>
      </c>
      <c r="T94" s="118">
        <v>45991</v>
      </c>
      <c r="U94" s="120">
        <f t="shared" si="35"/>
        <v>7511000</v>
      </c>
      <c r="V94" s="148">
        <v>7.5</v>
      </c>
      <c r="W94" s="122">
        <f t="shared" si="30"/>
        <v>14504000</v>
      </c>
      <c r="X94" s="123" t="s">
        <v>92</v>
      </c>
      <c r="Y94" s="124" t="s">
        <v>162</v>
      </c>
      <c r="Z94" s="125" t="s">
        <v>110</v>
      </c>
      <c r="AA94" s="125" t="s">
        <v>347</v>
      </c>
      <c r="AB94" s="125" t="s">
        <v>94</v>
      </c>
      <c r="AC94" s="126" t="str">
        <f t="shared" si="36"/>
        <v>CON-078</v>
      </c>
      <c r="AD94" s="123">
        <v>80111600</v>
      </c>
      <c r="AE94" s="47" t="s">
        <v>400</v>
      </c>
      <c r="AF94" s="127">
        <f t="shared" si="39"/>
        <v>45699</v>
      </c>
      <c r="AG94" s="127">
        <f t="shared" si="37"/>
        <v>45699</v>
      </c>
      <c r="AH94" s="141">
        <f t="shared" si="31"/>
        <v>7.5</v>
      </c>
      <c r="AI94" s="132" t="s">
        <v>96</v>
      </c>
      <c r="AJ94" s="151" t="s">
        <v>97</v>
      </c>
      <c r="AK94" s="128">
        <f t="shared" si="41"/>
        <v>14504000</v>
      </c>
      <c r="AL94" s="128">
        <f t="shared" si="42"/>
        <v>14504000</v>
      </c>
      <c r="AM94" s="128"/>
      <c r="AN94" s="132" t="s">
        <v>94</v>
      </c>
      <c r="AO94" s="132" t="s">
        <v>98</v>
      </c>
      <c r="AP94" s="152" t="s">
        <v>99</v>
      </c>
      <c r="AQ94" s="153" t="s">
        <v>100</v>
      </c>
      <c r="AR94" s="129" t="str">
        <f t="shared" si="33"/>
        <v>SUBDIRECCIÓN DE BIENESTAR UNIVERSITARIO</v>
      </c>
      <c r="AS94" s="130" t="s">
        <v>101</v>
      </c>
      <c r="AT94" s="131" t="s">
        <v>102</v>
      </c>
      <c r="AU94" s="132" t="s">
        <v>94</v>
      </c>
      <c r="AV94" s="132" t="s">
        <v>94</v>
      </c>
      <c r="AW94" s="133" t="s">
        <v>103</v>
      </c>
      <c r="AX94" s="133" t="s">
        <v>104</v>
      </c>
      <c r="AY94" s="133" t="s">
        <v>105</v>
      </c>
      <c r="AZ94" s="133" t="s">
        <v>103</v>
      </c>
      <c r="BA94" s="133"/>
      <c r="BB94" s="133"/>
      <c r="BC94" s="154"/>
    </row>
    <row r="95" spans="1:55" s="3" customFormat="1" ht="72">
      <c r="A95" s="112" t="s">
        <v>113</v>
      </c>
      <c r="B95" s="113" t="s">
        <v>229</v>
      </c>
      <c r="C95" s="113" t="s">
        <v>85</v>
      </c>
      <c r="D95" s="113" t="s">
        <v>20</v>
      </c>
      <c r="E95" s="113" t="s">
        <v>23</v>
      </c>
      <c r="F95" s="113" t="s">
        <v>260</v>
      </c>
      <c r="G95" s="114" t="s">
        <v>258</v>
      </c>
      <c r="H95" s="114" t="s">
        <v>244</v>
      </c>
      <c r="I95" s="113" t="s">
        <v>124</v>
      </c>
      <c r="J95" s="113">
        <v>3</v>
      </c>
      <c r="K95" s="115">
        <v>1850000</v>
      </c>
      <c r="L95" s="116">
        <v>0.05</v>
      </c>
      <c r="M95" s="117">
        <f t="shared" si="38"/>
        <v>1942500</v>
      </c>
      <c r="N95" s="113">
        <v>1</v>
      </c>
      <c r="O95" s="113" t="s">
        <v>109</v>
      </c>
      <c r="P95" s="119">
        <v>45699</v>
      </c>
      <c r="Q95" s="119">
        <v>45807</v>
      </c>
      <c r="R95" s="120">
        <f>IF($O95="MENSUAL",ROUND((((Q95-P95))/30),0)*$M95,((Q95-P95)/30)*$M95)</f>
        <v>6993000</v>
      </c>
      <c r="S95" s="118">
        <v>45875</v>
      </c>
      <c r="T95" s="118">
        <v>45991</v>
      </c>
      <c r="U95" s="120">
        <f t="shared" si="35"/>
        <v>7511000</v>
      </c>
      <c r="V95" s="148">
        <v>7.5</v>
      </c>
      <c r="W95" s="122">
        <f t="shared" si="30"/>
        <v>14504000</v>
      </c>
      <c r="X95" s="123" t="s">
        <v>92</v>
      </c>
      <c r="Y95" s="124" t="s">
        <v>162</v>
      </c>
      <c r="Z95" s="125" t="s">
        <v>110</v>
      </c>
      <c r="AA95" s="125" t="s">
        <v>347</v>
      </c>
      <c r="AB95" s="125" t="s">
        <v>94</v>
      </c>
      <c r="AC95" s="126" t="str">
        <f t="shared" si="36"/>
        <v>CON-079</v>
      </c>
      <c r="AD95" s="123">
        <v>80111600</v>
      </c>
      <c r="AE95" s="47" t="s">
        <v>401</v>
      </c>
      <c r="AF95" s="127">
        <f t="shared" si="39"/>
        <v>45699</v>
      </c>
      <c r="AG95" s="127">
        <f t="shared" si="37"/>
        <v>45699</v>
      </c>
      <c r="AH95" s="141">
        <f t="shared" ref="AH95:AH101" si="43">+V95</f>
        <v>7.5</v>
      </c>
      <c r="AI95" s="132" t="s">
        <v>96</v>
      </c>
      <c r="AJ95" s="151" t="s">
        <v>97</v>
      </c>
      <c r="AK95" s="128">
        <f t="shared" si="41"/>
        <v>14504000</v>
      </c>
      <c r="AL95" s="128">
        <f t="shared" si="42"/>
        <v>14504000</v>
      </c>
      <c r="AM95" s="128"/>
      <c r="AN95" s="132" t="s">
        <v>94</v>
      </c>
      <c r="AO95" s="132" t="s">
        <v>98</v>
      </c>
      <c r="AP95" s="152" t="s">
        <v>99</v>
      </c>
      <c r="AQ95" s="153" t="s">
        <v>100</v>
      </c>
      <c r="AR95" s="129" t="str">
        <f t="shared" si="33"/>
        <v>SUBDIRECCIÓN DE BIENESTAR UNIVERSITARIO</v>
      </c>
      <c r="AS95" s="130" t="s">
        <v>101</v>
      </c>
      <c r="AT95" s="131" t="s">
        <v>102</v>
      </c>
      <c r="AU95" s="132" t="s">
        <v>94</v>
      </c>
      <c r="AV95" s="132" t="s">
        <v>94</v>
      </c>
      <c r="AW95" s="133" t="s">
        <v>103</v>
      </c>
      <c r="AX95" s="133" t="s">
        <v>104</v>
      </c>
      <c r="AY95" s="133" t="s">
        <v>105</v>
      </c>
      <c r="AZ95" s="133" t="s">
        <v>103</v>
      </c>
      <c r="BA95" s="133"/>
      <c r="BB95" s="133"/>
      <c r="BC95" s="154"/>
    </row>
    <row r="96" spans="1:55" s="3" customFormat="1" ht="56.25" customHeight="1">
      <c r="A96" s="112" t="s">
        <v>113</v>
      </c>
      <c r="B96" s="113" t="s">
        <v>231</v>
      </c>
      <c r="C96" s="113" t="s">
        <v>85</v>
      </c>
      <c r="D96" s="113" t="s">
        <v>12</v>
      </c>
      <c r="E96" s="113" t="s">
        <v>18</v>
      </c>
      <c r="F96" s="113" t="s">
        <v>266</v>
      </c>
      <c r="G96" s="114" t="s">
        <v>225</v>
      </c>
      <c r="H96" s="114" t="s">
        <v>107</v>
      </c>
      <c r="I96" s="113" t="s">
        <v>144</v>
      </c>
      <c r="J96" s="113">
        <v>1</v>
      </c>
      <c r="K96" s="115">
        <v>2300000</v>
      </c>
      <c r="L96" s="116">
        <v>0.05</v>
      </c>
      <c r="M96" s="117">
        <f t="shared" si="38"/>
        <v>2415000</v>
      </c>
      <c r="N96" s="113">
        <v>1</v>
      </c>
      <c r="O96" s="113" t="s">
        <v>109</v>
      </c>
      <c r="P96" s="119">
        <v>45691</v>
      </c>
      <c r="Q96" s="119">
        <v>46003</v>
      </c>
      <c r="R96" s="120">
        <f t="shared" ref="R96:R109" si="44">M96*V96</f>
        <v>24150000</v>
      </c>
      <c r="S96" s="118"/>
      <c r="T96" s="118"/>
      <c r="U96" s="120">
        <f t="shared" si="35"/>
        <v>0</v>
      </c>
      <c r="V96" s="148">
        <f t="shared" ref="V96:V108" si="45">ROUND((((Q96-P96)+(T96-S96))/30),0)</f>
        <v>10</v>
      </c>
      <c r="W96" s="122">
        <f t="shared" si="30"/>
        <v>24150000</v>
      </c>
      <c r="X96" s="123" t="s">
        <v>92</v>
      </c>
      <c r="Y96" s="124" t="s">
        <v>162</v>
      </c>
      <c r="Z96" s="125" t="s">
        <v>110</v>
      </c>
      <c r="AA96" s="125" t="s">
        <v>347</v>
      </c>
      <c r="AB96" s="125" t="s">
        <v>94</v>
      </c>
      <c r="AC96" s="126" t="str">
        <f t="shared" si="36"/>
        <v>CON-080</v>
      </c>
      <c r="AD96" s="123">
        <v>80111600</v>
      </c>
      <c r="AE96" s="47" t="s">
        <v>402</v>
      </c>
      <c r="AF96" s="127" t="s">
        <v>141</v>
      </c>
      <c r="AG96" s="127" t="str">
        <f t="shared" si="37"/>
        <v>enero</v>
      </c>
      <c r="AH96" s="141">
        <f t="shared" si="43"/>
        <v>10</v>
      </c>
      <c r="AI96" s="132" t="s">
        <v>96</v>
      </c>
      <c r="AJ96" s="151" t="s">
        <v>97</v>
      </c>
      <c r="AK96" s="128">
        <f t="shared" si="41"/>
        <v>24150000</v>
      </c>
      <c r="AL96" s="128">
        <f t="shared" si="42"/>
        <v>24150000</v>
      </c>
      <c r="AM96" s="128"/>
      <c r="AN96" s="132" t="s">
        <v>94</v>
      </c>
      <c r="AO96" s="132" t="s">
        <v>98</v>
      </c>
      <c r="AP96" s="152" t="s">
        <v>99</v>
      </c>
      <c r="AQ96" s="153" t="s">
        <v>100</v>
      </c>
      <c r="AR96" s="129" t="str">
        <f t="shared" si="33"/>
        <v xml:space="preserve">FACULTAD DE EDUCACIÓN FÍSICA </v>
      </c>
      <c r="AS96" s="130" t="s">
        <v>101</v>
      </c>
      <c r="AT96" s="131" t="s">
        <v>102</v>
      </c>
      <c r="AU96" s="132" t="s">
        <v>94</v>
      </c>
      <c r="AV96" s="132" t="s">
        <v>94</v>
      </c>
      <c r="AW96" s="133" t="s">
        <v>103</v>
      </c>
      <c r="AX96" s="133" t="s">
        <v>104</v>
      </c>
      <c r="AY96" s="133" t="s">
        <v>105</v>
      </c>
      <c r="AZ96" s="133" t="s">
        <v>103</v>
      </c>
      <c r="BA96" s="133"/>
      <c r="BB96" s="133"/>
      <c r="BC96" s="154"/>
    </row>
    <row r="97" spans="1:55" s="3" customFormat="1" ht="60">
      <c r="A97" s="112" t="s">
        <v>113</v>
      </c>
      <c r="B97" s="113" t="s">
        <v>233</v>
      </c>
      <c r="C97" s="113" t="s">
        <v>85</v>
      </c>
      <c r="D97" s="113" t="s">
        <v>12</v>
      </c>
      <c r="E97" s="113" t="s">
        <v>18</v>
      </c>
      <c r="F97" s="113" t="s">
        <v>266</v>
      </c>
      <c r="G97" s="114" t="s">
        <v>225</v>
      </c>
      <c r="H97" s="114" t="s">
        <v>107</v>
      </c>
      <c r="I97" s="113" t="s">
        <v>144</v>
      </c>
      <c r="J97" s="113">
        <v>4</v>
      </c>
      <c r="K97" s="115">
        <v>2750000</v>
      </c>
      <c r="L97" s="116">
        <v>0.05</v>
      </c>
      <c r="M97" s="117">
        <f t="shared" si="38"/>
        <v>2887500</v>
      </c>
      <c r="N97" s="113">
        <v>1</v>
      </c>
      <c r="O97" s="113" t="s">
        <v>109</v>
      </c>
      <c r="P97" s="119">
        <v>45691</v>
      </c>
      <c r="Q97" s="119">
        <v>46003</v>
      </c>
      <c r="R97" s="120">
        <f t="shared" si="44"/>
        <v>28875000</v>
      </c>
      <c r="S97" s="118"/>
      <c r="T97" s="118"/>
      <c r="U97" s="120">
        <f t="shared" si="35"/>
        <v>0</v>
      </c>
      <c r="V97" s="148">
        <f t="shared" si="45"/>
        <v>10</v>
      </c>
      <c r="W97" s="122">
        <f t="shared" si="30"/>
        <v>28875000</v>
      </c>
      <c r="X97" s="123" t="s">
        <v>92</v>
      </c>
      <c r="Y97" s="124" t="s">
        <v>162</v>
      </c>
      <c r="Z97" s="125" t="s">
        <v>110</v>
      </c>
      <c r="AA97" s="125" t="s">
        <v>347</v>
      </c>
      <c r="AB97" s="125" t="s">
        <v>39</v>
      </c>
      <c r="AC97" s="126" t="str">
        <f t="shared" si="36"/>
        <v>CON-081</v>
      </c>
      <c r="AD97" s="123">
        <v>80111600</v>
      </c>
      <c r="AE97" s="47" t="s">
        <v>269</v>
      </c>
      <c r="AF97" s="127" t="s">
        <v>141</v>
      </c>
      <c r="AG97" s="127" t="str">
        <f t="shared" si="37"/>
        <v>enero</v>
      </c>
      <c r="AH97" s="141">
        <f t="shared" si="43"/>
        <v>10</v>
      </c>
      <c r="AI97" s="132" t="s">
        <v>96</v>
      </c>
      <c r="AJ97" s="151" t="s">
        <v>97</v>
      </c>
      <c r="AK97" s="128">
        <f t="shared" si="41"/>
        <v>28875000</v>
      </c>
      <c r="AL97" s="128">
        <f t="shared" si="42"/>
        <v>28875000</v>
      </c>
      <c r="AM97" s="128"/>
      <c r="AN97" s="132" t="s">
        <v>94</v>
      </c>
      <c r="AO97" s="132" t="s">
        <v>98</v>
      </c>
      <c r="AP97" s="152" t="s">
        <v>99</v>
      </c>
      <c r="AQ97" s="153" t="s">
        <v>100</v>
      </c>
      <c r="AR97" s="129" t="str">
        <f t="shared" si="33"/>
        <v xml:space="preserve">FACULTAD DE EDUCACIÓN FÍSICA </v>
      </c>
      <c r="AS97" s="130" t="s">
        <v>101</v>
      </c>
      <c r="AT97" s="131" t="s">
        <v>102</v>
      </c>
      <c r="AU97" s="132" t="s">
        <v>94</v>
      </c>
      <c r="AV97" s="132" t="s">
        <v>94</v>
      </c>
      <c r="AW97" s="133" t="s">
        <v>103</v>
      </c>
      <c r="AX97" s="133" t="s">
        <v>104</v>
      </c>
      <c r="AY97" s="133" t="s">
        <v>105</v>
      </c>
      <c r="AZ97" s="133" t="s">
        <v>103</v>
      </c>
      <c r="BA97" s="133"/>
      <c r="BB97" s="133"/>
      <c r="BC97" s="154"/>
    </row>
    <row r="98" spans="1:55" s="3" customFormat="1" ht="48">
      <c r="A98" s="112" t="s">
        <v>113</v>
      </c>
      <c r="B98" s="113" t="s">
        <v>234</v>
      </c>
      <c r="C98" s="113" t="s">
        <v>85</v>
      </c>
      <c r="D98" s="113" t="s">
        <v>12</v>
      </c>
      <c r="E98" s="113" t="s">
        <v>18</v>
      </c>
      <c r="F98" s="113" t="s">
        <v>266</v>
      </c>
      <c r="G98" s="114" t="s">
        <v>225</v>
      </c>
      <c r="H98" s="114" t="s">
        <v>107</v>
      </c>
      <c r="I98" s="113" t="s">
        <v>144</v>
      </c>
      <c r="J98" s="113">
        <v>1</v>
      </c>
      <c r="K98" s="115">
        <v>2300000</v>
      </c>
      <c r="L98" s="116">
        <v>0.05</v>
      </c>
      <c r="M98" s="117">
        <f t="shared" si="38"/>
        <v>2415000</v>
      </c>
      <c r="N98" s="113">
        <v>1</v>
      </c>
      <c r="O98" s="113" t="s">
        <v>109</v>
      </c>
      <c r="P98" s="119">
        <v>45691</v>
      </c>
      <c r="Q98" s="119">
        <v>46003</v>
      </c>
      <c r="R98" s="120">
        <f t="shared" si="44"/>
        <v>24150000</v>
      </c>
      <c r="S98" s="118"/>
      <c r="T98" s="118"/>
      <c r="U98" s="120">
        <f t="shared" si="35"/>
        <v>0</v>
      </c>
      <c r="V98" s="148">
        <f t="shared" si="45"/>
        <v>10</v>
      </c>
      <c r="W98" s="122">
        <f t="shared" si="30"/>
        <v>24150000</v>
      </c>
      <c r="X98" s="123" t="s">
        <v>92</v>
      </c>
      <c r="Y98" s="124" t="s">
        <v>162</v>
      </c>
      <c r="Z98" s="125" t="s">
        <v>110</v>
      </c>
      <c r="AA98" s="125" t="s">
        <v>347</v>
      </c>
      <c r="AB98" s="125" t="s">
        <v>94</v>
      </c>
      <c r="AC98" s="126" t="str">
        <f t="shared" si="36"/>
        <v>CON-082</v>
      </c>
      <c r="AD98" s="123">
        <v>80111600</v>
      </c>
      <c r="AE98" s="47" t="s">
        <v>271</v>
      </c>
      <c r="AF98" s="127" t="s">
        <v>141</v>
      </c>
      <c r="AG98" s="127" t="str">
        <f t="shared" si="37"/>
        <v>enero</v>
      </c>
      <c r="AH98" s="141">
        <f t="shared" si="43"/>
        <v>10</v>
      </c>
      <c r="AI98" s="132" t="s">
        <v>96</v>
      </c>
      <c r="AJ98" s="151" t="s">
        <v>97</v>
      </c>
      <c r="AK98" s="128">
        <f t="shared" si="41"/>
        <v>24150000</v>
      </c>
      <c r="AL98" s="128">
        <f t="shared" si="42"/>
        <v>24150000</v>
      </c>
      <c r="AM98" s="128"/>
      <c r="AN98" s="132" t="s">
        <v>94</v>
      </c>
      <c r="AO98" s="132" t="s">
        <v>98</v>
      </c>
      <c r="AP98" s="152" t="s">
        <v>99</v>
      </c>
      <c r="AQ98" s="153" t="s">
        <v>100</v>
      </c>
      <c r="AR98" s="129" t="str">
        <f t="shared" si="33"/>
        <v xml:space="preserve">FACULTAD DE EDUCACIÓN FÍSICA </v>
      </c>
      <c r="AS98" s="130" t="s">
        <v>101</v>
      </c>
      <c r="AT98" s="131" t="s">
        <v>102</v>
      </c>
      <c r="AU98" s="132" t="s">
        <v>94</v>
      </c>
      <c r="AV98" s="132" t="s">
        <v>94</v>
      </c>
      <c r="AW98" s="133" t="s">
        <v>103</v>
      </c>
      <c r="AX98" s="133" t="s">
        <v>104</v>
      </c>
      <c r="AY98" s="133" t="s">
        <v>105</v>
      </c>
      <c r="AZ98" s="133" t="s">
        <v>103</v>
      </c>
      <c r="BA98" s="133"/>
      <c r="BB98" s="133"/>
      <c r="BC98" s="154"/>
    </row>
    <row r="99" spans="1:55" s="3" customFormat="1" ht="48">
      <c r="A99" s="112" t="s">
        <v>113</v>
      </c>
      <c r="B99" s="113" t="s">
        <v>236</v>
      </c>
      <c r="C99" s="113" t="s">
        <v>85</v>
      </c>
      <c r="D99" s="113" t="s">
        <v>12</v>
      </c>
      <c r="E99" s="113" t="s">
        <v>18</v>
      </c>
      <c r="F99" s="113" t="s">
        <v>266</v>
      </c>
      <c r="G99" s="114" t="s">
        <v>225</v>
      </c>
      <c r="H99" s="114" t="s">
        <v>107</v>
      </c>
      <c r="I99" s="113" t="s">
        <v>144</v>
      </c>
      <c r="J99" s="113">
        <v>1</v>
      </c>
      <c r="K99" s="115">
        <v>2300000</v>
      </c>
      <c r="L99" s="116">
        <v>0.05</v>
      </c>
      <c r="M99" s="117">
        <f t="shared" si="38"/>
        <v>2415000</v>
      </c>
      <c r="N99" s="113">
        <v>1</v>
      </c>
      <c r="O99" s="113" t="s">
        <v>109</v>
      </c>
      <c r="P99" s="119">
        <v>45691</v>
      </c>
      <c r="Q99" s="119">
        <v>46003</v>
      </c>
      <c r="R99" s="120">
        <f t="shared" si="44"/>
        <v>24150000</v>
      </c>
      <c r="S99" s="118"/>
      <c r="T99" s="118"/>
      <c r="U99" s="120">
        <f t="shared" si="35"/>
        <v>0</v>
      </c>
      <c r="V99" s="148">
        <f t="shared" si="45"/>
        <v>10</v>
      </c>
      <c r="W99" s="122">
        <f t="shared" si="30"/>
        <v>24150000</v>
      </c>
      <c r="X99" s="123" t="s">
        <v>92</v>
      </c>
      <c r="Y99" s="124" t="s">
        <v>162</v>
      </c>
      <c r="Z99" s="125" t="s">
        <v>110</v>
      </c>
      <c r="AA99" s="125" t="s">
        <v>347</v>
      </c>
      <c r="AB99" s="125" t="s">
        <v>94</v>
      </c>
      <c r="AC99" s="126" t="str">
        <f t="shared" si="36"/>
        <v>CON-083</v>
      </c>
      <c r="AD99" s="123">
        <v>80111600</v>
      </c>
      <c r="AE99" s="47" t="s">
        <v>273</v>
      </c>
      <c r="AF99" s="127" t="s">
        <v>141</v>
      </c>
      <c r="AG99" s="127" t="str">
        <f t="shared" si="37"/>
        <v>enero</v>
      </c>
      <c r="AH99" s="141">
        <f t="shared" si="43"/>
        <v>10</v>
      </c>
      <c r="AI99" s="132" t="s">
        <v>96</v>
      </c>
      <c r="AJ99" s="151" t="s">
        <v>97</v>
      </c>
      <c r="AK99" s="128">
        <f t="shared" si="41"/>
        <v>24150000</v>
      </c>
      <c r="AL99" s="128">
        <f t="shared" si="42"/>
        <v>24150000</v>
      </c>
      <c r="AM99" s="128"/>
      <c r="AN99" s="132" t="s">
        <v>94</v>
      </c>
      <c r="AO99" s="132" t="s">
        <v>98</v>
      </c>
      <c r="AP99" s="152" t="s">
        <v>99</v>
      </c>
      <c r="AQ99" s="153" t="s">
        <v>100</v>
      </c>
      <c r="AR99" s="129" t="str">
        <f t="shared" si="33"/>
        <v xml:space="preserve">FACULTAD DE EDUCACIÓN FÍSICA </v>
      </c>
      <c r="AS99" s="130" t="s">
        <v>101</v>
      </c>
      <c r="AT99" s="131" t="s">
        <v>102</v>
      </c>
      <c r="AU99" s="132" t="s">
        <v>94</v>
      </c>
      <c r="AV99" s="132" t="s">
        <v>94</v>
      </c>
      <c r="AW99" s="133" t="s">
        <v>103</v>
      </c>
      <c r="AX99" s="133" t="s">
        <v>104</v>
      </c>
      <c r="AY99" s="133" t="s">
        <v>105</v>
      </c>
      <c r="AZ99" s="133" t="s">
        <v>103</v>
      </c>
      <c r="BA99" s="133"/>
      <c r="BB99" s="133"/>
      <c r="BC99" s="154"/>
    </row>
    <row r="100" spans="1:55" s="3" customFormat="1" ht="48">
      <c r="A100" s="112" t="s">
        <v>113</v>
      </c>
      <c r="B100" s="113" t="s">
        <v>238</v>
      </c>
      <c r="C100" s="113" t="s">
        <v>85</v>
      </c>
      <c r="D100" s="113" t="s">
        <v>12</v>
      </c>
      <c r="E100" s="113" t="s">
        <v>18</v>
      </c>
      <c r="F100" s="113" t="s">
        <v>266</v>
      </c>
      <c r="G100" s="114" t="s">
        <v>225</v>
      </c>
      <c r="H100" s="114" t="s">
        <v>107</v>
      </c>
      <c r="I100" s="113" t="s">
        <v>144</v>
      </c>
      <c r="J100" s="113">
        <v>1</v>
      </c>
      <c r="K100" s="115">
        <v>2300000</v>
      </c>
      <c r="L100" s="116">
        <v>0.05</v>
      </c>
      <c r="M100" s="117">
        <f t="shared" si="38"/>
        <v>2415000</v>
      </c>
      <c r="N100" s="113">
        <v>1</v>
      </c>
      <c r="O100" s="113" t="s">
        <v>109</v>
      </c>
      <c r="P100" s="119">
        <v>45691</v>
      </c>
      <c r="Q100" s="119">
        <v>46003</v>
      </c>
      <c r="R100" s="120">
        <f t="shared" si="44"/>
        <v>24150000</v>
      </c>
      <c r="S100" s="118"/>
      <c r="T100" s="118"/>
      <c r="U100" s="120">
        <f t="shared" si="35"/>
        <v>0</v>
      </c>
      <c r="V100" s="148">
        <f t="shared" si="45"/>
        <v>10</v>
      </c>
      <c r="W100" s="122">
        <f t="shared" si="30"/>
        <v>24150000</v>
      </c>
      <c r="X100" s="123" t="s">
        <v>92</v>
      </c>
      <c r="Y100" s="124" t="s">
        <v>162</v>
      </c>
      <c r="Z100" s="125" t="s">
        <v>110</v>
      </c>
      <c r="AA100" s="125" t="s">
        <v>347</v>
      </c>
      <c r="AB100" s="125" t="s">
        <v>94</v>
      </c>
      <c r="AC100" s="126" t="str">
        <f t="shared" si="36"/>
        <v>CON-084</v>
      </c>
      <c r="AD100" s="123">
        <v>80111600</v>
      </c>
      <c r="AE100" s="47" t="s">
        <v>275</v>
      </c>
      <c r="AF100" s="127" t="s">
        <v>141</v>
      </c>
      <c r="AG100" s="127" t="str">
        <f t="shared" si="37"/>
        <v>enero</v>
      </c>
      <c r="AH100" s="141">
        <f t="shared" si="43"/>
        <v>10</v>
      </c>
      <c r="AI100" s="132" t="s">
        <v>96</v>
      </c>
      <c r="AJ100" s="151" t="s">
        <v>97</v>
      </c>
      <c r="AK100" s="128">
        <f t="shared" si="41"/>
        <v>24150000</v>
      </c>
      <c r="AL100" s="128">
        <f t="shared" si="42"/>
        <v>24150000</v>
      </c>
      <c r="AM100" s="128"/>
      <c r="AN100" s="132" t="s">
        <v>94</v>
      </c>
      <c r="AO100" s="132" t="s">
        <v>98</v>
      </c>
      <c r="AP100" s="152" t="s">
        <v>99</v>
      </c>
      <c r="AQ100" s="153" t="s">
        <v>100</v>
      </c>
      <c r="AR100" s="129" t="str">
        <f t="shared" si="33"/>
        <v xml:space="preserve">FACULTAD DE EDUCACIÓN FÍSICA </v>
      </c>
      <c r="AS100" s="130" t="s">
        <v>101</v>
      </c>
      <c r="AT100" s="131" t="s">
        <v>102</v>
      </c>
      <c r="AU100" s="132" t="s">
        <v>94</v>
      </c>
      <c r="AV100" s="132" t="s">
        <v>94</v>
      </c>
      <c r="AW100" s="133" t="s">
        <v>103</v>
      </c>
      <c r="AX100" s="133" t="s">
        <v>104</v>
      </c>
      <c r="AY100" s="133" t="s">
        <v>105</v>
      </c>
      <c r="AZ100" s="133" t="s">
        <v>103</v>
      </c>
      <c r="BA100" s="133"/>
      <c r="BB100" s="133"/>
      <c r="BC100" s="154" t="s">
        <v>381</v>
      </c>
    </row>
    <row r="101" spans="1:55" s="3" customFormat="1" ht="48">
      <c r="A101" s="112" t="s">
        <v>113</v>
      </c>
      <c r="B101" s="113" t="s">
        <v>241</v>
      </c>
      <c r="C101" s="113" t="s">
        <v>85</v>
      </c>
      <c r="D101" s="113" t="s">
        <v>12</v>
      </c>
      <c r="E101" s="113" t="s">
        <v>18</v>
      </c>
      <c r="F101" s="113" t="s">
        <v>266</v>
      </c>
      <c r="G101" s="114" t="s">
        <v>225</v>
      </c>
      <c r="H101" s="114" t="s">
        <v>107</v>
      </c>
      <c r="I101" s="113" t="s">
        <v>144</v>
      </c>
      <c r="J101" s="113">
        <v>1</v>
      </c>
      <c r="K101" s="115">
        <v>2300000</v>
      </c>
      <c r="L101" s="116">
        <v>0.05</v>
      </c>
      <c r="M101" s="117">
        <f t="shared" si="38"/>
        <v>2415000</v>
      </c>
      <c r="N101" s="113">
        <v>1</v>
      </c>
      <c r="O101" s="113" t="s">
        <v>109</v>
      </c>
      <c r="P101" s="119">
        <v>45691</v>
      </c>
      <c r="Q101" s="119">
        <v>46003</v>
      </c>
      <c r="R101" s="120">
        <f t="shared" si="44"/>
        <v>24150000</v>
      </c>
      <c r="S101" s="118"/>
      <c r="T101" s="118"/>
      <c r="U101" s="120">
        <f t="shared" si="35"/>
        <v>0</v>
      </c>
      <c r="V101" s="148">
        <f t="shared" si="45"/>
        <v>10</v>
      </c>
      <c r="W101" s="122">
        <f t="shared" si="30"/>
        <v>24150000</v>
      </c>
      <c r="X101" s="123" t="s">
        <v>92</v>
      </c>
      <c r="Y101" s="124" t="s">
        <v>162</v>
      </c>
      <c r="Z101" s="125" t="s">
        <v>110</v>
      </c>
      <c r="AA101" s="125" t="s">
        <v>347</v>
      </c>
      <c r="AB101" s="125" t="s">
        <v>94</v>
      </c>
      <c r="AC101" s="126" t="str">
        <f t="shared" si="36"/>
        <v>CON-085</v>
      </c>
      <c r="AD101" s="123">
        <v>80111600</v>
      </c>
      <c r="AE101" s="47" t="s">
        <v>380</v>
      </c>
      <c r="AF101" s="127" t="s">
        <v>141</v>
      </c>
      <c r="AG101" s="127" t="str">
        <f t="shared" si="37"/>
        <v>enero</v>
      </c>
      <c r="AH101" s="141">
        <f t="shared" si="43"/>
        <v>10</v>
      </c>
      <c r="AI101" s="132" t="s">
        <v>96</v>
      </c>
      <c r="AJ101" s="151" t="s">
        <v>97</v>
      </c>
      <c r="AK101" s="128">
        <f t="shared" si="41"/>
        <v>24150000</v>
      </c>
      <c r="AL101" s="128">
        <f t="shared" si="42"/>
        <v>24150000</v>
      </c>
      <c r="AM101" s="128"/>
      <c r="AN101" s="132" t="s">
        <v>94</v>
      </c>
      <c r="AO101" s="132" t="s">
        <v>98</v>
      </c>
      <c r="AP101" s="152" t="s">
        <v>99</v>
      </c>
      <c r="AQ101" s="153" t="s">
        <v>100</v>
      </c>
      <c r="AR101" s="129" t="str">
        <f t="shared" si="33"/>
        <v xml:space="preserve">FACULTAD DE EDUCACIÓN FÍSICA </v>
      </c>
      <c r="AS101" s="130" t="s">
        <v>101</v>
      </c>
      <c r="AT101" s="131" t="s">
        <v>102</v>
      </c>
      <c r="AU101" s="132" t="s">
        <v>94</v>
      </c>
      <c r="AV101" s="132" t="s">
        <v>94</v>
      </c>
      <c r="AW101" s="133" t="s">
        <v>103</v>
      </c>
      <c r="AX101" s="133" t="s">
        <v>104</v>
      </c>
      <c r="AY101" s="133" t="s">
        <v>105</v>
      </c>
      <c r="AZ101" s="133" t="s">
        <v>103</v>
      </c>
      <c r="BA101" s="133"/>
      <c r="BB101" s="133"/>
      <c r="BC101" s="154"/>
    </row>
    <row r="102" spans="1:55" s="3" customFormat="1" ht="48">
      <c r="A102" s="112" t="s">
        <v>113</v>
      </c>
      <c r="B102" s="113" t="s">
        <v>246</v>
      </c>
      <c r="C102" s="113" t="s">
        <v>85</v>
      </c>
      <c r="D102" s="113" t="s">
        <v>12</v>
      </c>
      <c r="E102" s="113" t="s">
        <v>17</v>
      </c>
      <c r="F102" s="113" t="s">
        <v>278</v>
      </c>
      <c r="G102" s="114" t="s">
        <v>279</v>
      </c>
      <c r="H102" s="114" t="s">
        <v>112</v>
      </c>
      <c r="I102" s="113" t="s">
        <v>89</v>
      </c>
      <c r="J102" s="113"/>
      <c r="K102" s="115"/>
      <c r="L102" s="116">
        <v>0.05</v>
      </c>
      <c r="M102" s="117">
        <f>86988365-51611745-10948560-24383800+3953925</f>
        <v>3998185</v>
      </c>
      <c r="N102" s="113">
        <v>12</v>
      </c>
      <c r="O102" s="113" t="s">
        <v>109</v>
      </c>
      <c r="P102" s="119"/>
      <c r="Q102" s="119"/>
      <c r="R102" s="120">
        <f>M102</f>
        <v>3998185</v>
      </c>
      <c r="S102" s="118"/>
      <c r="T102" s="118"/>
      <c r="U102" s="120">
        <f t="shared" ref="U102:U107" si="46">IF($O102="MENSUAL",ROUND((((T102-S102))/30),0)*$M102,((T102-S102)/30)*$M102)</f>
        <v>0</v>
      </c>
      <c r="V102" s="148">
        <f t="shared" si="45"/>
        <v>0</v>
      </c>
      <c r="W102" s="122">
        <f>R102</f>
        <v>3998185</v>
      </c>
      <c r="X102" s="123" t="s">
        <v>92</v>
      </c>
      <c r="Y102" s="124" t="s">
        <v>162</v>
      </c>
      <c r="Z102" s="125" t="s">
        <v>110</v>
      </c>
      <c r="AA102" s="125" t="s">
        <v>347</v>
      </c>
      <c r="AB102" s="125" t="s">
        <v>94</v>
      </c>
      <c r="AC102" s="126" t="str">
        <f t="shared" si="36"/>
        <v>CON-086</v>
      </c>
      <c r="AD102" s="123">
        <v>80111600</v>
      </c>
      <c r="AE102" s="47" t="s">
        <v>280</v>
      </c>
      <c r="AF102" s="191" t="s">
        <v>141</v>
      </c>
      <c r="AG102" s="191" t="str">
        <f t="shared" si="37"/>
        <v>enero</v>
      </c>
      <c r="AH102" s="192">
        <v>10</v>
      </c>
      <c r="AI102" s="193" t="s">
        <v>96</v>
      </c>
      <c r="AJ102" s="194" t="s">
        <v>97</v>
      </c>
      <c r="AK102" s="180">
        <f t="shared" si="41"/>
        <v>3998185</v>
      </c>
      <c r="AL102" s="180">
        <f t="shared" si="42"/>
        <v>3998185</v>
      </c>
      <c r="AM102" s="128"/>
      <c r="AN102" s="132" t="s">
        <v>94</v>
      </c>
      <c r="AO102" s="132" t="s">
        <v>98</v>
      </c>
      <c r="AP102" s="152" t="s">
        <v>99</v>
      </c>
      <c r="AQ102" s="153" t="s">
        <v>100</v>
      </c>
      <c r="AR102" s="129" t="str">
        <f t="shared" si="33"/>
        <v>FACULTAD DE EDUCACIÓN</v>
      </c>
      <c r="AS102" s="130" t="s">
        <v>101</v>
      </c>
      <c r="AT102" s="131" t="s">
        <v>102</v>
      </c>
      <c r="AU102" s="132" t="s">
        <v>94</v>
      </c>
      <c r="AV102" s="132" t="s">
        <v>94</v>
      </c>
      <c r="AW102" s="133" t="s">
        <v>103</v>
      </c>
      <c r="AX102" s="133" t="s">
        <v>104</v>
      </c>
      <c r="AY102" s="133" t="s">
        <v>105</v>
      </c>
      <c r="AZ102" s="133" t="s">
        <v>103</v>
      </c>
      <c r="BA102" s="133"/>
      <c r="BB102" s="133"/>
      <c r="BC102" s="154" t="s">
        <v>408</v>
      </c>
    </row>
    <row r="103" spans="1:55" s="3" customFormat="1" ht="87" customHeight="1">
      <c r="A103" s="112" t="s">
        <v>113</v>
      </c>
      <c r="B103" s="113" t="s">
        <v>247</v>
      </c>
      <c r="C103" s="113" t="s">
        <v>85</v>
      </c>
      <c r="D103" s="113" t="s">
        <v>12</v>
      </c>
      <c r="E103" s="113" t="s">
        <v>16</v>
      </c>
      <c r="F103" s="113" t="s">
        <v>283</v>
      </c>
      <c r="G103" s="114" t="s">
        <v>106</v>
      </c>
      <c r="H103" s="114" t="s">
        <v>107</v>
      </c>
      <c r="I103" s="113" t="s">
        <v>108</v>
      </c>
      <c r="J103" s="113">
        <v>1</v>
      </c>
      <c r="K103" s="115">
        <v>3100000</v>
      </c>
      <c r="L103" s="116">
        <v>0.05</v>
      </c>
      <c r="M103" s="117">
        <f t="shared" si="38"/>
        <v>3255000</v>
      </c>
      <c r="N103" s="113">
        <v>1</v>
      </c>
      <c r="O103" s="113" t="s">
        <v>109</v>
      </c>
      <c r="P103" s="119">
        <v>45691</v>
      </c>
      <c r="Q103" s="119">
        <v>45991</v>
      </c>
      <c r="R103" s="120">
        <f t="shared" si="44"/>
        <v>32550000</v>
      </c>
      <c r="S103" s="118"/>
      <c r="T103" s="118"/>
      <c r="U103" s="120">
        <f t="shared" si="46"/>
        <v>0</v>
      </c>
      <c r="V103" s="148">
        <f t="shared" si="45"/>
        <v>10</v>
      </c>
      <c r="W103" s="122">
        <f t="shared" ref="W103:W108" si="47">+R103+U103</f>
        <v>32550000</v>
      </c>
      <c r="X103" s="123" t="s">
        <v>92</v>
      </c>
      <c r="Y103" s="124" t="s">
        <v>162</v>
      </c>
      <c r="Z103" s="125" t="s">
        <v>110</v>
      </c>
      <c r="AA103" s="125" t="s">
        <v>347</v>
      </c>
      <c r="AB103" s="125" t="s">
        <v>94</v>
      </c>
      <c r="AC103" s="126" t="str">
        <f t="shared" si="36"/>
        <v>CON-087</v>
      </c>
      <c r="AD103" s="123">
        <v>80111600</v>
      </c>
      <c r="AE103" s="47" t="s">
        <v>403</v>
      </c>
      <c r="AF103" s="127" t="s">
        <v>141</v>
      </c>
      <c r="AG103" s="127" t="str">
        <f t="shared" si="37"/>
        <v>enero</v>
      </c>
      <c r="AH103" s="141">
        <f t="shared" ref="AH103:AH127" si="48">+V103</f>
        <v>10</v>
      </c>
      <c r="AI103" s="132" t="s">
        <v>96</v>
      </c>
      <c r="AJ103" s="151" t="s">
        <v>97</v>
      </c>
      <c r="AK103" s="128">
        <f t="shared" si="41"/>
        <v>32550000</v>
      </c>
      <c r="AL103" s="128">
        <f t="shared" si="42"/>
        <v>32550000</v>
      </c>
      <c r="AM103" s="128"/>
      <c r="AN103" s="132" t="s">
        <v>94</v>
      </c>
      <c r="AO103" s="132" t="s">
        <v>98</v>
      </c>
      <c r="AP103" s="152" t="s">
        <v>99</v>
      </c>
      <c r="AQ103" s="153" t="s">
        <v>100</v>
      </c>
      <c r="AR103" s="129" t="str">
        <f t="shared" si="33"/>
        <v>FACULTAD DE CIENCIA Y TECNOLOGÍA</v>
      </c>
      <c r="AS103" s="130" t="s">
        <v>101</v>
      </c>
      <c r="AT103" s="131" t="s">
        <v>102</v>
      </c>
      <c r="AU103" s="132" t="s">
        <v>94</v>
      </c>
      <c r="AV103" s="132" t="s">
        <v>94</v>
      </c>
      <c r="AW103" s="133" t="s">
        <v>103</v>
      </c>
      <c r="AX103" s="133" t="s">
        <v>104</v>
      </c>
      <c r="AY103" s="133" t="s">
        <v>105</v>
      </c>
      <c r="AZ103" s="133" t="s">
        <v>103</v>
      </c>
      <c r="BA103" s="133"/>
      <c r="BB103" s="133"/>
      <c r="BC103" s="154"/>
    </row>
    <row r="104" spans="1:55" s="3" customFormat="1" ht="42" customHeight="1">
      <c r="A104" s="112" t="s">
        <v>113</v>
      </c>
      <c r="B104" s="113" t="s">
        <v>248</v>
      </c>
      <c r="C104" s="113" t="s">
        <v>85</v>
      </c>
      <c r="D104" s="113" t="s">
        <v>4</v>
      </c>
      <c r="E104" s="113" t="s">
        <v>4</v>
      </c>
      <c r="F104" s="113"/>
      <c r="G104" s="114" t="s">
        <v>123</v>
      </c>
      <c r="H104" s="114" t="s">
        <v>107</v>
      </c>
      <c r="I104" s="113" t="s">
        <v>124</v>
      </c>
      <c r="J104" s="113">
        <v>2</v>
      </c>
      <c r="K104" s="115">
        <v>1750000</v>
      </c>
      <c r="L104" s="116">
        <v>0.05</v>
      </c>
      <c r="M104" s="117">
        <f t="shared" si="38"/>
        <v>1837500</v>
      </c>
      <c r="N104" s="113">
        <v>1</v>
      </c>
      <c r="O104" s="113" t="s">
        <v>109</v>
      </c>
      <c r="P104" s="119">
        <v>45677</v>
      </c>
      <c r="Q104" s="119">
        <v>46003</v>
      </c>
      <c r="R104" s="120">
        <f t="shared" si="44"/>
        <v>20212500</v>
      </c>
      <c r="S104" s="118"/>
      <c r="T104" s="118"/>
      <c r="U104" s="120">
        <f t="shared" si="46"/>
        <v>0</v>
      </c>
      <c r="V104" s="148">
        <f t="shared" si="45"/>
        <v>11</v>
      </c>
      <c r="W104" s="122">
        <f t="shared" si="47"/>
        <v>20212500</v>
      </c>
      <c r="X104" s="123" t="s">
        <v>92</v>
      </c>
      <c r="Y104" s="124" t="s">
        <v>93</v>
      </c>
      <c r="Z104" s="125" t="s">
        <v>110</v>
      </c>
      <c r="AA104" s="125" t="s">
        <v>347</v>
      </c>
      <c r="AB104" s="125" t="s">
        <v>94</v>
      </c>
      <c r="AC104" s="126" t="str">
        <f t="shared" si="36"/>
        <v>CON-088</v>
      </c>
      <c r="AD104" s="123">
        <v>80111600</v>
      </c>
      <c r="AE104" s="47" t="s">
        <v>383</v>
      </c>
      <c r="AF104" s="127" t="s">
        <v>141</v>
      </c>
      <c r="AG104" s="127" t="str">
        <f t="shared" si="37"/>
        <v>enero</v>
      </c>
      <c r="AH104" s="141">
        <f t="shared" si="48"/>
        <v>11</v>
      </c>
      <c r="AI104" s="132" t="s">
        <v>96</v>
      </c>
      <c r="AJ104" s="151" t="s">
        <v>97</v>
      </c>
      <c r="AK104" s="128">
        <f t="shared" si="41"/>
        <v>20212500</v>
      </c>
      <c r="AL104" s="128">
        <f t="shared" si="42"/>
        <v>20212500</v>
      </c>
      <c r="AM104" s="128"/>
      <c r="AN104" s="132" t="s">
        <v>94</v>
      </c>
      <c r="AO104" s="132" t="s">
        <v>98</v>
      </c>
      <c r="AP104" s="152" t="s">
        <v>99</v>
      </c>
      <c r="AQ104" s="153" t="s">
        <v>100</v>
      </c>
      <c r="AR104" s="129" t="str">
        <f t="shared" si="33"/>
        <v>INSTITUTO PEDAGÓGICO NACIONAL</v>
      </c>
      <c r="AS104" s="130" t="s">
        <v>101</v>
      </c>
      <c r="AT104" s="131" t="s">
        <v>102</v>
      </c>
      <c r="AU104" s="132" t="s">
        <v>94</v>
      </c>
      <c r="AV104" s="132" t="s">
        <v>94</v>
      </c>
      <c r="AW104" s="133" t="s">
        <v>103</v>
      </c>
      <c r="AX104" s="133" t="s">
        <v>104</v>
      </c>
      <c r="AY104" s="133" t="s">
        <v>105</v>
      </c>
      <c r="AZ104" s="133" t="s">
        <v>103</v>
      </c>
      <c r="BA104" s="133"/>
      <c r="BB104" s="133"/>
      <c r="BC104" s="154"/>
    </row>
    <row r="105" spans="1:55" s="3" customFormat="1" ht="36">
      <c r="A105" s="112" t="s">
        <v>113</v>
      </c>
      <c r="B105" s="113" t="s">
        <v>250</v>
      </c>
      <c r="C105" s="113" t="s">
        <v>85</v>
      </c>
      <c r="D105" s="113" t="s">
        <v>4</v>
      </c>
      <c r="E105" s="113" t="s">
        <v>4</v>
      </c>
      <c r="F105" s="113"/>
      <c r="G105" s="114" t="s">
        <v>225</v>
      </c>
      <c r="H105" s="114" t="s">
        <v>107</v>
      </c>
      <c r="I105" s="113" t="s">
        <v>144</v>
      </c>
      <c r="J105" s="113">
        <v>1</v>
      </c>
      <c r="K105" s="115">
        <v>2300000</v>
      </c>
      <c r="L105" s="116">
        <v>0.05</v>
      </c>
      <c r="M105" s="117">
        <f t="shared" si="38"/>
        <v>2415000</v>
      </c>
      <c r="N105" s="113">
        <v>1</v>
      </c>
      <c r="O105" s="113" t="s">
        <v>109</v>
      </c>
      <c r="P105" s="119">
        <v>45677</v>
      </c>
      <c r="Q105" s="119">
        <v>46003</v>
      </c>
      <c r="R105" s="120">
        <f t="shared" si="44"/>
        <v>26565000</v>
      </c>
      <c r="S105" s="118"/>
      <c r="T105" s="118"/>
      <c r="U105" s="120">
        <f t="shared" si="46"/>
        <v>0</v>
      </c>
      <c r="V105" s="148">
        <f t="shared" si="45"/>
        <v>11</v>
      </c>
      <c r="W105" s="122">
        <f t="shared" si="47"/>
        <v>26565000</v>
      </c>
      <c r="X105" s="123" t="s">
        <v>92</v>
      </c>
      <c r="Y105" s="124" t="s">
        <v>93</v>
      </c>
      <c r="Z105" s="125" t="s">
        <v>110</v>
      </c>
      <c r="AA105" s="125" t="s">
        <v>347</v>
      </c>
      <c r="AB105" s="125" t="s">
        <v>94</v>
      </c>
      <c r="AC105" s="126" t="str">
        <f t="shared" si="36"/>
        <v>CON-089</v>
      </c>
      <c r="AD105" s="123">
        <v>80111600</v>
      </c>
      <c r="AE105" s="47" t="s">
        <v>422</v>
      </c>
      <c r="AF105" s="127" t="s">
        <v>141</v>
      </c>
      <c r="AG105" s="127" t="str">
        <f t="shared" si="37"/>
        <v>enero</v>
      </c>
      <c r="AH105" s="141">
        <f t="shared" si="48"/>
        <v>11</v>
      </c>
      <c r="AI105" s="132" t="s">
        <v>96</v>
      </c>
      <c r="AJ105" s="151" t="s">
        <v>97</v>
      </c>
      <c r="AK105" s="128">
        <f t="shared" si="41"/>
        <v>26565000</v>
      </c>
      <c r="AL105" s="128">
        <f t="shared" si="42"/>
        <v>26565000</v>
      </c>
      <c r="AM105" s="128"/>
      <c r="AN105" s="132" t="s">
        <v>94</v>
      </c>
      <c r="AO105" s="132" t="s">
        <v>98</v>
      </c>
      <c r="AP105" s="152" t="s">
        <v>99</v>
      </c>
      <c r="AQ105" s="153" t="s">
        <v>100</v>
      </c>
      <c r="AR105" s="129" t="str">
        <f t="shared" si="33"/>
        <v>INSTITUTO PEDAGÓGICO NACIONAL</v>
      </c>
      <c r="AS105" s="130" t="s">
        <v>101</v>
      </c>
      <c r="AT105" s="131" t="s">
        <v>102</v>
      </c>
      <c r="AU105" s="132" t="s">
        <v>94</v>
      </c>
      <c r="AV105" s="132" t="s">
        <v>94</v>
      </c>
      <c r="AW105" s="133" t="s">
        <v>103</v>
      </c>
      <c r="AX105" s="133" t="s">
        <v>104</v>
      </c>
      <c r="AY105" s="133" t="s">
        <v>105</v>
      </c>
      <c r="AZ105" s="133" t="s">
        <v>103</v>
      </c>
      <c r="BA105" s="133"/>
      <c r="BB105" s="133"/>
      <c r="BC105" s="154"/>
    </row>
    <row r="106" spans="1:55" s="3" customFormat="1" ht="72">
      <c r="A106" s="112"/>
      <c r="B106" s="113" t="s">
        <v>251</v>
      </c>
      <c r="C106" s="113" t="s">
        <v>289</v>
      </c>
      <c r="D106" s="113" t="s">
        <v>20</v>
      </c>
      <c r="E106" s="113" t="s">
        <v>28</v>
      </c>
      <c r="F106" s="113"/>
      <c r="G106" s="114" t="s">
        <v>225</v>
      </c>
      <c r="H106" s="114" t="s">
        <v>107</v>
      </c>
      <c r="I106" s="113" t="s">
        <v>144</v>
      </c>
      <c r="J106" s="113">
        <v>3</v>
      </c>
      <c r="K106" s="115">
        <v>2600000</v>
      </c>
      <c r="L106" s="116">
        <v>0.05</v>
      </c>
      <c r="M106" s="117">
        <f t="shared" si="38"/>
        <v>2730000</v>
      </c>
      <c r="N106" s="113">
        <v>1</v>
      </c>
      <c r="O106" s="113" t="s">
        <v>109</v>
      </c>
      <c r="P106" s="119">
        <v>45689</v>
      </c>
      <c r="Q106" s="119">
        <v>46017</v>
      </c>
      <c r="R106" s="120">
        <f t="shared" si="44"/>
        <v>30030000</v>
      </c>
      <c r="S106" s="118"/>
      <c r="T106" s="118"/>
      <c r="U106" s="120">
        <f t="shared" si="46"/>
        <v>0</v>
      </c>
      <c r="V106" s="148">
        <f t="shared" si="45"/>
        <v>11</v>
      </c>
      <c r="W106" s="122">
        <f t="shared" si="47"/>
        <v>30030000</v>
      </c>
      <c r="X106" s="123" t="s">
        <v>92</v>
      </c>
      <c r="Y106" s="124" t="s">
        <v>93</v>
      </c>
      <c r="Z106" s="125" t="s">
        <v>110</v>
      </c>
      <c r="AA106" s="125" t="s">
        <v>347</v>
      </c>
      <c r="AB106" s="125" t="s">
        <v>94</v>
      </c>
      <c r="AC106" s="126" t="str">
        <f t="shared" si="36"/>
        <v>CON-090</v>
      </c>
      <c r="AD106" s="123">
        <v>80111600</v>
      </c>
      <c r="AE106" s="47" t="s">
        <v>384</v>
      </c>
      <c r="AF106" s="127" t="s">
        <v>230</v>
      </c>
      <c r="AG106" s="127" t="str">
        <f t="shared" si="37"/>
        <v>ferebro</v>
      </c>
      <c r="AH106" s="141">
        <f t="shared" si="48"/>
        <v>11</v>
      </c>
      <c r="AI106" s="132" t="s">
        <v>96</v>
      </c>
      <c r="AJ106" s="151" t="s">
        <v>97</v>
      </c>
      <c r="AK106" s="128">
        <f t="shared" si="41"/>
        <v>30030000</v>
      </c>
      <c r="AL106" s="128">
        <f t="shared" si="42"/>
        <v>30030000</v>
      </c>
      <c r="AM106" s="128"/>
      <c r="AN106" s="132" t="s">
        <v>94</v>
      </c>
      <c r="AO106" s="132" t="s">
        <v>98</v>
      </c>
      <c r="AP106" s="152" t="s">
        <v>99</v>
      </c>
      <c r="AQ106" s="153" t="s">
        <v>100</v>
      </c>
      <c r="AR106" s="129" t="str">
        <f t="shared" si="33"/>
        <v>GRUPO INTERNO DE TRABAJO DE GESTIÓN DOCUMENTAL</v>
      </c>
      <c r="AS106" s="130" t="s">
        <v>101</v>
      </c>
      <c r="AT106" s="131" t="s">
        <v>102</v>
      </c>
      <c r="AU106" s="132" t="s">
        <v>94</v>
      </c>
      <c r="AV106" s="132" t="s">
        <v>94</v>
      </c>
      <c r="AW106" s="133" t="s">
        <v>103</v>
      </c>
      <c r="AX106" s="133" t="s">
        <v>104</v>
      </c>
      <c r="AY106" s="133" t="s">
        <v>105</v>
      </c>
      <c r="AZ106" s="133" t="s">
        <v>103</v>
      </c>
      <c r="BA106" s="133"/>
      <c r="BB106" s="133"/>
      <c r="BC106" s="154" t="s">
        <v>370</v>
      </c>
    </row>
    <row r="107" spans="1:55" s="3" customFormat="1" ht="72">
      <c r="A107" s="112" t="s">
        <v>113</v>
      </c>
      <c r="B107" s="113" t="s">
        <v>252</v>
      </c>
      <c r="C107" s="113" t="s">
        <v>289</v>
      </c>
      <c r="D107" s="113" t="s">
        <v>20</v>
      </c>
      <c r="E107" s="113" t="s">
        <v>28</v>
      </c>
      <c r="F107" s="113"/>
      <c r="G107" s="114" t="s">
        <v>225</v>
      </c>
      <c r="H107" s="114" t="s">
        <v>107</v>
      </c>
      <c r="I107" s="113" t="s">
        <v>144</v>
      </c>
      <c r="J107" s="113">
        <v>3</v>
      </c>
      <c r="K107" s="115">
        <v>2600000</v>
      </c>
      <c r="L107" s="116">
        <v>0.05</v>
      </c>
      <c r="M107" s="117">
        <f t="shared" si="38"/>
        <v>2730000</v>
      </c>
      <c r="N107" s="113">
        <v>1</v>
      </c>
      <c r="O107" s="113" t="s">
        <v>109</v>
      </c>
      <c r="P107" s="119">
        <v>45689</v>
      </c>
      <c r="Q107" s="119">
        <v>46017</v>
      </c>
      <c r="R107" s="120">
        <f t="shared" si="44"/>
        <v>30030000</v>
      </c>
      <c r="S107" s="118"/>
      <c r="T107" s="118"/>
      <c r="U107" s="120">
        <f t="shared" si="46"/>
        <v>0</v>
      </c>
      <c r="V107" s="148">
        <f t="shared" si="45"/>
        <v>11</v>
      </c>
      <c r="W107" s="122">
        <f t="shared" si="47"/>
        <v>30030000</v>
      </c>
      <c r="X107" s="123" t="s">
        <v>92</v>
      </c>
      <c r="Y107" s="124" t="s">
        <v>93</v>
      </c>
      <c r="Z107" s="125" t="s">
        <v>110</v>
      </c>
      <c r="AA107" s="125" t="s">
        <v>347</v>
      </c>
      <c r="AB107" s="125" t="s">
        <v>94</v>
      </c>
      <c r="AC107" s="126" t="str">
        <f t="shared" si="36"/>
        <v>CON-091</v>
      </c>
      <c r="AD107" s="123">
        <v>80111600</v>
      </c>
      <c r="AE107" s="47" t="s">
        <v>384</v>
      </c>
      <c r="AF107" s="127" t="s">
        <v>230</v>
      </c>
      <c r="AG107" s="127" t="str">
        <f t="shared" ref="AG107:AG138" si="49">+AF107</f>
        <v>ferebro</v>
      </c>
      <c r="AH107" s="141">
        <f t="shared" si="48"/>
        <v>11</v>
      </c>
      <c r="AI107" s="132" t="s">
        <v>96</v>
      </c>
      <c r="AJ107" s="151" t="s">
        <v>97</v>
      </c>
      <c r="AK107" s="128">
        <f t="shared" si="41"/>
        <v>30030000</v>
      </c>
      <c r="AL107" s="128">
        <f t="shared" si="42"/>
        <v>30030000</v>
      </c>
      <c r="AM107" s="128"/>
      <c r="AN107" s="132" t="s">
        <v>94</v>
      </c>
      <c r="AO107" s="132" t="s">
        <v>98</v>
      </c>
      <c r="AP107" s="152" t="s">
        <v>99</v>
      </c>
      <c r="AQ107" s="153" t="s">
        <v>100</v>
      </c>
      <c r="AR107" s="129" t="str">
        <f t="shared" si="33"/>
        <v>GRUPO INTERNO DE TRABAJO DE GESTIÓN DOCUMENTAL</v>
      </c>
      <c r="AS107" s="130" t="s">
        <v>101</v>
      </c>
      <c r="AT107" s="131" t="s">
        <v>102</v>
      </c>
      <c r="AU107" s="132" t="s">
        <v>94</v>
      </c>
      <c r="AV107" s="132" t="s">
        <v>94</v>
      </c>
      <c r="AW107" s="133" t="s">
        <v>103</v>
      </c>
      <c r="AX107" s="133" t="s">
        <v>104</v>
      </c>
      <c r="AY107" s="133" t="s">
        <v>105</v>
      </c>
      <c r="AZ107" s="133" t="s">
        <v>103</v>
      </c>
      <c r="BA107" s="133"/>
      <c r="BB107" s="133"/>
      <c r="BC107" s="154" t="s">
        <v>370</v>
      </c>
    </row>
    <row r="108" spans="1:55" s="3" customFormat="1" ht="60">
      <c r="A108" s="112" t="s">
        <v>113</v>
      </c>
      <c r="B108" s="113" t="s">
        <v>253</v>
      </c>
      <c r="C108" s="113" t="s">
        <v>290</v>
      </c>
      <c r="D108" s="113" t="s">
        <v>29</v>
      </c>
      <c r="E108" s="113" t="s">
        <v>32</v>
      </c>
      <c r="F108" s="113"/>
      <c r="G108" s="114" t="s">
        <v>123</v>
      </c>
      <c r="H108" s="114" t="s">
        <v>107</v>
      </c>
      <c r="I108" s="113" t="s">
        <v>124</v>
      </c>
      <c r="J108" s="113">
        <v>1</v>
      </c>
      <c r="K108" s="115">
        <v>1680000</v>
      </c>
      <c r="L108" s="116">
        <v>7.0000000000000007E-2</v>
      </c>
      <c r="M108" s="117">
        <f t="shared" si="38"/>
        <v>1797600</v>
      </c>
      <c r="N108" s="113">
        <v>1</v>
      </c>
      <c r="O108" s="113" t="s">
        <v>109</v>
      </c>
      <c r="P108" s="119">
        <v>45705</v>
      </c>
      <c r="Q108" s="119">
        <v>46007</v>
      </c>
      <c r="R108" s="120">
        <f t="shared" si="44"/>
        <v>17976000</v>
      </c>
      <c r="S108" s="118"/>
      <c r="T108" s="118"/>
      <c r="U108" s="120">
        <f>IF($O108="MENSUAL",ROUND((((T108-S108))/30),0)*$M108*$N108,((T108-S108)/30)*$M108*$N108)</f>
        <v>0</v>
      </c>
      <c r="V108" s="148">
        <f t="shared" si="45"/>
        <v>10</v>
      </c>
      <c r="W108" s="122">
        <f t="shared" si="47"/>
        <v>17976000</v>
      </c>
      <c r="X108" s="123" t="s">
        <v>92</v>
      </c>
      <c r="Y108" s="124" t="s">
        <v>291</v>
      </c>
      <c r="Z108" s="125" t="s">
        <v>110</v>
      </c>
      <c r="AA108" s="125" t="s">
        <v>347</v>
      </c>
      <c r="AB108" s="125" t="s">
        <v>94</v>
      </c>
      <c r="AC108" s="126" t="str">
        <f>"CLE-"&amp;B108</f>
        <v>CLE-092</v>
      </c>
      <c r="AD108" s="123">
        <v>80111600</v>
      </c>
      <c r="AE108" s="47" t="s">
        <v>492</v>
      </c>
      <c r="AF108" s="127">
        <f t="shared" ref="AF108:AF114" si="50">+P108</f>
        <v>45705</v>
      </c>
      <c r="AG108" s="127">
        <f t="shared" si="49"/>
        <v>45705</v>
      </c>
      <c r="AH108" s="141">
        <f t="shared" si="48"/>
        <v>10</v>
      </c>
      <c r="AI108" s="132" t="s">
        <v>96</v>
      </c>
      <c r="AJ108" s="151" t="s">
        <v>97</v>
      </c>
      <c r="AK108" s="128">
        <f t="shared" si="41"/>
        <v>17976000</v>
      </c>
      <c r="AL108" s="128">
        <f t="shared" si="42"/>
        <v>17976000</v>
      </c>
      <c r="AM108" s="128"/>
      <c r="AN108" s="132" t="s">
        <v>94</v>
      </c>
      <c r="AO108" s="132" t="s">
        <v>98</v>
      </c>
      <c r="AP108" s="152" t="s">
        <v>99</v>
      </c>
      <c r="AQ108" s="153" t="s">
        <v>100</v>
      </c>
      <c r="AR108" s="129" t="s">
        <v>32</v>
      </c>
      <c r="AS108" s="130" t="s">
        <v>101</v>
      </c>
      <c r="AT108" s="131" t="s">
        <v>102</v>
      </c>
      <c r="AU108" s="132" t="s">
        <v>94</v>
      </c>
      <c r="AV108" s="132" t="s">
        <v>94</v>
      </c>
      <c r="AW108" s="133" t="s">
        <v>103</v>
      </c>
      <c r="AX108" s="133" t="s">
        <v>104</v>
      </c>
      <c r="AY108" s="133" t="s">
        <v>105</v>
      </c>
      <c r="AZ108" s="133" t="s">
        <v>103</v>
      </c>
      <c r="BA108" s="133"/>
      <c r="BB108" s="133"/>
      <c r="BC108" s="154"/>
    </row>
    <row r="109" spans="1:55" s="3" customFormat="1" ht="98.25" customHeight="1">
      <c r="A109" s="112" t="s">
        <v>113</v>
      </c>
      <c r="B109" s="113" t="s">
        <v>254</v>
      </c>
      <c r="C109" s="113" t="s">
        <v>290</v>
      </c>
      <c r="D109" s="113" t="s">
        <v>29</v>
      </c>
      <c r="E109" s="113" t="s">
        <v>32</v>
      </c>
      <c r="F109" s="113"/>
      <c r="G109" s="114" t="s">
        <v>225</v>
      </c>
      <c r="H109" s="114" t="s">
        <v>107</v>
      </c>
      <c r="I109" s="113" t="s">
        <v>89</v>
      </c>
      <c r="J109" s="113"/>
      <c r="K109" s="115">
        <v>753070.5</v>
      </c>
      <c r="L109" s="116">
        <v>0.05</v>
      </c>
      <c r="M109" s="117">
        <v>805785.97</v>
      </c>
      <c r="N109" s="113">
        <v>1</v>
      </c>
      <c r="O109" s="113" t="s">
        <v>109</v>
      </c>
      <c r="P109" s="119">
        <v>45703</v>
      </c>
      <c r="Q109" s="119">
        <v>45836</v>
      </c>
      <c r="R109" s="120">
        <f t="shared" si="44"/>
        <v>4028929.8499999996</v>
      </c>
      <c r="S109" s="118"/>
      <c r="T109" s="118"/>
      <c r="U109" s="120">
        <f>IF($O109="MENSUAL",ROUND((((T109-S109))/30),0)*$M109*$N109,((T109-S109)/30)*$M109*$N109)</f>
        <v>0</v>
      </c>
      <c r="V109" s="148">
        <v>5</v>
      </c>
      <c r="W109" s="122">
        <f>+R109</f>
        <v>4028929.8499999996</v>
      </c>
      <c r="X109" s="123" t="s">
        <v>92</v>
      </c>
      <c r="Y109" s="124" t="s">
        <v>466</v>
      </c>
      <c r="Z109" s="125" t="s">
        <v>110</v>
      </c>
      <c r="AA109" s="125" t="s">
        <v>347</v>
      </c>
      <c r="AB109" s="125" t="s">
        <v>94</v>
      </c>
      <c r="AC109" s="126" t="str">
        <f>"CLE-"&amp;B109</f>
        <v>CLE-093</v>
      </c>
      <c r="AD109" s="123">
        <v>80111600</v>
      </c>
      <c r="AE109" s="47" t="s">
        <v>292</v>
      </c>
      <c r="AF109" s="127">
        <f t="shared" si="50"/>
        <v>45703</v>
      </c>
      <c r="AG109" s="127">
        <f t="shared" si="49"/>
        <v>45703</v>
      </c>
      <c r="AH109" s="141">
        <f t="shared" si="48"/>
        <v>5</v>
      </c>
      <c r="AI109" s="132" t="s">
        <v>96</v>
      </c>
      <c r="AJ109" s="151" t="s">
        <v>97</v>
      </c>
      <c r="AK109" s="128">
        <f t="shared" si="41"/>
        <v>4028929.8499999996</v>
      </c>
      <c r="AL109" s="128">
        <f t="shared" si="42"/>
        <v>4028929.8499999996</v>
      </c>
      <c r="AM109" s="128"/>
      <c r="AN109" s="132" t="s">
        <v>94</v>
      </c>
      <c r="AO109" s="132" t="s">
        <v>98</v>
      </c>
      <c r="AP109" s="152" t="s">
        <v>99</v>
      </c>
      <c r="AQ109" s="153" t="s">
        <v>100</v>
      </c>
      <c r="AR109" s="129" t="s">
        <v>32</v>
      </c>
      <c r="AS109" s="130" t="s">
        <v>101</v>
      </c>
      <c r="AT109" s="131" t="s">
        <v>102</v>
      </c>
      <c r="AU109" s="132" t="s">
        <v>94</v>
      </c>
      <c r="AV109" s="132" t="s">
        <v>110</v>
      </c>
      <c r="AW109" s="133" t="s">
        <v>103</v>
      </c>
      <c r="AX109" s="133" t="s">
        <v>104</v>
      </c>
      <c r="AY109" s="133" t="s">
        <v>105</v>
      </c>
      <c r="AZ109" s="133" t="s">
        <v>103</v>
      </c>
      <c r="BA109" s="133"/>
      <c r="BB109" s="133"/>
      <c r="BC109" s="154"/>
    </row>
    <row r="110" spans="1:55" s="3" customFormat="1" ht="49.5" customHeight="1">
      <c r="A110" s="112" t="s">
        <v>196</v>
      </c>
      <c r="B110" s="113" t="s">
        <v>255</v>
      </c>
      <c r="C110" s="113" t="s">
        <v>290</v>
      </c>
      <c r="D110" s="113" t="s">
        <v>29</v>
      </c>
      <c r="E110" s="113" t="s">
        <v>32</v>
      </c>
      <c r="F110" s="113"/>
      <c r="G110" s="114" t="s">
        <v>634</v>
      </c>
      <c r="H110" s="114" t="s">
        <v>107</v>
      </c>
      <c r="I110" s="113" t="s">
        <v>89</v>
      </c>
      <c r="J110" s="113"/>
      <c r="K110" s="115"/>
      <c r="L110" s="116">
        <v>0.05</v>
      </c>
      <c r="M110" s="179">
        <f>514569059-507648896+10341818-7879214+20254504+2222592+20138734-51651082</f>
        <v>347515</v>
      </c>
      <c r="N110" s="113">
        <v>1</v>
      </c>
      <c r="O110" s="113" t="s">
        <v>109</v>
      </c>
      <c r="P110" s="119">
        <v>45672</v>
      </c>
      <c r="Q110" s="119">
        <v>45990</v>
      </c>
      <c r="R110" s="176">
        <f>+M110</f>
        <v>347515</v>
      </c>
      <c r="S110" s="118"/>
      <c r="T110" s="118"/>
      <c r="U110" s="120">
        <f>IF($O110="MENSUAL",ROUND((((T110-S110))/30),0)*$M110*$N110,((T110-S110)/30)*$M110*$N110)</f>
        <v>0</v>
      </c>
      <c r="V110" s="148">
        <f>ROUND((((Q110-P110)+(T110-S110))/30),0)</f>
        <v>11</v>
      </c>
      <c r="W110" s="178">
        <f>+M110</f>
        <v>347515</v>
      </c>
      <c r="X110" s="123" t="s">
        <v>92</v>
      </c>
      <c r="Y110" s="124" t="s">
        <v>466</v>
      </c>
      <c r="Z110" s="125" t="s">
        <v>110</v>
      </c>
      <c r="AA110" s="125" t="s">
        <v>347</v>
      </c>
      <c r="AB110" s="125" t="s">
        <v>94</v>
      </c>
      <c r="AC110" s="126" t="str">
        <f>"CLE-"&amp;B110</f>
        <v>CLE-094</v>
      </c>
      <c r="AD110" s="123">
        <v>80111600</v>
      </c>
      <c r="AE110" s="47" t="s">
        <v>293</v>
      </c>
      <c r="AF110" s="127">
        <f t="shared" si="50"/>
        <v>45672</v>
      </c>
      <c r="AG110" s="127">
        <f t="shared" si="49"/>
        <v>45672</v>
      </c>
      <c r="AH110" s="141">
        <f t="shared" si="48"/>
        <v>11</v>
      </c>
      <c r="AI110" s="132" t="s">
        <v>96</v>
      </c>
      <c r="AJ110" s="151" t="s">
        <v>97</v>
      </c>
      <c r="AK110" s="180">
        <f t="shared" si="41"/>
        <v>347515</v>
      </c>
      <c r="AL110" s="180">
        <f t="shared" si="42"/>
        <v>347515</v>
      </c>
      <c r="AM110" s="128"/>
      <c r="AN110" s="132" t="s">
        <v>94</v>
      </c>
      <c r="AO110" s="132" t="s">
        <v>98</v>
      </c>
      <c r="AP110" s="152" t="s">
        <v>99</v>
      </c>
      <c r="AQ110" s="153" t="s">
        <v>100</v>
      </c>
      <c r="AR110" s="129" t="s">
        <v>32</v>
      </c>
      <c r="AS110" s="130" t="s">
        <v>101</v>
      </c>
      <c r="AT110" s="131" t="s">
        <v>102</v>
      </c>
      <c r="AU110" s="132" t="s">
        <v>94</v>
      </c>
      <c r="AV110" s="132" t="s">
        <v>110</v>
      </c>
      <c r="AW110" s="133" t="s">
        <v>103</v>
      </c>
      <c r="AX110" s="133" t="s">
        <v>104</v>
      </c>
      <c r="AY110" s="133" t="s">
        <v>105</v>
      </c>
      <c r="AZ110" s="133" t="s">
        <v>103</v>
      </c>
      <c r="BA110" s="133"/>
      <c r="BB110" s="133"/>
      <c r="BC110" s="154"/>
    </row>
    <row r="111" spans="1:55" s="3" customFormat="1" ht="77.45" customHeight="1">
      <c r="A111" s="112" t="s">
        <v>196</v>
      </c>
      <c r="B111" s="113" t="s">
        <v>256</v>
      </c>
      <c r="C111" s="113" t="s">
        <v>85</v>
      </c>
      <c r="D111" s="113" t="s">
        <v>20</v>
      </c>
      <c r="E111" s="113" t="s">
        <v>21</v>
      </c>
      <c r="F111" s="113"/>
      <c r="G111" s="114" t="s">
        <v>106</v>
      </c>
      <c r="H111" s="114" t="s">
        <v>107</v>
      </c>
      <c r="I111" s="113" t="s">
        <v>115</v>
      </c>
      <c r="J111" s="113">
        <v>6</v>
      </c>
      <c r="K111" s="115">
        <v>6200000</v>
      </c>
      <c r="L111" s="116">
        <v>0.04</v>
      </c>
      <c r="M111" s="117">
        <f t="shared" ref="M111:M118" si="51">+K111*(1+L111)</f>
        <v>6448000</v>
      </c>
      <c r="N111" s="113">
        <v>1</v>
      </c>
      <c r="O111" s="113" t="s">
        <v>109</v>
      </c>
      <c r="P111" s="119">
        <v>45691</v>
      </c>
      <c r="Q111" s="119">
        <v>46003</v>
      </c>
      <c r="R111" s="120">
        <f>M111*V111</f>
        <v>64480000</v>
      </c>
      <c r="S111" s="118"/>
      <c r="T111" s="118"/>
      <c r="U111" s="120">
        <f t="shared" ref="U111:U127" si="52">IF($O111="MENSUAL",ROUND((((T111-S111))/30),0)*$M111,((T111-S111)/30)*$M111)</f>
        <v>0</v>
      </c>
      <c r="V111" s="148">
        <f>ROUND((((Q111-P111)+(T111-S111))/30),0)</f>
        <v>10</v>
      </c>
      <c r="W111" s="122">
        <f t="shared" ref="W111:W126" si="53">+R111+U111</f>
        <v>64480000</v>
      </c>
      <c r="X111" s="123" t="s">
        <v>92</v>
      </c>
      <c r="Y111" s="124" t="s">
        <v>93</v>
      </c>
      <c r="Z111" s="125" t="s">
        <v>110</v>
      </c>
      <c r="AA111" s="125" t="s">
        <v>347</v>
      </c>
      <c r="AB111" s="125" t="s">
        <v>737</v>
      </c>
      <c r="AC111" s="126" t="str">
        <f t="shared" ref="AC111:AC117" si="54">"CON-"&amp;B111</f>
        <v>CON-095</v>
      </c>
      <c r="AD111" s="123">
        <v>80111600</v>
      </c>
      <c r="AE111" s="47" t="s">
        <v>340</v>
      </c>
      <c r="AF111" s="127">
        <f t="shared" si="50"/>
        <v>45691</v>
      </c>
      <c r="AG111" s="127">
        <f t="shared" si="49"/>
        <v>45691</v>
      </c>
      <c r="AH111" s="141">
        <f t="shared" si="48"/>
        <v>10</v>
      </c>
      <c r="AI111" s="132" t="s">
        <v>96</v>
      </c>
      <c r="AJ111" s="151" t="s">
        <v>97</v>
      </c>
      <c r="AK111" s="128">
        <f t="shared" si="41"/>
        <v>64480000</v>
      </c>
      <c r="AL111" s="128">
        <f t="shared" si="42"/>
        <v>64480000</v>
      </c>
      <c r="AM111" s="128"/>
      <c r="AN111" s="132" t="s">
        <v>94</v>
      </c>
      <c r="AO111" s="132" t="s">
        <v>98</v>
      </c>
      <c r="AP111" s="152" t="s">
        <v>99</v>
      </c>
      <c r="AQ111" s="153" t="s">
        <v>100</v>
      </c>
      <c r="AR111" s="129" t="str">
        <f>E111</f>
        <v>DESPACHO VAD</v>
      </c>
      <c r="AS111" s="130" t="s">
        <v>101</v>
      </c>
      <c r="AT111" s="131" t="s">
        <v>102</v>
      </c>
      <c r="AU111" s="132" t="s">
        <v>94</v>
      </c>
      <c r="AV111" s="132" t="s">
        <v>94</v>
      </c>
      <c r="AW111" s="133" t="s">
        <v>103</v>
      </c>
      <c r="AX111" s="133" t="s">
        <v>104</v>
      </c>
      <c r="AY111" s="133" t="s">
        <v>105</v>
      </c>
      <c r="AZ111" s="133" t="s">
        <v>103</v>
      </c>
      <c r="BA111" s="133"/>
      <c r="BB111" s="133"/>
      <c r="BC111" s="154"/>
    </row>
    <row r="112" spans="1:55" s="3" customFormat="1" ht="60">
      <c r="A112" s="112" t="s">
        <v>113</v>
      </c>
      <c r="B112" s="113" t="s">
        <v>259</v>
      </c>
      <c r="C112" s="113" t="s">
        <v>85</v>
      </c>
      <c r="D112" s="113" t="s">
        <v>20</v>
      </c>
      <c r="E112" s="113" t="s">
        <v>23</v>
      </c>
      <c r="F112" s="113" t="s">
        <v>242</v>
      </c>
      <c r="G112" s="114" t="s">
        <v>243</v>
      </c>
      <c r="H112" s="114" t="s">
        <v>244</v>
      </c>
      <c r="I112" s="113" t="s">
        <v>124</v>
      </c>
      <c r="J112" s="113">
        <v>3</v>
      </c>
      <c r="K112" s="115">
        <v>1850000</v>
      </c>
      <c r="L112" s="116">
        <v>0.05</v>
      </c>
      <c r="M112" s="117">
        <f t="shared" si="51"/>
        <v>1942500</v>
      </c>
      <c r="N112" s="113">
        <v>1</v>
      </c>
      <c r="O112" s="113" t="s">
        <v>109</v>
      </c>
      <c r="P112" s="119">
        <v>45699</v>
      </c>
      <c r="Q112" s="119">
        <v>45807</v>
      </c>
      <c r="R112" s="120">
        <f>IF($O112="MENSUAL",ROUND((((Q112-P112))/30),0)*$M112,((Q112-P112)/30)*$M112)</f>
        <v>6993000</v>
      </c>
      <c r="S112" s="118">
        <v>45875</v>
      </c>
      <c r="T112" s="118">
        <v>45991</v>
      </c>
      <c r="U112" s="120">
        <f t="shared" si="52"/>
        <v>7511000</v>
      </c>
      <c r="V112" s="148">
        <v>7.5</v>
      </c>
      <c r="W112" s="122">
        <f t="shared" si="53"/>
        <v>14504000</v>
      </c>
      <c r="X112" s="123" t="s">
        <v>92</v>
      </c>
      <c r="Y112" s="124" t="s">
        <v>162</v>
      </c>
      <c r="Z112" s="125" t="s">
        <v>110</v>
      </c>
      <c r="AA112" s="125" t="s">
        <v>347</v>
      </c>
      <c r="AB112" s="125" t="s">
        <v>94</v>
      </c>
      <c r="AC112" s="126" t="str">
        <f t="shared" si="54"/>
        <v>CON-096</v>
      </c>
      <c r="AD112" s="123">
        <v>80111600</v>
      </c>
      <c r="AE112" s="47" t="s">
        <v>404</v>
      </c>
      <c r="AF112" s="127">
        <f t="shared" si="50"/>
        <v>45699</v>
      </c>
      <c r="AG112" s="127">
        <f t="shared" si="49"/>
        <v>45699</v>
      </c>
      <c r="AH112" s="141">
        <f t="shared" si="48"/>
        <v>7.5</v>
      </c>
      <c r="AI112" s="132" t="s">
        <v>96</v>
      </c>
      <c r="AJ112" s="151" t="s">
        <v>97</v>
      </c>
      <c r="AK112" s="128">
        <f t="shared" si="41"/>
        <v>14504000</v>
      </c>
      <c r="AL112" s="128">
        <f t="shared" si="42"/>
        <v>14504000</v>
      </c>
      <c r="AM112" s="128"/>
      <c r="AN112" s="132" t="s">
        <v>94</v>
      </c>
      <c r="AO112" s="132" t="s">
        <v>98</v>
      </c>
      <c r="AP112" s="152" t="s">
        <v>99</v>
      </c>
      <c r="AQ112" s="153" t="s">
        <v>100</v>
      </c>
      <c r="AR112" s="129" t="str">
        <f>E112</f>
        <v>SUBDIRECCIÓN DE BIENESTAR UNIVERSITARIO</v>
      </c>
      <c r="AS112" s="130" t="s">
        <v>101</v>
      </c>
      <c r="AT112" s="131" t="s">
        <v>102</v>
      </c>
      <c r="AU112" s="132" t="s">
        <v>94</v>
      </c>
      <c r="AV112" s="132" t="s">
        <v>94</v>
      </c>
      <c r="AW112" s="133" t="s">
        <v>103</v>
      </c>
      <c r="AX112" s="133" t="s">
        <v>104</v>
      </c>
      <c r="AY112" s="133" t="s">
        <v>105</v>
      </c>
      <c r="AZ112" s="133" t="s">
        <v>103</v>
      </c>
      <c r="BA112" s="133"/>
      <c r="BB112" s="133"/>
      <c r="BC112" s="154"/>
    </row>
    <row r="113" spans="1:55" s="3" customFormat="1" ht="84">
      <c r="A113" s="112" t="s">
        <v>113</v>
      </c>
      <c r="B113" s="113" t="s">
        <v>261</v>
      </c>
      <c r="C113" s="113" t="s">
        <v>85</v>
      </c>
      <c r="D113" s="113" t="s">
        <v>20</v>
      </c>
      <c r="E113" s="113" t="s">
        <v>23</v>
      </c>
      <c r="F113" s="113" t="s">
        <v>260</v>
      </c>
      <c r="G113" s="114" t="s">
        <v>258</v>
      </c>
      <c r="H113" s="114" t="s">
        <v>244</v>
      </c>
      <c r="I113" s="113" t="s">
        <v>124</v>
      </c>
      <c r="J113" s="113">
        <v>3</v>
      </c>
      <c r="K113" s="115">
        <v>1850000</v>
      </c>
      <c r="L113" s="116">
        <v>0.05</v>
      </c>
      <c r="M113" s="117">
        <f t="shared" si="51"/>
        <v>1942500</v>
      </c>
      <c r="N113" s="113">
        <v>1</v>
      </c>
      <c r="O113" s="113" t="s">
        <v>109</v>
      </c>
      <c r="P113" s="119">
        <v>45699</v>
      </c>
      <c r="Q113" s="119">
        <v>45807</v>
      </c>
      <c r="R113" s="120">
        <f>IF($O113="MENSUAL",ROUND((((Q113-P113))/30),0)*$M113,((Q113-P113)/30)*$M113)</f>
        <v>6993000</v>
      </c>
      <c r="S113" s="118">
        <v>45875</v>
      </c>
      <c r="T113" s="118">
        <v>45991</v>
      </c>
      <c r="U113" s="120">
        <f t="shared" si="52"/>
        <v>7511000</v>
      </c>
      <c r="V113" s="148">
        <v>7.5</v>
      </c>
      <c r="W113" s="122">
        <f t="shared" si="53"/>
        <v>14504000</v>
      </c>
      <c r="X113" s="123" t="s">
        <v>92</v>
      </c>
      <c r="Y113" s="124" t="s">
        <v>162</v>
      </c>
      <c r="Z113" s="125" t="s">
        <v>110</v>
      </c>
      <c r="AA113" s="125" t="s">
        <v>347</v>
      </c>
      <c r="AB113" s="125" t="s">
        <v>94</v>
      </c>
      <c r="AC113" s="126" t="str">
        <f t="shared" si="54"/>
        <v>CON-097</v>
      </c>
      <c r="AD113" s="123">
        <v>80111600</v>
      </c>
      <c r="AE113" s="47" t="s">
        <v>485</v>
      </c>
      <c r="AF113" s="127">
        <f t="shared" si="50"/>
        <v>45699</v>
      </c>
      <c r="AG113" s="127">
        <f t="shared" si="49"/>
        <v>45699</v>
      </c>
      <c r="AH113" s="141">
        <f t="shared" si="48"/>
        <v>7.5</v>
      </c>
      <c r="AI113" s="132" t="s">
        <v>96</v>
      </c>
      <c r="AJ113" s="151" t="s">
        <v>97</v>
      </c>
      <c r="AK113" s="128">
        <f t="shared" ref="AK113:AK138" si="55">+W113</f>
        <v>14504000</v>
      </c>
      <c r="AL113" s="128">
        <f t="shared" si="42"/>
        <v>14504000</v>
      </c>
      <c r="AM113" s="128"/>
      <c r="AN113" s="132" t="s">
        <v>94</v>
      </c>
      <c r="AO113" s="132" t="s">
        <v>98</v>
      </c>
      <c r="AP113" s="152" t="s">
        <v>99</v>
      </c>
      <c r="AQ113" s="153" t="s">
        <v>100</v>
      </c>
      <c r="AR113" s="129" t="str">
        <f>E113</f>
        <v>SUBDIRECCIÓN DE BIENESTAR UNIVERSITARIO</v>
      </c>
      <c r="AS113" s="130" t="s">
        <v>101</v>
      </c>
      <c r="AT113" s="131" t="s">
        <v>102</v>
      </c>
      <c r="AU113" s="132" t="s">
        <v>94</v>
      </c>
      <c r="AV113" s="132" t="s">
        <v>94</v>
      </c>
      <c r="AW113" s="133" t="s">
        <v>103</v>
      </c>
      <c r="AX113" s="133" t="s">
        <v>104</v>
      </c>
      <c r="AY113" s="133" t="s">
        <v>105</v>
      </c>
      <c r="AZ113" s="133" t="s">
        <v>103</v>
      </c>
      <c r="BA113" s="133"/>
      <c r="BB113" s="133"/>
      <c r="BC113" s="154"/>
    </row>
    <row r="114" spans="1:55" s="3" customFormat="1" ht="72">
      <c r="A114" s="112" t="s">
        <v>113</v>
      </c>
      <c r="B114" s="113" t="s">
        <v>262</v>
      </c>
      <c r="C114" s="113" t="s">
        <v>85</v>
      </c>
      <c r="D114" s="113" t="s">
        <v>5</v>
      </c>
      <c r="E114" s="113" t="s">
        <v>7</v>
      </c>
      <c r="F114" s="113"/>
      <c r="G114" s="114" t="s">
        <v>106</v>
      </c>
      <c r="H114" s="114" t="s">
        <v>107</v>
      </c>
      <c r="I114" s="113" t="s">
        <v>108</v>
      </c>
      <c r="J114" s="113">
        <v>4</v>
      </c>
      <c r="K114" s="115">
        <v>3900000</v>
      </c>
      <c r="L114" s="116">
        <v>0.05</v>
      </c>
      <c r="M114" s="117">
        <f t="shared" si="51"/>
        <v>4095000</v>
      </c>
      <c r="N114" s="113">
        <v>1</v>
      </c>
      <c r="O114" s="113" t="s">
        <v>109</v>
      </c>
      <c r="P114" s="119">
        <v>45691</v>
      </c>
      <c r="Q114" s="119">
        <v>46003</v>
      </c>
      <c r="R114" s="120">
        <f>M114*V114</f>
        <v>40950000</v>
      </c>
      <c r="S114" s="118"/>
      <c r="T114" s="118"/>
      <c r="U114" s="120">
        <f t="shared" si="52"/>
        <v>0</v>
      </c>
      <c r="V114" s="148">
        <f>ROUND((((Q114-P114)+(T114-S114))/30),0)</f>
        <v>10</v>
      </c>
      <c r="W114" s="122">
        <f t="shared" si="53"/>
        <v>40950000</v>
      </c>
      <c r="X114" s="123" t="s">
        <v>92</v>
      </c>
      <c r="Y114" s="124" t="s">
        <v>93</v>
      </c>
      <c r="Z114" s="125" t="s">
        <v>110</v>
      </c>
      <c r="AA114" s="125" t="s">
        <v>347</v>
      </c>
      <c r="AB114" s="125" t="s">
        <v>94</v>
      </c>
      <c r="AC114" s="126" t="str">
        <f t="shared" si="54"/>
        <v>CON-098</v>
      </c>
      <c r="AD114" s="123">
        <v>80111600</v>
      </c>
      <c r="AE114" s="47" t="s">
        <v>426</v>
      </c>
      <c r="AF114" s="127">
        <f t="shared" si="50"/>
        <v>45691</v>
      </c>
      <c r="AG114" s="127">
        <f t="shared" si="49"/>
        <v>45691</v>
      </c>
      <c r="AH114" s="141">
        <f t="shared" si="48"/>
        <v>10</v>
      </c>
      <c r="AI114" s="132" t="s">
        <v>96</v>
      </c>
      <c r="AJ114" s="151" t="s">
        <v>97</v>
      </c>
      <c r="AK114" s="128">
        <f t="shared" si="55"/>
        <v>40950000</v>
      </c>
      <c r="AL114" s="128">
        <f t="shared" si="42"/>
        <v>40950000</v>
      </c>
      <c r="AM114" s="128"/>
      <c r="AN114" s="132" t="s">
        <v>94</v>
      </c>
      <c r="AO114" s="132" t="s">
        <v>98</v>
      </c>
      <c r="AP114" s="152" t="s">
        <v>99</v>
      </c>
      <c r="AQ114" s="153" t="s">
        <v>100</v>
      </c>
      <c r="AR114" s="129" t="s">
        <v>7</v>
      </c>
      <c r="AS114" s="130" t="s">
        <v>101</v>
      </c>
      <c r="AT114" s="131" t="s">
        <v>102</v>
      </c>
      <c r="AU114" s="132" t="s">
        <v>94</v>
      </c>
      <c r="AV114" s="132" t="s">
        <v>94</v>
      </c>
      <c r="AW114" s="133" t="s">
        <v>103</v>
      </c>
      <c r="AX114" s="133" t="s">
        <v>104</v>
      </c>
      <c r="AY114" s="133" t="s">
        <v>105</v>
      </c>
      <c r="AZ114" s="133" t="s">
        <v>103</v>
      </c>
      <c r="BA114" s="133"/>
      <c r="BB114" s="133"/>
      <c r="BC114" s="154" t="s">
        <v>370</v>
      </c>
    </row>
    <row r="115" spans="1:55" s="3" customFormat="1" ht="60">
      <c r="A115" s="112" t="s">
        <v>337</v>
      </c>
      <c r="B115" s="113" t="s">
        <v>263</v>
      </c>
      <c r="C115" s="113" t="s">
        <v>85</v>
      </c>
      <c r="D115" s="113" t="s">
        <v>29</v>
      </c>
      <c r="E115" s="113" t="s">
        <v>31</v>
      </c>
      <c r="F115" s="113"/>
      <c r="G115" s="114" t="s">
        <v>106</v>
      </c>
      <c r="H115" s="114" t="s">
        <v>294</v>
      </c>
      <c r="I115" s="113" t="s">
        <v>124</v>
      </c>
      <c r="J115" s="113">
        <v>5</v>
      </c>
      <c r="K115" s="115">
        <v>2100000</v>
      </c>
      <c r="L115" s="116">
        <v>0.05</v>
      </c>
      <c r="M115" s="117">
        <f t="shared" si="51"/>
        <v>2205000</v>
      </c>
      <c r="N115" s="113">
        <v>1</v>
      </c>
      <c r="O115" s="113" t="s">
        <v>109</v>
      </c>
      <c r="P115" s="119">
        <v>45691</v>
      </c>
      <c r="Q115" s="119">
        <v>46003</v>
      </c>
      <c r="R115" s="120">
        <f>M115*V115</f>
        <v>22050000</v>
      </c>
      <c r="S115" s="118"/>
      <c r="T115" s="118"/>
      <c r="U115" s="120">
        <f t="shared" si="52"/>
        <v>0</v>
      </c>
      <c r="V115" s="148">
        <f>ROUND((((Q115-P115)+(T115-S115))/30),0)</f>
        <v>10</v>
      </c>
      <c r="W115" s="122">
        <f t="shared" si="53"/>
        <v>22050000</v>
      </c>
      <c r="X115" s="123" t="s">
        <v>92</v>
      </c>
      <c r="Y115" s="124" t="s">
        <v>93</v>
      </c>
      <c r="Z115" s="125" t="s">
        <v>110</v>
      </c>
      <c r="AA115" s="125" t="s">
        <v>347</v>
      </c>
      <c r="AB115" s="125" t="s">
        <v>94</v>
      </c>
      <c r="AC115" s="126" t="str">
        <f t="shared" si="54"/>
        <v>CON-099</v>
      </c>
      <c r="AD115" s="123">
        <v>80111600</v>
      </c>
      <c r="AE115" s="47" t="s">
        <v>295</v>
      </c>
      <c r="AF115" s="127" t="s">
        <v>141</v>
      </c>
      <c r="AG115" s="127" t="str">
        <f t="shared" si="49"/>
        <v>enero</v>
      </c>
      <c r="AH115" s="141">
        <f t="shared" si="48"/>
        <v>10</v>
      </c>
      <c r="AI115" s="132" t="s">
        <v>96</v>
      </c>
      <c r="AJ115" s="151" t="s">
        <v>97</v>
      </c>
      <c r="AK115" s="128">
        <f t="shared" si="55"/>
        <v>22050000</v>
      </c>
      <c r="AL115" s="128">
        <f t="shared" si="42"/>
        <v>22050000</v>
      </c>
      <c r="AM115" s="128"/>
      <c r="AN115" s="132" t="s">
        <v>94</v>
      </c>
      <c r="AO115" s="132" t="s">
        <v>98</v>
      </c>
      <c r="AP115" s="152" t="s">
        <v>99</v>
      </c>
      <c r="AQ115" s="153" t="s">
        <v>100</v>
      </c>
      <c r="AR115" s="129" t="s">
        <v>31</v>
      </c>
      <c r="AS115" s="130" t="s">
        <v>101</v>
      </c>
      <c r="AT115" s="131" t="s">
        <v>102</v>
      </c>
      <c r="AU115" s="132" t="s">
        <v>94</v>
      </c>
      <c r="AV115" s="132" t="s">
        <v>94</v>
      </c>
      <c r="AW115" s="133" t="s">
        <v>103</v>
      </c>
      <c r="AX115" s="133" t="s">
        <v>104</v>
      </c>
      <c r="AY115" s="133" t="s">
        <v>105</v>
      </c>
      <c r="AZ115" s="133" t="s">
        <v>103</v>
      </c>
      <c r="BA115" s="133"/>
      <c r="BB115" s="133"/>
      <c r="BC115" s="154"/>
    </row>
    <row r="116" spans="1:55" s="3" customFormat="1" ht="57" customHeight="1">
      <c r="A116" s="112" t="s">
        <v>113</v>
      </c>
      <c r="B116" s="113" t="s">
        <v>264</v>
      </c>
      <c r="C116" s="113" t="s">
        <v>85</v>
      </c>
      <c r="D116" s="113" t="s">
        <v>20</v>
      </c>
      <c r="E116" s="113" t="s">
        <v>25</v>
      </c>
      <c r="F116" s="113"/>
      <c r="G116" s="114" t="s">
        <v>112</v>
      </c>
      <c r="H116" s="114" t="s">
        <v>107</v>
      </c>
      <c r="I116" s="113" t="s">
        <v>118</v>
      </c>
      <c r="J116" s="113">
        <v>2</v>
      </c>
      <c r="K116" s="115">
        <v>7400000</v>
      </c>
      <c r="L116" s="116">
        <v>0.04</v>
      </c>
      <c r="M116" s="117">
        <f t="shared" si="51"/>
        <v>7696000</v>
      </c>
      <c r="N116" s="113">
        <v>1</v>
      </c>
      <c r="O116" s="113" t="s">
        <v>91</v>
      </c>
      <c r="P116" s="119">
        <v>45677</v>
      </c>
      <c r="Q116" s="119">
        <v>46010</v>
      </c>
      <c r="R116" s="120">
        <f>M116*V116</f>
        <v>84656000</v>
      </c>
      <c r="S116" s="118"/>
      <c r="T116" s="118"/>
      <c r="U116" s="120">
        <f t="shared" si="52"/>
        <v>0</v>
      </c>
      <c r="V116" s="148">
        <f>ROUND((((Q116-P116)+(T116-S116))/30),0)</f>
        <v>11</v>
      </c>
      <c r="W116" s="122">
        <f t="shared" si="53"/>
        <v>84656000</v>
      </c>
      <c r="X116" s="123" t="s">
        <v>92</v>
      </c>
      <c r="Y116" s="124" t="s">
        <v>93</v>
      </c>
      <c r="Z116" s="125" t="s">
        <v>110</v>
      </c>
      <c r="AA116" s="125" t="s">
        <v>347</v>
      </c>
      <c r="AB116" s="125" t="s">
        <v>94</v>
      </c>
      <c r="AC116" s="126" t="str">
        <f t="shared" si="54"/>
        <v>CON-100</v>
      </c>
      <c r="AD116" s="123">
        <v>80111600</v>
      </c>
      <c r="AE116" s="47" t="s">
        <v>296</v>
      </c>
      <c r="AF116" s="127">
        <f>+P116</f>
        <v>45677</v>
      </c>
      <c r="AG116" s="127">
        <f t="shared" si="49"/>
        <v>45677</v>
      </c>
      <c r="AH116" s="141">
        <f t="shared" si="48"/>
        <v>11</v>
      </c>
      <c r="AI116" s="132" t="s">
        <v>96</v>
      </c>
      <c r="AJ116" s="151" t="s">
        <v>97</v>
      </c>
      <c r="AK116" s="128">
        <f t="shared" si="55"/>
        <v>84656000</v>
      </c>
      <c r="AL116" s="128">
        <f t="shared" si="42"/>
        <v>84656000</v>
      </c>
      <c r="AM116" s="128"/>
      <c r="AN116" s="132" t="s">
        <v>94</v>
      </c>
      <c r="AO116" s="132" t="s">
        <v>98</v>
      </c>
      <c r="AP116" s="152" t="s">
        <v>99</v>
      </c>
      <c r="AQ116" s="153" t="s">
        <v>100</v>
      </c>
      <c r="AR116" s="129" t="str">
        <f>E116</f>
        <v>SUBDIRECCIÓN DE PERSONAL</v>
      </c>
      <c r="AS116" s="130" t="s">
        <v>101</v>
      </c>
      <c r="AT116" s="131" t="s">
        <v>102</v>
      </c>
      <c r="AU116" s="132" t="s">
        <v>94</v>
      </c>
      <c r="AV116" s="132" t="s">
        <v>94</v>
      </c>
      <c r="AW116" s="133" t="s">
        <v>103</v>
      </c>
      <c r="AX116" s="133" t="s">
        <v>104</v>
      </c>
      <c r="AY116" s="133" t="s">
        <v>105</v>
      </c>
      <c r="AZ116" s="133" t="s">
        <v>103</v>
      </c>
      <c r="BA116" s="133"/>
      <c r="BB116" s="133"/>
      <c r="BC116" s="154"/>
    </row>
    <row r="117" spans="1:55" s="3" customFormat="1" ht="68.25" customHeight="1">
      <c r="A117" s="112" t="s">
        <v>113</v>
      </c>
      <c r="B117" s="113" t="s">
        <v>265</v>
      </c>
      <c r="C117" s="113" t="s">
        <v>85</v>
      </c>
      <c r="D117" s="113" t="s">
        <v>20</v>
      </c>
      <c r="E117" s="113" t="s">
        <v>23</v>
      </c>
      <c r="F117" s="113" t="s">
        <v>242</v>
      </c>
      <c r="G117" s="114" t="s">
        <v>243</v>
      </c>
      <c r="H117" s="114" t="s">
        <v>244</v>
      </c>
      <c r="I117" s="113" t="s">
        <v>124</v>
      </c>
      <c r="J117" s="113">
        <v>3</v>
      </c>
      <c r="K117" s="115">
        <v>1850000</v>
      </c>
      <c r="L117" s="116">
        <v>0.05</v>
      </c>
      <c r="M117" s="117">
        <f t="shared" si="51"/>
        <v>1942500</v>
      </c>
      <c r="N117" s="113">
        <v>1</v>
      </c>
      <c r="O117" s="113" t="s">
        <v>109</v>
      </c>
      <c r="P117" s="119">
        <v>45699</v>
      </c>
      <c r="Q117" s="119">
        <v>45807</v>
      </c>
      <c r="R117" s="120">
        <f>IF($O117="MENSUAL",ROUND((((Q117-P117))/30),0)*$M117,((Q117-P117)/30)*$M117)</f>
        <v>6993000</v>
      </c>
      <c r="S117" s="118">
        <v>45875</v>
      </c>
      <c r="T117" s="118">
        <v>45991</v>
      </c>
      <c r="U117" s="120">
        <f t="shared" si="52"/>
        <v>7511000</v>
      </c>
      <c r="V117" s="148">
        <v>7.5</v>
      </c>
      <c r="W117" s="122">
        <f t="shared" si="53"/>
        <v>14504000</v>
      </c>
      <c r="X117" s="123" t="s">
        <v>92</v>
      </c>
      <c r="Y117" s="124" t="s">
        <v>162</v>
      </c>
      <c r="Z117" s="125" t="s">
        <v>110</v>
      </c>
      <c r="AA117" s="125" t="s">
        <v>347</v>
      </c>
      <c r="AB117" s="125" t="s">
        <v>94</v>
      </c>
      <c r="AC117" s="126" t="str">
        <f t="shared" si="54"/>
        <v>CON-101</v>
      </c>
      <c r="AD117" s="123">
        <v>80111600</v>
      </c>
      <c r="AE117" s="47" t="s">
        <v>406</v>
      </c>
      <c r="AF117" s="127">
        <f>+P117</f>
        <v>45699</v>
      </c>
      <c r="AG117" s="127">
        <f t="shared" si="49"/>
        <v>45699</v>
      </c>
      <c r="AH117" s="141">
        <f t="shared" si="48"/>
        <v>7.5</v>
      </c>
      <c r="AI117" s="132" t="s">
        <v>96</v>
      </c>
      <c r="AJ117" s="151" t="s">
        <v>97</v>
      </c>
      <c r="AK117" s="128">
        <f t="shared" si="55"/>
        <v>14504000</v>
      </c>
      <c r="AL117" s="128">
        <f t="shared" si="42"/>
        <v>14504000</v>
      </c>
      <c r="AM117" s="128"/>
      <c r="AN117" s="132" t="s">
        <v>94</v>
      </c>
      <c r="AO117" s="132" t="s">
        <v>98</v>
      </c>
      <c r="AP117" s="152" t="s">
        <v>99</v>
      </c>
      <c r="AQ117" s="153" t="s">
        <v>100</v>
      </c>
      <c r="AR117" s="129" t="s">
        <v>23</v>
      </c>
      <c r="AS117" s="130" t="s">
        <v>101</v>
      </c>
      <c r="AT117" s="131" t="s">
        <v>102</v>
      </c>
      <c r="AU117" s="132" t="s">
        <v>94</v>
      </c>
      <c r="AV117" s="132" t="s">
        <v>94</v>
      </c>
      <c r="AW117" s="133" t="s">
        <v>103</v>
      </c>
      <c r="AX117" s="133" t="s">
        <v>104</v>
      </c>
      <c r="AY117" s="133" t="s">
        <v>105</v>
      </c>
      <c r="AZ117" s="133" t="s">
        <v>103</v>
      </c>
      <c r="BA117" s="133"/>
      <c r="BB117" s="133"/>
      <c r="BC117" s="154"/>
    </row>
    <row r="118" spans="1:55" s="3" customFormat="1" ht="81" customHeight="1">
      <c r="A118" s="112" t="s">
        <v>138</v>
      </c>
      <c r="B118" s="113" t="s">
        <v>267</v>
      </c>
      <c r="C118" s="113" t="s">
        <v>85</v>
      </c>
      <c r="D118" s="113" t="s">
        <v>12</v>
      </c>
      <c r="E118" s="113" t="s">
        <v>14</v>
      </c>
      <c r="F118" s="113" t="s">
        <v>140</v>
      </c>
      <c r="G118" s="114" t="s">
        <v>106</v>
      </c>
      <c r="H118" s="114" t="s">
        <v>107</v>
      </c>
      <c r="I118" s="113" t="s">
        <v>115</v>
      </c>
      <c r="J118" s="113">
        <v>6</v>
      </c>
      <c r="K118" s="115">
        <v>6200000</v>
      </c>
      <c r="L118" s="116">
        <v>0.04</v>
      </c>
      <c r="M118" s="117">
        <f t="shared" si="51"/>
        <v>6448000</v>
      </c>
      <c r="N118" s="113">
        <v>1</v>
      </c>
      <c r="O118" s="113" t="s">
        <v>109</v>
      </c>
      <c r="P118" s="119">
        <v>45691</v>
      </c>
      <c r="Q118" s="119">
        <v>46003</v>
      </c>
      <c r="R118" s="120">
        <f>M118*V118</f>
        <v>67704000</v>
      </c>
      <c r="S118" s="118"/>
      <c r="T118" s="118"/>
      <c r="U118" s="120">
        <f t="shared" si="52"/>
        <v>0</v>
      </c>
      <c r="V118" s="148">
        <v>10.5</v>
      </c>
      <c r="W118" s="122">
        <f t="shared" si="53"/>
        <v>67704000</v>
      </c>
      <c r="X118" s="123" t="s">
        <v>336</v>
      </c>
      <c r="Y118" s="124" t="s">
        <v>93</v>
      </c>
      <c r="Z118" s="125" t="s">
        <v>110</v>
      </c>
      <c r="AA118" s="125" t="s">
        <v>347</v>
      </c>
      <c r="AB118" s="125" t="s">
        <v>94</v>
      </c>
      <c r="AC118" s="126" t="str">
        <f>"PIC-"&amp;B118</f>
        <v>PIC-102</v>
      </c>
      <c r="AD118" s="123">
        <v>80111600</v>
      </c>
      <c r="AE118" s="47" t="s">
        <v>482</v>
      </c>
      <c r="AF118" s="127" t="s">
        <v>141</v>
      </c>
      <c r="AG118" s="127" t="str">
        <f t="shared" si="49"/>
        <v>enero</v>
      </c>
      <c r="AH118" s="141">
        <f t="shared" si="48"/>
        <v>10.5</v>
      </c>
      <c r="AI118" s="132" t="s">
        <v>96</v>
      </c>
      <c r="AJ118" s="151" t="s">
        <v>97</v>
      </c>
      <c r="AK118" s="128">
        <f t="shared" si="55"/>
        <v>67704000</v>
      </c>
      <c r="AL118" s="128">
        <f t="shared" si="42"/>
        <v>67704000</v>
      </c>
      <c r="AM118" s="128"/>
      <c r="AN118" s="132" t="s">
        <v>94</v>
      </c>
      <c r="AO118" s="132" t="s">
        <v>98</v>
      </c>
      <c r="AP118" s="152" t="s">
        <v>99</v>
      </c>
      <c r="AQ118" s="153" t="s">
        <v>100</v>
      </c>
      <c r="AR118" s="129" t="str">
        <f t="shared" ref="AR118:AR127" si="56">E118</f>
        <v>DESPACHO VAC</v>
      </c>
      <c r="AS118" s="130" t="s">
        <v>101</v>
      </c>
      <c r="AT118" s="131" t="s">
        <v>102</v>
      </c>
      <c r="AU118" s="132" t="s">
        <v>94</v>
      </c>
      <c r="AV118" s="132" t="s">
        <v>94</v>
      </c>
      <c r="AW118" s="133" t="s">
        <v>103</v>
      </c>
      <c r="AX118" s="133" t="s">
        <v>104</v>
      </c>
      <c r="AY118" s="133" t="s">
        <v>105</v>
      </c>
      <c r="AZ118" s="133" t="s">
        <v>103</v>
      </c>
      <c r="BA118" s="133"/>
      <c r="BB118" s="133"/>
      <c r="BC118" s="154"/>
    </row>
    <row r="119" spans="1:55" s="3" customFormat="1" ht="67.5" customHeight="1">
      <c r="A119" s="112"/>
      <c r="B119" s="113" t="s">
        <v>268</v>
      </c>
      <c r="C119" s="113" t="s">
        <v>85</v>
      </c>
      <c r="D119" s="113" t="s">
        <v>5</v>
      </c>
      <c r="E119" s="113" t="s">
        <v>5</v>
      </c>
      <c r="F119" s="113"/>
      <c r="G119" s="114" t="s">
        <v>106</v>
      </c>
      <c r="H119" s="114" t="s">
        <v>88</v>
      </c>
      <c r="I119" s="113" t="s">
        <v>115</v>
      </c>
      <c r="J119" s="113">
        <v>6</v>
      </c>
      <c r="K119" s="115">
        <v>6200000</v>
      </c>
      <c r="L119" s="116">
        <v>0.04</v>
      </c>
      <c r="M119" s="117">
        <f>+K119*(1+L120)</f>
        <v>6448000</v>
      </c>
      <c r="N119" s="113">
        <v>1</v>
      </c>
      <c r="O119" s="113" t="s">
        <v>91</v>
      </c>
      <c r="P119" s="119">
        <v>45691</v>
      </c>
      <c r="Q119" s="119">
        <v>45994</v>
      </c>
      <c r="R119" s="120">
        <f>M119*V119</f>
        <v>64480000</v>
      </c>
      <c r="S119" s="118"/>
      <c r="T119" s="118"/>
      <c r="U119" s="120">
        <f t="shared" si="52"/>
        <v>0</v>
      </c>
      <c r="V119" s="148">
        <f>ROUND((((Q119-P119)+(T119-S119))/30),0)</f>
        <v>10</v>
      </c>
      <c r="W119" s="122">
        <f t="shared" si="53"/>
        <v>64480000</v>
      </c>
      <c r="X119" s="123" t="s">
        <v>92</v>
      </c>
      <c r="Y119" s="124" t="s">
        <v>93</v>
      </c>
      <c r="Z119" s="125" t="s">
        <v>110</v>
      </c>
      <c r="AA119" s="125" t="s">
        <v>347</v>
      </c>
      <c r="AB119" s="125" t="s">
        <v>94</v>
      </c>
      <c r="AC119" s="126" t="str">
        <f t="shared" ref="AC119:AC132" si="57">"CON-"&amp;B119</f>
        <v>CON-103</v>
      </c>
      <c r="AD119" s="123" t="s">
        <v>468</v>
      </c>
      <c r="AE119" s="47" t="s">
        <v>300</v>
      </c>
      <c r="AF119" s="127">
        <f>+P119</f>
        <v>45691</v>
      </c>
      <c r="AG119" s="127">
        <f t="shared" si="49"/>
        <v>45691</v>
      </c>
      <c r="AH119" s="141">
        <f t="shared" si="48"/>
        <v>10</v>
      </c>
      <c r="AI119" s="132" t="s">
        <v>96</v>
      </c>
      <c r="AJ119" s="151" t="s">
        <v>97</v>
      </c>
      <c r="AK119" s="128">
        <f t="shared" si="55"/>
        <v>64480000</v>
      </c>
      <c r="AL119" s="128">
        <f t="shared" si="42"/>
        <v>64480000</v>
      </c>
      <c r="AM119" s="128"/>
      <c r="AN119" s="132" t="s">
        <v>94</v>
      </c>
      <c r="AO119" s="132" t="s">
        <v>98</v>
      </c>
      <c r="AP119" s="152" t="s">
        <v>99</v>
      </c>
      <c r="AQ119" s="153" t="s">
        <v>100</v>
      </c>
      <c r="AR119" s="129" t="str">
        <f t="shared" si="56"/>
        <v>RECTORÍA</v>
      </c>
      <c r="AS119" s="130" t="s">
        <v>101</v>
      </c>
      <c r="AT119" s="131" t="s">
        <v>102</v>
      </c>
      <c r="AU119" s="132" t="s">
        <v>94</v>
      </c>
      <c r="AV119" s="132" t="s">
        <v>94</v>
      </c>
      <c r="AW119" s="133" t="s">
        <v>103</v>
      </c>
      <c r="AX119" s="133" t="s">
        <v>104</v>
      </c>
      <c r="AY119" s="133" t="s">
        <v>105</v>
      </c>
      <c r="AZ119" s="133" t="s">
        <v>103</v>
      </c>
      <c r="BA119" s="133"/>
      <c r="BB119" s="133"/>
      <c r="BC119" s="154"/>
    </row>
    <row r="120" spans="1:55" s="3" customFormat="1" ht="72" customHeight="1">
      <c r="A120" s="112" t="s">
        <v>113</v>
      </c>
      <c r="B120" s="113" t="s">
        <v>270</v>
      </c>
      <c r="C120" s="113" t="s">
        <v>85</v>
      </c>
      <c r="D120" s="113" t="s">
        <v>5</v>
      </c>
      <c r="E120" s="113" t="s">
        <v>9</v>
      </c>
      <c r="F120" s="113"/>
      <c r="G120" s="114" t="s">
        <v>106</v>
      </c>
      <c r="H120" s="114" t="s">
        <v>107</v>
      </c>
      <c r="I120" s="113" t="s">
        <v>115</v>
      </c>
      <c r="J120" s="113">
        <v>4</v>
      </c>
      <c r="K120" s="115">
        <v>5700000</v>
      </c>
      <c r="L120" s="116">
        <v>0.04</v>
      </c>
      <c r="M120" s="117">
        <f>+K120*(1+L121)</f>
        <v>5928000</v>
      </c>
      <c r="N120" s="113">
        <v>1</v>
      </c>
      <c r="O120" s="113" t="s">
        <v>91</v>
      </c>
      <c r="P120" s="119">
        <v>45691</v>
      </c>
      <c r="Q120" s="119">
        <v>46003</v>
      </c>
      <c r="R120" s="120">
        <f>M120*V120</f>
        <v>59280000</v>
      </c>
      <c r="S120" s="118"/>
      <c r="T120" s="118"/>
      <c r="U120" s="120">
        <f t="shared" si="52"/>
        <v>0</v>
      </c>
      <c r="V120" s="148">
        <f>ROUND((((Q120-P120)+(T120-S120))/30),0)</f>
        <v>10</v>
      </c>
      <c r="W120" s="122">
        <f t="shared" si="53"/>
        <v>59280000</v>
      </c>
      <c r="X120" s="123" t="s">
        <v>92</v>
      </c>
      <c r="Y120" s="124" t="s">
        <v>93</v>
      </c>
      <c r="Z120" s="125" t="s">
        <v>110</v>
      </c>
      <c r="AA120" s="125" t="s">
        <v>347</v>
      </c>
      <c r="AB120" s="125" t="s">
        <v>94</v>
      </c>
      <c r="AC120" s="126" t="str">
        <f t="shared" si="57"/>
        <v>CON-104</v>
      </c>
      <c r="AD120" s="123">
        <v>80111600</v>
      </c>
      <c r="AE120" s="47" t="s">
        <v>301</v>
      </c>
      <c r="AF120" s="127">
        <f>+P120</f>
        <v>45691</v>
      </c>
      <c r="AG120" s="127">
        <f t="shared" si="49"/>
        <v>45691</v>
      </c>
      <c r="AH120" s="141">
        <f t="shared" si="48"/>
        <v>10</v>
      </c>
      <c r="AI120" s="132" t="s">
        <v>96</v>
      </c>
      <c r="AJ120" s="151" t="s">
        <v>97</v>
      </c>
      <c r="AK120" s="128">
        <f t="shared" si="55"/>
        <v>59280000</v>
      </c>
      <c r="AL120" s="128">
        <f t="shared" si="42"/>
        <v>59280000</v>
      </c>
      <c r="AM120" s="128"/>
      <c r="AN120" s="132" t="s">
        <v>94</v>
      </c>
      <c r="AO120" s="132" t="s">
        <v>98</v>
      </c>
      <c r="AP120" s="152" t="s">
        <v>99</v>
      </c>
      <c r="AQ120" s="153" t="s">
        <v>100</v>
      </c>
      <c r="AR120" s="129" t="str">
        <f t="shared" si="56"/>
        <v xml:space="preserve">OFICINA DE DESARROLLO Y PLANEACIÓN </v>
      </c>
      <c r="AS120" s="130" t="s">
        <v>101</v>
      </c>
      <c r="AT120" s="131" t="s">
        <v>102</v>
      </c>
      <c r="AU120" s="132" t="s">
        <v>94</v>
      </c>
      <c r="AV120" s="132" t="s">
        <v>94</v>
      </c>
      <c r="AW120" s="133" t="s">
        <v>103</v>
      </c>
      <c r="AX120" s="133" t="s">
        <v>104</v>
      </c>
      <c r="AY120" s="133" t="s">
        <v>105</v>
      </c>
      <c r="AZ120" s="133" t="s">
        <v>103</v>
      </c>
      <c r="BA120" s="133"/>
      <c r="BB120" s="133"/>
      <c r="BC120" s="154"/>
    </row>
    <row r="121" spans="1:55" s="3" customFormat="1" ht="81.75" customHeight="1">
      <c r="A121" s="112" t="s">
        <v>332</v>
      </c>
      <c r="B121" s="113" t="s">
        <v>272</v>
      </c>
      <c r="C121" s="113" t="s">
        <v>85</v>
      </c>
      <c r="D121" s="113" t="s">
        <v>20</v>
      </c>
      <c r="E121" s="113" t="s">
        <v>25</v>
      </c>
      <c r="F121" s="113"/>
      <c r="G121" s="114" t="s">
        <v>106</v>
      </c>
      <c r="H121" s="114" t="s">
        <v>107</v>
      </c>
      <c r="I121" s="113" t="s">
        <v>115</v>
      </c>
      <c r="J121" s="113">
        <v>6</v>
      </c>
      <c r="K121" s="115">
        <v>6200000</v>
      </c>
      <c r="L121" s="116">
        <v>0.04</v>
      </c>
      <c r="M121" s="117">
        <f>+K121*1.05</f>
        <v>6510000</v>
      </c>
      <c r="N121" s="113">
        <v>1</v>
      </c>
      <c r="O121" s="113" t="s">
        <v>109</v>
      </c>
      <c r="P121" s="119">
        <v>45691</v>
      </c>
      <c r="Q121" s="119">
        <v>45994</v>
      </c>
      <c r="R121" s="120">
        <f>M121*V121</f>
        <v>65100000</v>
      </c>
      <c r="S121" s="118"/>
      <c r="T121" s="118"/>
      <c r="U121" s="120">
        <f t="shared" si="52"/>
        <v>0</v>
      </c>
      <c r="V121" s="148">
        <f>ROUND((((Q121-P121)+(T121-S121))/30),0)</f>
        <v>10</v>
      </c>
      <c r="W121" s="122">
        <f t="shared" si="53"/>
        <v>65100000</v>
      </c>
      <c r="X121" s="123" t="s">
        <v>92</v>
      </c>
      <c r="Y121" s="124" t="s">
        <v>93</v>
      </c>
      <c r="Z121" s="125" t="s">
        <v>110</v>
      </c>
      <c r="AA121" s="125" t="s">
        <v>347</v>
      </c>
      <c r="AB121" s="125" t="s">
        <v>94</v>
      </c>
      <c r="AC121" s="126" t="str">
        <f t="shared" si="57"/>
        <v>CON-105</v>
      </c>
      <c r="AD121" s="123" t="s">
        <v>468</v>
      </c>
      <c r="AE121" s="47" t="s">
        <v>598</v>
      </c>
      <c r="AF121" s="127">
        <f>+P121</f>
        <v>45691</v>
      </c>
      <c r="AG121" s="127">
        <f t="shared" si="49"/>
        <v>45691</v>
      </c>
      <c r="AH121" s="141">
        <f t="shared" si="48"/>
        <v>10</v>
      </c>
      <c r="AI121" s="132" t="s">
        <v>96</v>
      </c>
      <c r="AJ121" s="151" t="s">
        <v>97</v>
      </c>
      <c r="AK121" s="128">
        <f t="shared" si="55"/>
        <v>65100000</v>
      </c>
      <c r="AL121" s="128">
        <f t="shared" si="42"/>
        <v>65100000</v>
      </c>
      <c r="AM121" s="128"/>
      <c r="AN121" s="132" t="s">
        <v>94</v>
      </c>
      <c r="AO121" s="132" t="s">
        <v>98</v>
      </c>
      <c r="AP121" s="152" t="s">
        <v>99</v>
      </c>
      <c r="AQ121" s="153" t="s">
        <v>100</v>
      </c>
      <c r="AR121" s="129" t="str">
        <f t="shared" si="56"/>
        <v>SUBDIRECCIÓN DE PERSONAL</v>
      </c>
      <c r="AS121" s="130" t="s">
        <v>101</v>
      </c>
      <c r="AT121" s="131" t="s">
        <v>102</v>
      </c>
      <c r="AU121" s="132" t="s">
        <v>94</v>
      </c>
      <c r="AV121" s="132" t="s">
        <v>94</v>
      </c>
      <c r="AW121" s="133" t="s">
        <v>103</v>
      </c>
      <c r="AX121" s="133" t="s">
        <v>104</v>
      </c>
      <c r="AY121" s="133" t="s">
        <v>105</v>
      </c>
      <c r="AZ121" s="133" t="s">
        <v>103</v>
      </c>
      <c r="BA121" s="133"/>
      <c r="BB121" s="133"/>
      <c r="BC121" s="154"/>
    </row>
    <row r="122" spans="1:55" s="3" customFormat="1" ht="84" customHeight="1">
      <c r="A122" s="112" t="s">
        <v>113</v>
      </c>
      <c r="B122" s="113" t="s">
        <v>274</v>
      </c>
      <c r="C122" s="113" t="s">
        <v>289</v>
      </c>
      <c r="D122" s="113" t="s">
        <v>20</v>
      </c>
      <c r="E122" s="113" t="s">
        <v>28</v>
      </c>
      <c r="F122" s="113"/>
      <c r="G122" s="114" t="s">
        <v>225</v>
      </c>
      <c r="H122" s="114" t="s">
        <v>107</v>
      </c>
      <c r="I122" s="113" t="s">
        <v>115</v>
      </c>
      <c r="J122" s="113">
        <v>6</v>
      </c>
      <c r="K122" s="115">
        <v>6600000</v>
      </c>
      <c r="L122" s="116">
        <v>0.04</v>
      </c>
      <c r="M122" s="117">
        <f>+K122*1.05</f>
        <v>6930000</v>
      </c>
      <c r="N122" s="113">
        <v>1</v>
      </c>
      <c r="O122" s="113" t="s">
        <v>109</v>
      </c>
      <c r="P122" s="119">
        <v>45691</v>
      </c>
      <c r="Q122" s="119">
        <v>45991</v>
      </c>
      <c r="R122" s="120">
        <f>M122*V122</f>
        <v>69300000</v>
      </c>
      <c r="S122" s="118"/>
      <c r="T122" s="118"/>
      <c r="U122" s="120">
        <f t="shared" si="52"/>
        <v>0</v>
      </c>
      <c r="V122" s="148">
        <f>ROUND((((Q122-P122)+(T122-S122))/30),0)</f>
        <v>10</v>
      </c>
      <c r="W122" s="122">
        <f t="shared" si="53"/>
        <v>69300000</v>
      </c>
      <c r="X122" s="123" t="s">
        <v>92</v>
      </c>
      <c r="Y122" s="124" t="s">
        <v>93</v>
      </c>
      <c r="Z122" s="125" t="s">
        <v>110</v>
      </c>
      <c r="AA122" s="125" t="s">
        <v>347</v>
      </c>
      <c r="AB122" s="125" t="s">
        <v>94</v>
      </c>
      <c r="AC122" s="126" t="str">
        <f t="shared" si="57"/>
        <v>CON-106</v>
      </c>
      <c r="AD122" s="123">
        <v>80111600</v>
      </c>
      <c r="AE122" s="47" t="s">
        <v>385</v>
      </c>
      <c r="AF122" s="127" t="s">
        <v>230</v>
      </c>
      <c r="AG122" s="127" t="str">
        <f t="shared" si="49"/>
        <v>ferebro</v>
      </c>
      <c r="AH122" s="141">
        <f t="shared" si="48"/>
        <v>10</v>
      </c>
      <c r="AI122" s="132" t="s">
        <v>96</v>
      </c>
      <c r="AJ122" s="151" t="s">
        <v>97</v>
      </c>
      <c r="AK122" s="128">
        <f t="shared" si="55"/>
        <v>69300000</v>
      </c>
      <c r="AL122" s="128">
        <f t="shared" si="42"/>
        <v>69300000</v>
      </c>
      <c r="AM122" s="128"/>
      <c r="AN122" s="132" t="s">
        <v>94</v>
      </c>
      <c r="AO122" s="132" t="s">
        <v>98</v>
      </c>
      <c r="AP122" s="152" t="s">
        <v>99</v>
      </c>
      <c r="AQ122" s="153" t="s">
        <v>100</v>
      </c>
      <c r="AR122" s="129" t="str">
        <f t="shared" si="56"/>
        <v>GRUPO INTERNO DE TRABAJO DE GESTIÓN DOCUMENTAL</v>
      </c>
      <c r="AS122" s="130" t="s">
        <v>101</v>
      </c>
      <c r="AT122" s="131" t="s">
        <v>102</v>
      </c>
      <c r="AU122" s="132" t="s">
        <v>94</v>
      </c>
      <c r="AV122" s="132" t="s">
        <v>94</v>
      </c>
      <c r="AW122" s="133" t="s">
        <v>103</v>
      </c>
      <c r="AX122" s="133" t="s">
        <v>104</v>
      </c>
      <c r="AY122" s="133" t="s">
        <v>105</v>
      </c>
      <c r="AZ122" s="133" t="s">
        <v>103</v>
      </c>
      <c r="BA122" s="133"/>
      <c r="BB122" s="133"/>
      <c r="BC122" s="154"/>
    </row>
    <row r="123" spans="1:55" s="3" customFormat="1" ht="60">
      <c r="A123" s="112" t="s">
        <v>113</v>
      </c>
      <c r="B123" s="113" t="s">
        <v>276</v>
      </c>
      <c r="C123" s="113" t="s">
        <v>85</v>
      </c>
      <c r="D123" s="113" t="s">
        <v>20</v>
      </c>
      <c r="E123" s="113" t="s">
        <v>23</v>
      </c>
      <c r="F123" s="113" t="s">
        <v>242</v>
      </c>
      <c r="G123" s="114" t="s">
        <v>106</v>
      </c>
      <c r="H123" s="114" t="s">
        <v>244</v>
      </c>
      <c r="I123" s="113" t="s">
        <v>124</v>
      </c>
      <c r="J123" s="113">
        <v>4</v>
      </c>
      <c r="K123" s="115">
        <v>1850000</v>
      </c>
      <c r="L123" s="116">
        <v>0.05</v>
      </c>
      <c r="M123" s="117">
        <f>+K123*(1+L127)</f>
        <v>1942500</v>
      </c>
      <c r="N123" s="113">
        <v>1</v>
      </c>
      <c r="O123" s="113" t="s">
        <v>109</v>
      </c>
      <c r="P123" s="119">
        <v>45699</v>
      </c>
      <c r="Q123" s="119">
        <v>45807</v>
      </c>
      <c r="R123" s="120">
        <f>IF($O123="MENSUAL",ROUND((((Q123-P123))/30),0)*$M123,((Q123-P123)/30)*$M123)</f>
        <v>6993000</v>
      </c>
      <c r="S123" s="118">
        <v>45875</v>
      </c>
      <c r="T123" s="118">
        <v>45991</v>
      </c>
      <c r="U123" s="120">
        <f t="shared" si="52"/>
        <v>7511000</v>
      </c>
      <c r="V123" s="148">
        <v>7.5</v>
      </c>
      <c r="W123" s="122">
        <f t="shared" si="53"/>
        <v>14504000</v>
      </c>
      <c r="X123" s="123" t="s">
        <v>92</v>
      </c>
      <c r="Y123" s="124" t="s">
        <v>162</v>
      </c>
      <c r="Z123" s="125" t="s">
        <v>110</v>
      </c>
      <c r="AA123" s="125" t="s">
        <v>347</v>
      </c>
      <c r="AB123" s="125" t="s">
        <v>94</v>
      </c>
      <c r="AC123" s="126" t="str">
        <f t="shared" si="57"/>
        <v>CON-107</v>
      </c>
      <c r="AD123" s="123">
        <v>80111600</v>
      </c>
      <c r="AE123" s="47" t="s">
        <v>467</v>
      </c>
      <c r="AF123" s="127" t="s">
        <v>141</v>
      </c>
      <c r="AG123" s="127" t="str">
        <f t="shared" si="49"/>
        <v>enero</v>
      </c>
      <c r="AH123" s="141">
        <f t="shared" si="48"/>
        <v>7.5</v>
      </c>
      <c r="AI123" s="132" t="s">
        <v>96</v>
      </c>
      <c r="AJ123" s="151" t="s">
        <v>97</v>
      </c>
      <c r="AK123" s="128">
        <f t="shared" si="55"/>
        <v>14504000</v>
      </c>
      <c r="AL123" s="128">
        <f t="shared" si="42"/>
        <v>14504000</v>
      </c>
      <c r="AM123" s="128"/>
      <c r="AN123" s="132" t="s">
        <v>94</v>
      </c>
      <c r="AO123" s="132" t="s">
        <v>98</v>
      </c>
      <c r="AP123" s="152" t="s">
        <v>99</v>
      </c>
      <c r="AQ123" s="153" t="s">
        <v>100</v>
      </c>
      <c r="AR123" s="129" t="str">
        <f t="shared" si="56"/>
        <v>SUBDIRECCIÓN DE BIENESTAR UNIVERSITARIO</v>
      </c>
      <c r="AS123" s="130" t="s">
        <v>101</v>
      </c>
      <c r="AT123" s="131" t="s">
        <v>102</v>
      </c>
      <c r="AU123" s="132" t="s">
        <v>94</v>
      </c>
      <c r="AV123" s="132" t="s">
        <v>94</v>
      </c>
      <c r="AW123" s="133" t="s">
        <v>103</v>
      </c>
      <c r="AX123" s="133" t="s">
        <v>104</v>
      </c>
      <c r="AY123" s="133" t="s">
        <v>105</v>
      </c>
      <c r="AZ123" s="133" t="s">
        <v>103</v>
      </c>
      <c r="BA123" s="133"/>
      <c r="BB123" s="133"/>
      <c r="BC123" s="154"/>
    </row>
    <row r="124" spans="1:55" s="3" customFormat="1" ht="83.1" customHeight="1">
      <c r="A124" s="112" t="s">
        <v>113</v>
      </c>
      <c r="B124" s="113" t="s">
        <v>277</v>
      </c>
      <c r="C124" s="113" t="s">
        <v>85</v>
      </c>
      <c r="D124" s="113" t="s">
        <v>20</v>
      </c>
      <c r="E124" s="113" t="s">
        <v>23</v>
      </c>
      <c r="F124" s="113" t="s">
        <v>260</v>
      </c>
      <c r="G124" s="114" t="s">
        <v>258</v>
      </c>
      <c r="H124" s="114" t="s">
        <v>244</v>
      </c>
      <c r="I124" s="113" t="s">
        <v>124</v>
      </c>
      <c r="J124" s="113">
        <v>3</v>
      </c>
      <c r="K124" s="115">
        <v>1850000</v>
      </c>
      <c r="L124" s="116">
        <v>0.05</v>
      </c>
      <c r="M124" s="117">
        <f>+K124*(1+L127)</f>
        <v>1942500</v>
      </c>
      <c r="N124" s="113">
        <v>1</v>
      </c>
      <c r="O124" s="113" t="s">
        <v>109</v>
      </c>
      <c r="P124" s="119">
        <v>45699</v>
      </c>
      <c r="Q124" s="119">
        <v>45807</v>
      </c>
      <c r="R124" s="120">
        <f>IF($O124="MENSUAL",ROUND((((Q124-P124))/30),0)*$M124,((Q124-P124)/30)*$M124)</f>
        <v>6993000</v>
      </c>
      <c r="S124" s="118">
        <v>45875</v>
      </c>
      <c r="T124" s="118">
        <v>45991</v>
      </c>
      <c r="U124" s="120">
        <f t="shared" si="52"/>
        <v>7511000</v>
      </c>
      <c r="V124" s="148">
        <v>7.5</v>
      </c>
      <c r="W124" s="122">
        <f t="shared" si="53"/>
        <v>14504000</v>
      </c>
      <c r="X124" s="123" t="s">
        <v>92</v>
      </c>
      <c r="Y124" s="124" t="s">
        <v>162</v>
      </c>
      <c r="Z124" s="125" t="s">
        <v>110</v>
      </c>
      <c r="AA124" s="125" t="s">
        <v>347</v>
      </c>
      <c r="AB124" s="125" t="s">
        <v>94</v>
      </c>
      <c r="AC124" s="126" t="str">
        <f t="shared" si="57"/>
        <v>CON-108</v>
      </c>
      <c r="AD124" s="123">
        <v>80111600</v>
      </c>
      <c r="AE124" s="47" t="s">
        <v>303</v>
      </c>
      <c r="AF124" s="127" t="s">
        <v>304</v>
      </c>
      <c r="AG124" s="127" t="str">
        <f t="shared" si="49"/>
        <v>agosto</v>
      </c>
      <c r="AH124" s="141">
        <f t="shared" si="48"/>
        <v>7.5</v>
      </c>
      <c r="AI124" s="132" t="s">
        <v>96</v>
      </c>
      <c r="AJ124" s="151" t="s">
        <v>97</v>
      </c>
      <c r="AK124" s="128">
        <f t="shared" si="55"/>
        <v>14504000</v>
      </c>
      <c r="AL124" s="128">
        <f t="shared" si="42"/>
        <v>14504000</v>
      </c>
      <c r="AM124" s="128"/>
      <c r="AN124" s="132" t="s">
        <v>94</v>
      </c>
      <c r="AO124" s="132" t="s">
        <v>98</v>
      </c>
      <c r="AP124" s="152" t="s">
        <v>99</v>
      </c>
      <c r="AQ124" s="153" t="s">
        <v>100</v>
      </c>
      <c r="AR124" s="129" t="str">
        <f t="shared" si="56"/>
        <v>SUBDIRECCIÓN DE BIENESTAR UNIVERSITARIO</v>
      </c>
      <c r="AS124" s="130" t="s">
        <v>101</v>
      </c>
      <c r="AT124" s="131" t="s">
        <v>102</v>
      </c>
      <c r="AU124" s="132" t="s">
        <v>94</v>
      </c>
      <c r="AV124" s="132" t="s">
        <v>94</v>
      </c>
      <c r="AW124" s="133" t="s">
        <v>103</v>
      </c>
      <c r="AX124" s="133" t="s">
        <v>104</v>
      </c>
      <c r="AY124" s="133" t="s">
        <v>105</v>
      </c>
      <c r="AZ124" s="133" t="s">
        <v>103</v>
      </c>
      <c r="BA124" s="133"/>
      <c r="BB124" s="133"/>
      <c r="BC124" s="154"/>
    </row>
    <row r="125" spans="1:55" s="3" customFormat="1" ht="60">
      <c r="A125" s="112" t="s">
        <v>113</v>
      </c>
      <c r="B125" s="113" t="s">
        <v>281</v>
      </c>
      <c r="C125" s="113" t="s">
        <v>85</v>
      </c>
      <c r="D125" s="113" t="s">
        <v>5</v>
      </c>
      <c r="E125" s="113" t="s">
        <v>9</v>
      </c>
      <c r="F125" s="113"/>
      <c r="G125" s="114" t="s">
        <v>106</v>
      </c>
      <c r="H125" s="114" t="s">
        <v>107</v>
      </c>
      <c r="I125" s="113" t="s">
        <v>115</v>
      </c>
      <c r="J125" s="113">
        <v>4</v>
      </c>
      <c r="K125" s="115">
        <v>5700000</v>
      </c>
      <c r="L125" s="116">
        <v>0.04</v>
      </c>
      <c r="M125" s="117">
        <f>+K125*(1+L126)</f>
        <v>5928000</v>
      </c>
      <c r="N125" s="113">
        <v>1</v>
      </c>
      <c r="O125" s="113" t="s">
        <v>91</v>
      </c>
      <c r="P125" s="119">
        <v>45691</v>
      </c>
      <c r="Q125" s="119">
        <v>46003</v>
      </c>
      <c r="R125" s="120">
        <f t="shared" ref="R125:R135" si="58">M125*V125</f>
        <v>59280000</v>
      </c>
      <c r="S125" s="118"/>
      <c r="T125" s="118"/>
      <c r="U125" s="120">
        <f t="shared" si="52"/>
        <v>0</v>
      </c>
      <c r="V125" s="148">
        <f t="shared" ref="V125:V132" si="59">ROUND((((Q125-P125)+(T125-S125))/30),0)</f>
        <v>10</v>
      </c>
      <c r="W125" s="122">
        <f t="shared" si="53"/>
        <v>59280000</v>
      </c>
      <c r="X125" s="123" t="s">
        <v>92</v>
      </c>
      <c r="Y125" s="124" t="s">
        <v>93</v>
      </c>
      <c r="Z125" s="125" t="s">
        <v>110</v>
      </c>
      <c r="AA125" s="125" t="s">
        <v>347</v>
      </c>
      <c r="AB125" s="125" t="s">
        <v>94</v>
      </c>
      <c r="AC125" s="126" t="str">
        <f t="shared" si="57"/>
        <v>CON-109</v>
      </c>
      <c r="AD125" s="123">
        <v>80111600</v>
      </c>
      <c r="AE125" s="47" t="s">
        <v>305</v>
      </c>
      <c r="AF125" s="127">
        <f>+P125</f>
        <v>45691</v>
      </c>
      <c r="AG125" s="127">
        <f t="shared" si="49"/>
        <v>45691</v>
      </c>
      <c r="AH125" s="141">
        <f t="shared" si="48"/>
        <v>10</v>
      </c>
      <c r="AI125" s="132" t="s">
        <v>96</v>
      </c>
      <c r="AJ125" s="151" t="s">
        <v>97</v>
      </c>
      <c r="AK125" s="128">
        <f t="shared" si="55"/>
        <v>59280000</v>
      </c>
      <c r="AL125" s="128">
        <f t="shared" si="42"/>
        <v>59280000</v>
      </c>
      <c r="AM125" s="128"/>
      <c r="AN125" s="132" t="s">
        <v>94</v>
      </c>
      <c r="AO125" s="132" t="s">
        <v>98</v>
      </c>
      <c r="AP125" s="152" t="s">
        <v>99</v>
      </c>
      <c r="AQ125" s="153" t="s">
        <v>100</v>
      </c>
      <c r="AR125" s="129" t="str">
        <f t="shared" si="56"/>
        <v xml:space="preserve">OFICINA DE DESARROLLO Y PLANEACIÓN </v>
      </c>
      <c r="AS125" s="130" t="s">
        <v>101</v>
      </c>
      <c r="AT125" s="131" t="s">
        <v>102</v>
      </c>
      <c r="AU125" s="132" t="s">
        <v>94</v>
      </c>
      <c r="AV125" s="132" t="s">
        <v>94</v>
      </c>
      <c r="AW125" s="133" t="s">
        <v>103</v>
      </c>
      <c r="AX125" s="133" t="s">
        <v>104</v>
      </c>
      <c r="AY125" s="133" t="s">
        <v>105</v>
      </c>
      <c r="AZ125" s="133" t="s">
        <v>103</v>
      </c>
      <c r="BA125" s="133"/>
      <c r="BB125" s="133"/>
      <c r="BC125" s="154"/>
    </row>
    <row r="126" spans="1:55" s="3" customFormat="1" ht="72">
      <c r="A126" s="112" t="s">
        <v>113</v>
      </c>
      <c r="B126" s="113" t="s">
        <v>282</v>
      </c>
      <c r="C126" s="113" t="s">
        <v>85</v>
      </c>
      <c r="D126" s="113" t="s">
        <v>5</v>
      </c>
      <c r="E126" s="113" t="s">
        <v>9</v>
      </c>
      <c r="F126" s="113"/>
      <c r="G126" s="114" t="s">
        <v>106</v>
      </c>
      <c r="H126" s="114" t="s">
        <v>107</v>
      </c>
      <c r="I126" s="113" t="s">
        <v>115</v>
      </c>
      <c r="J126" s="113">
        <v>4</v>
      </c>
      <c r="K126" s="115">
        <v>5700000</v>
      </c>
      <c r="L126" s="116">
        <v>0.04</v>
      </c>
      <c r="M126" s="117">
        <f>+K126*(1+L127)</f>
        <v>5985000</v>
      </c>
      <c r="N126" s="113">
        <v>1</v>
      </c>
      <c r="O126" s="113" t="s">
        <v>91</v>
      </c>
      <c r="P126" s="119">
        <v>45691</v>
      </c>
      <c r="Q126" s="119">
        <v>46003</v>
      </c>
      <c r="R126" s="120">
        <f t="shared" si="58"/>
        <v>59850000</v>
      </c>
      <c r="S126" s="118"/>
      <c r="T126" s="118"/>
      <c r="U126" s="120">
        <f t="shared" si="52"/>
        <v>0</v>
      </c>
      <c r="V126" s="148">
        <f t="shared" si="59"/>
        <v>10</v>
      </c>
      <c r="W126" s="122">
        <f t="shared" si="53"/>
        <v>59850000</v>
      </c>
      <c r="X126" s="123" t="s">
        <v>92</v>
      </c>
      <c r="Y126" s="124" t="s">
        <v>93</v>
      </c>
      <c r="Z126" s="125" t="s">
        <v>110</v>
      </c>
      <c r="AA126" s="125" t="s">
        <v>347</v>
      </c>
      <c r="AB126" s="125" t="s">
        <v>94</v>
      </c>
      <c r="AC126" s="126" t="str">
        <f t="shared" si="57"/>
        <v>CON-110</v>
      </c>
      <c r="AD126" s="123">
        <v>80111600</v>
      </c>
      <c r="AE126" s="47" t="s">
        <v>327</v>
      </c>
      <c r="AF126" s="127">
        <f>+P126</f>
        <v>45691</v>
      </c>
      <c r="AG126" s="127">
        <f t="shared" si="49"/>
        <v>45691</v>
      </c>
      <c r="AH126" s="141">
        <f t="shared" si="48"/>
        <v>10</v>
      </c>
      <c r="AI126" s="132" t="s">
        <v>96</v>
      </c>
      <c r="AJ126" s="151" t="s">
        <v>97</v>
      </c>
      <c r="AK126" s="128">
        <f t="shared" si="55"/>
        <v>59850000</v>
      </c>
      <c r="AL126" s="128">
        <f t="shared" si="42"/>
        <v>59850000</v>
      </c>
      <c r="AM126" s="128"/>
      <c r="AN126" s="132" t="s">
        <v>94</v>
      </c>
      <c r="AO126" s="132" t="s">
        <v>98</v>
      </c>
      <c r="AP126" s="152" t="s">
        <v>99</v>
      </c>
      <c r="AQ126" s="153" t="s">
        <v>100</v>
      </c>
      <c r="AR126" s="129" t="str">
        <f t="shared" si="56"/>
        <v xml:space="preserve">OFICINA DE DESARROLLO Y PLANEACIÓN </v>
      </c>
      <c r="AS126" s="130" t="s">
        <v>101</v>
      </c>
      <c r="AT126" s="131" t="s">
        <v>102</v>
      </c>
      <c r="AU126" s="132" t="s">
        <v>94</v>
      </c>
      <c r="AV126" s="132" t="s">
        <v>94</v>
      </c>
      <c r="AW126" s="133" t="s">
        <v>103</v>
      </c>
      <c r="AX126" s="133" t="s">
        <v>104</v>
      </c>
      <c r="AY126" s="133" t="s">
        <v>105</v>
      </c>
      <c r="AZ126" s="133" t="s">
        <v>103</v>
      </c>
      <c r="BA126" s="133"/>
      <c r="BB126" s="133"/>
      <c r="BC126" s="154"/>
    </row>
    <row r="127" spans="1:55" s="3" customFormat="1" ht="75" customHeight="1">
      <c r="A127" s="112" t="s">
        <v>113</v>
      </c>
      <c r="B127" s="113" t="s">
        <v>284</v>
      </c>
      <c r="C127" s="113" t="s">
        <v>85</v>
      </c>
      <c r="D127" s="113" t="s">
        <v>20</v>
      </c>
      <c r="E127" s="113" t="s">
        <v>24</v>
      </c>
      <c r="F127" s="113"/>
      <c r="G127" s="114" t="s">
        <v>225</v>
      </c>
      <c r="H127" s="114" t="s">
        <v>107</v>
      </c>
      <c r="I127" s="113" t="s">
        <v>108</v>
      </c>
      <c r="J127" s="113">
        <v>6</v>
      </c>
      <c r="K127" s="115">
        <v>4400000</v>
      </c>
      <c r="L127" s="116">
        <v>0.05</v>
      </c>
      <c r="M127" s="117"/>
      <c r="N127" s="113">
        <v>1</v>
      </c>
      <c r="O127" s="113" t="s">
        <v>109</v>
      </c>
      <c r="P127" s="119">
        <v>45691</v>
      </c>
      <c r="Q127" s="119">
        <v>46003</v>
      </c>
      <c r="R127" s="120">
        <f t="shared" si="58"/>
        <v>0</v>
      </c>
      <c r="S127" s="118"/>
      <c r="T127" s="118"/>
      <c r="U127" s="120">
        <f t="shared" si="52"/>
        <v>0</v>
      </c>
      <c r="V127" s="148">
        <f t="shared" si="59"/>
        <v>10</v>
      </c>
      <c r="W127" s="122"/>
      <c r="X127" s="123" t="s">
        <v>92</v>
      </c>
      <c r="Y127" s="124" t="s">
        <v>93</v>
      </c>
      <c r="Z127" s="125" t="s">
        <v>110</v>
      </c>
      <c r="AA127" s="125" t="s">
        <v>347</v>
      </c>
      <c r="AB127" s="125" t="s">
        <v>94</v>
      </c>
      <c r="AC127" s="126" t="str">
        <f t="shared" si="57"/>
        <v>CON-111</v>
      </c>
      <c r="AD127" s="123">
        <v>80111600</v>
      </c>
      <c r="AE127" s="47" t="s">
        <v>386</v>
      </c>
      <c r="AF127" s="127" t="s">
        <v>230</v>
      </c>
      <c r="AG127" s="127" t="str">
        <f t="shared" si="49"/>
        <v>ferebro</v>
      </c>
      <c r="AH127" s="141">
        <f t="shared" si="48"/>
        <v>10</v>
      </c>
      <c r="AI127" s="132" t="s">
        <v>96</v>
      </c>
      <c r="AJ127" s="151" t="s">
        <v>97</v>
      </c>
      <c r="AK127" s="128">
        <f t="shared" si="55"/>
        <v>0</v>
      </c>
      <c r="AL127" s="128">
        <f t="shared" si="42"/>
        <v>0</v>
      </c>
      <c r="AM127" s="128"/>
      <c r="AN127" s="132" t="s">
        <v>94</v>
      </c>
      <c r="AO127" s="132" t="s">
        <v>98</v>
      </c>
      <c r="AP127" s="152" t="s">
        <v>99</v>
      </c>
      <c r="AQ127" s="153" t="s">
        <v>100</v>
      </c>
      <c r="AR127" s="129" t="str">
        <f t="shared" si="56"/>
        <v xml:space="preserve">SUBDIRECCIÓN DE GESTIÓN DE SISTEMAS DE INFORMACIÓN </v>
      </c>
      <c r="AS127" s="130" t="s">
        <v>101</v>
      </c>
      <c r="AT127" s="131" t="s">
        <v>102</v>
      </c>
      <c r="AU127" s="132" t="s">
        <v>94</v>
      </c>
      <c r="AV127" s="132" t="s">
        <v>94</v>
      </c>
      <c r="AW127" s="133" t="s">
        <v>103</v>
      </c>
      <c r="AX127" s="133" t="s">
        <v>104</v>
      </c>
      <c r="AY127" s="133" t="s">
        <v>105</v>
      </c>
      <c r="AZ127" s="133" t="s">
        <v>103</v>
      </c>
      <c r="BA127" s="133"/>
      <c r="BB127" s="133"/>
      <c r="BC127" s="154"/>
    </row>
    <row r="128" spans="1:55" s="3" customFormat="1" ht="96">
      <c r="A128" s="112" t="s">
        <v>113</v>
      </c>
      <c r="B128" s="113" t="s">
        <v>285</v>
      </c>
      <c r="C128" s="113" t="s">
        <v>85</v>
      </c>
      <c r="D128" s="113" t="s">
        <v>29</v>
      </c>
      <c r="E128" s="113" t="s">
        <v>312</v>
      </c>
      <c r="F128" s="113"/>
      <c r="G128" s="114" t="s">
        <v>106</v>
      </c>
      <c r="H128" s="114" t="s">
        <v>107</v>
      </c>
      <c r="I128" s="113" t="s">
        <v>115</v>
      </c>
      <c r="J128" s="113">
        <v>5</v>
      </c>
      <c r="K128" s="115">
        <v>6000000</v>
      </c>
      <c r="L128" s="116">
        <v>0.04</v>
      </c>
      <c r="M128" s="117">
        <f>+K128*(1+L128)</f>
        <v>6240000</v>
      </c>
      <c r="N128" s="113">
        <v>1</v>
      </c>
      <c r="O128" s="113" t="s">
        <v>109</v>
      </c>
      <c r="P128" s="119">
        <v>45697</v>
      </c>
      <c r="Q128" s="119">
        <v>45991</v>
      </c>
      <c r="R128" s="120">
        <f t="shared" si="58"/>
        <v>62400000</v>
      </c>
      <c r="S128" s="118"/>
      <c r="T128" s="118"/>
      <c r="U128" s="120">
        <v>0</v>
      </c>
      <c r="V128" s="148">
        <f t="shared" si="59"/>
        <v>10</v>
      </c>
      <c r="W128" s="122">
        <f t="shared" ref="W128:W138" si="60">+R128+U128</f>
        <v>62400000</v>
      </c>
      <c r="X128" s="123" t="s">
        <v>92</v>
      </c>
      <c r="Y128" s="124" t="s">
        <v>93</v>
      </c>
      <c r="Z128" s="125" t="s">
        <v>110</v>
      </c>
      <c r="AA128" s="125" t="s">
        <v>347</v>
      </c>
      <c r="AB128" s="125" t="s">
        <v>94</v>
      </c>
      <c r="AC128" s="126" t="str">
        <f t="shared" si="57"/>
        <v>CON-112</v>
      </c>
      <c r="AD128" s="123">
        <v>80111600</v>
      </c>
      <c r="AE128" s="47" t="s">
        <v>315</v>
      </c>
      <c r="AF128" s="127" t="s">
        <v>141</v>
      </c>
      <c r="AG128" s="127" t="str">
        <f t="shared" si="49"/>
        <v>enero</v>
      </c>
      <c r="AH128" s="141">
        <v>3</v>
      </c>
      <c r="AI128" s="132" t="s">
        <v>96</v>
      </c>
      <c r="AJ128" s="151" t="s">
        <v>97</v>
      </c>
      <c r="AK128" s="128">
        <f t="shared" si="55"/>
        <v>62400000</v>
      </c>
      <c r="AL128" s="128">
        <f t="shared" si="42"/>
        <v>62400000</v>
      </c>
      <c r="AM128" s="128"/>
      <c r="AN128" s="132" t="s">
        <v>94</v>
      </c>
      <c r="AO128" s="132" t="s">
        <v>98</v>
      </c>
      <c r="AP128" s="152" t="s">
        <v>99</v>
      </c>
      <c r="AQ128" s="153" t="s">
        <v>100</v>
      </c>
      <c r="AR128" s="129" t="s">
        <v>312</v>
      </c>
      <c r="AS128" s="130" t="s">
        <v>101</v>
      </c>
      <c r="AT128" s="131" t="s">
        <v>102</v>
      </c>
      <c r="AU128" s="132" t="s">
        <v>94</v>
      </c>
      <c r="AV128" s="132" t="s">
        <v>94</v>
      </c>
      <c r="AW128" s="133" t="s">
        <v>103</v>
      </c>
      <c r="AX128" s="133" t="s">
        <v>104</v>
      </c>
      <c r="AY128" s="133" t="s">
        <v>105</v>
      </c>
      <c r="AZ128" s="133" t="s">
        <v>103</v>
      </c>
      <c r="BA128" s="133"/>
      <c r="BB128" s="133"/>
      <c r="BC128" s="154"/>
    </row>
    <row r="129" spans="1:55" s="3" customFormat="1" ht="81.75" customHeight="1">
      <c r="A129" s="112" t="s">
        <v>332</v>
      </c>
      <c r="B129" s="113" t="s">
        <v>286</v>
      </c>
      <c r="C129" s="113" t="s">
        <v>85</v>
      </c>
      <c r="D129" s="113" t="s">
        <v>5</v>
      </c>
      <c r="E129" s="113" t="s">
        <v>599</v>
      </c>
      <c r="F129" s="113"/>
      <c r="G129" s="114" t="s">
        <v>106</v>
      </c>
      <c r="H129" s="114" t="s">
        <v>107</v>
      </c>
      <c r="I129" s="113" t="s">
        <v>115</v>
      </c>
      <c r="J129" s="113">
        <v>6</v>
      </c>
      <c r="K129" s="115">
        <v>6200000</v>
      </c>
      <c r="L129" s="116">
        <v>0.04</v>
      </c>
      <c r="M129" s="117">
        <f>+K129*1.05</f>
        <v>6510000</v>
      </c>
      <c r="N129" s="113">
        <v>1</v>
      </c>
      <c r="O129" s="113" t="s">
        <v>109</v>
      </c>
      <c r="P129" s="119">
        <v>45691</v>
      </c>
      <c r="Q129" s="119">
        <v>45991</v>
      </c>
      <c r="R129" s="120">
        <f t="shared" si="58"/>
        <v>65100000</v>
      </c>
      <c r="S129" s="118"/>
      <c r="T129" s="118"/>
      <c r="U129" s="120">
        <f>IF($O129="MENSUAL",ROUND((((T129-S129))/30),0)*$M129,((T129-S129)/30)*$M129)</f>
        <v>0</v>
      </c>
      <c r="V129" s="148">
        <f t="shared" si="59"/>
        <v>10</v>
      </c>
      <c r="W129" s="122">
        <f t="shared" si="60"/>
        <v>65100000</v>
      </c>
      <c r="X129" s="123" t="s">
        <v>92</v>
      </c>
      <c r="Y129" s="124" t="s">
        <v>93</v>
      </c>
      <c r="Z129" s="125" t="s">
        <v>110</v>
      </c>
      <c r="AA129" s="125" t="s">
        <v>347</v>
      </c>
      <c r="AB129" s="125" t="s">
        <v>94</v>
      </c>
      <c r="AC129" s="126" t="str">
        <f t="shared" si="57"/>
        <v>CON-113</v>
      </c>
      <c r="AD129" s="123" t="s">
        <v>468</v>
      </c>
      <c r="AE129" s="47" t="s">
        <v>635</v>
      </c>
      <c r="AF129" s="127">
        <f>+P129</f>
        <v>45691</v>
      </c>
      <c r="AG129" s="127">
        <f t="shared" si="49"/>
        <v>45691</v>
      </c>
      <c r="AH129" s="141">
        <f>+V129</f>
        <v>10</v>
      </c>
      <c r="AI129" s="132" t="s">
        <v>96</v>
      </c>
      <c r="AJ129" s="151" t="s">
        <v>97</v>
      </c>
      <c r="AK129" s="128">
        <f t="shared" si="55"/>
        <v>65100000</v>
      </c>
      <c r="AL129" s="128">
        <f t="shared" si="42"/>
        <v>65100000</v>
      </c>
      <c r="AM129" s="128"/>
      <c r="AN129" s="132" t="s">
        <v>94</v>
      </c>
      <c r="AO129" s="132" t="s">
        <v>98</v>
      </c>
      <c r="AP129" s="152" t="s">
        <v>99</v>
      </c>
      <c r="AQ129" s="153" t="s">
        <v>100</v>
      </c>
      <c r="AR129" s="129" t="str">
        <f t="shared" ref="AR129:AR134" si="61">E129</f>
        <v>OFICINA DE RELACIONES INTERINSTITUCIONALES</v>
      </c>
      <c r="AS129" s="130" t="s">
        <v>101</v>
      </c>
      <c r="AT129" s="131" t="s">
        <v>102</v>
      </c>
      <c r="AU129" s="132" t="s">
        <v>94</v>
      </c>
      <c r="AV129" s="132" t="s">
        <v>94</v>
      </c>
      <c r="AW129" s="133" t="s">
        <v>103</v>
      </c>
      <c r="AX129" s="133" t="s">
        <v>104</v>
      </c>
      <c r="AY129" s="133" t="s">
        <v>105</v>
      </c>
      <c r="AZ129" s="133" t="s">
        <v>103</v>
      </c>
      <c r="BA129" s="133"/>
      <c r="BB129" s="133"/>
      <c r="BC129" s="154"/>
    </row>
    <row r="130" spans="1:55" s="3" customFormat="1" ht="96.75" customHeight="1">
      <c r="A130" s="112" t="s">
        <v>196</v>
      </c>
      <c r="B130" s="113" t="s">
        <v>287</v>
      </c>
      <c r="C130" s="113" t="s">
        <v>85</v>
      </c>
      <c r="D130" s="113" t="s">
        <v>12</v>
      </c>
      <c r="E130" s="113" t="s">
        <v>14</v>
      </c>
      <c r="F130" s="113" t="s">
        <v>341</v>
      </c>
      <c r="G130" s="114" t="s">
        <v>106</v>
      </c>
      <c r="H130" s="114" t="s">
        <v>107</v>
      </c>
      <c r="I130" s="113" t="s">
        <v>108</v>
      </c>
      <c r="J130" s="113">
        <v>6</v>
      </c>
      <c r="K130" s="115">
        <v>4400000</v>
      </c>
      <c r="L130" s="116">
        <v>0.05</v>
      </c>
      <c r="M130" s="117">
        <f t="shared" ref="M130:M138" si="62">+K130*(1+L130)</f>
        <v>4620000</v>
      </c>
      <c r="N130" s="113">
        <v>1</v>
      </c>
      <c r="O130" s="113" t="s">
        <v>109</v>
      </c>
      <c r="P130" s="119">
        <v>45691</v>
      </c>
      <c r="Q130" s="119">
        <v>46003</v>
      </c>
      <c r="R130" s="120">
        <f t="shared" si="58"/>
        <v>46200000</v>
      </c>
      <c r="S130" s="118"/>
      <c r="T130" s="118"/>
      <c r="U130" s="120">
        <f>IF($O130="MENSUAL",ROUND((((T130-S130))/30),0)*$M130,((T130-S130)/30)*$M130)</f>
        <v>0</v>
      </c>
      <c r="V130" s="148">
        <f t="shared" si="59"/>
        <v>10</v>
      </c>
      <c r="W130" s="122">
        <f t="shared" si="60"/>
        <v>46200000</v>
      </c>
      <c r="X130" s="123" t="s">
        <v>92</v>
      </c>
      <c r="Y130" s="124" t="s">
        <v>93</v>
      </c>
      <c r="Z130" s="125" t="s">
        <v>110</v>
      </c>
      <c r="AA130" s="125" t="s">
        <v>347</v>
      </c>
      <c r="AB130" s="125" t="s">
        <v>94</v>
      </c>
      <c r="AC130" s="126" t="str">
        <f t="shared" si="57"/>
        <v>CON-114</v>
      </c>
      <c r="AD130" s="123">
        <v>80111600</v>
      </c>
      <c r="AE130" s="47" t="s">
        <v>387</v>
      </c>
      <c r="AF130" s="127" t="s">
        <v>141</v>
      </c>
      <c r="AG130" s="127" t="str">
        <f t="shared" si="49"/>
        <v>enero</v>
      </c>
      <c r="AH130" s="141">
        <f>+V130</f>
        <v>10</v>
      </c>
      <c r="AI130" s="132" t="s">
        <v>96</v>
      </c>
      <c r="AJ130" s="151" t="s">
        <v>97</v>
      </c>
      <c r="AK130" s="128">
        <f t="shared" si="55"/>
        <v>46200000</v>
      </c>
      <c r="AL130" s="128">
        <f t="shared" si="42"/>
        <v>46200000</v>
      </c>
      <c r="AM130" s="128"/>
      <c r="AN130" s="132" t="s">
        <v>94</v>
      </c>
      <c r="AO130" s="132" t="s">
        <v>98</v>
      </c>
      <c r="AP130" s="152" t="s">
        <v>99</v>
      </c>
      <c r="AQ130" s="153" t="s">
        <v>100</v>
      </c>
      <c r="AR130" s="129" t="str">
        <f t="shared" si="61"/>
        <v>DESPACHO VAC</v>
      </c>
      <c r="AS130" s="130" t="s">
        <v>101</v>
      </c>
      <c r="AT130" s="131" t="s">
        <v>102</v>
      </c>
      <c r="AU130" s="132" t="s">
        <v>94</v>
      </c>
      <c r="AV130" s="132" t="s">
        <v>94</v>
      </c>
      <c r="AW130" s="133" t="s">
        <v>103</v>
      </c>
      <c r="AX130" s="133" t="s">
        <v>104</v>
      </c>
      <c r="AY130" s="133" t="s">
        <v>105</v>
      </c>
      <c r="AZ130" s="133" t="s">
        <v>103</v>
      </c>
      <c r="BA130" s="133"/>
      <c r="BB130" s="133"/>
      <c r="BC130" s="154"/>
    </row>
    <row r="131" spans="1:55" s="3" customFormat="1" ht="70.349999999999994" customHeight="1">
      <c r="A131" s="112" t="s">
        <v>196</v>
      </c>
      <c r="B131" s="113" t="s">
        <v>288</v>
      </c>
      <c r="C131" s="113" t="s">
        <v>85</v>
      </c>
      <c r="D131" s="113" t="s">
        <v>12</v>
      </c>
      <c r="E131" s="113" t="s">
        <v>14</v>
      </c>
      <c r="F131" s="113" t="s">
        <v>341</v>
      </c>
      <c r="G131" s="114" t="s">
        <v>106</v>
      </c>
      <c r="H131" s="114" t="s">
        <v>107</v>
      </c>
      <c r="I131" s="113" t="s">
        <v>108</v>
      </c>
      <c r="J131" s="113">
        <v>6</v>
      </c>
      <c r="K131" s="115">
        <v>4400000</v>
      </c>
      <c r="L131" s="116">
        <v>0.05</v>
      </c>
      <c r="M131" s="117">
        <f t="shared" si="62"/>
        <v>4620000</v>
      </c>
      <c r="N131" s="113">
        <v>1</v>
      </c>
      <c r="O131" s="113" t="s">
        <v>109</v>
      </c>
      <c r="P131" s="119">
        <v>45691</v>
      </c>
      <c r="Q131" s="119">
        <v>46003</v>
      </c>
      <c r="R131" s="120">
        <f t="shared" si="58"/>
        <v>46200000</v>
      </c>
      <c r="S131" s="118"/>
      <c r="T131" s="118"/>
      <c r="U131" s="120">
        <f>IF($O131="MENSUAL",ROUND((((T131-S131))/30),0)*$M131,((T131-S131)/30)*$M131)</f>
        <v>0</v>
      </c>
      <c r="V131" s="148">
        <f t="shared" si="59"/>
        <v>10</v>
      </c>
      <c r="W131" s="122">
        <f t="shared" si="60"/>
        <v>46200000</v>
      </c>
      <c r="X131" s="123" t="s">
        <v>92</v>
      </c>
      <c r="Y131" s="124" t="s">
        <v>93</v>
      </c>
      <c r="Z131" s="125" t="s">
        <v>110</v>
      </c>
      <c r="AA131" s="125" t="s">
        <v>347</v>
      </c>
      <c r="AB131" s="125" t="s">
        <v>94</v>
      </c>
      <c r="AC131" s="126" t="str">
        <f t="shared" si="57"/>
        <v>CON-115</v>
      </c>
      <c r="AD131" s="123">
        <v>80111600</v>
      </c>
      <c r="AE131" s="47" t="s">
        <v>156</v>
      </c>
      <c r="AF131" s="127" t="s">
        <v>141</v>
      </c>
      <c r="AG131" s="127" t="str">
        <f t="shared" si="49"/>
        <v>enero</v>
      </c>
      <c r="AH131" s="141">
        <f>+V131</f>
        <v>10</v>
      </c>
      <c r="AI131" s="132" t="s">
        <v>96</v>
      </c>
      <c r="AJ131" s="151" t="s">
        <v>97</v>
      </c>
      <c r="AK131" s="128">
        <f t="shared" si="55"/>
        <v>46200000</v>
      </c>
      <c r="AL131" s="128">
        <f t="shared" si="42"/>
        <v>46200000</v>
      </c>
      <c r="AM131" s="128"/>
      <c r="AN131" s="132" t="s">
        <v>94</v>
      </c>
      <c r="AO131" s="132" t="s">
        <v>98</v>
      </c>
      <c r="AP131" s="152" t="s">
        <v>99</v>
      </c>
      <c r="AQ131" s="153" t="s">
        <v>100</v>
      </c>
      <c r="AR131" s="129" t="str">
        <f t="shared" si="61"/>
        <v>DESPACHO VAC</v>
      </c>
      <c r="AS131" s="130" t="s">
        <v>101</v>
      </c>
      <c r="AT131" s="131" t="s">
        <v>102</v>
      </c>
      <c r="AU131" s="132" t="s">
        <v>94</v>
      </c>
      <c r="AV131" s="132" t="s">
        <v>94</v>
      </c>
      <c r="AW131" s="133" t="s">
        <v>103</v>
      </c>
      <c r="AX131" s="133" t="s">
        <v>104</v>
      </c>
      <c r="AY131" s="133" t="s">
        <v>105</v>
      </c>
      <c r="AZ131" s="133" t="s">
        <v>103</v>
      </c>
      <c r="BA131" s="133"/>
      <c r="BB131" s="133"/>
      <c r="BC131" s="154"/>
    </row>
    <row r="132" spans="1:55" s="3" customFormat="1" ht="76.5" customHeight="1">
      <c r="A132" s="112" t="s">
        <v>196</v>
      </c>
      <c r="B132" s="113" t="s">
        <v>346</v>
      </c>
      <c r="C132" s="113" t="s">
        <v>85</v>
      </c>
      <c r="D132" s="113" t="s">
        <v>12</v>
      </c>
      <c r="E132" s="113" t="s">
        <v>14</v>
      </c>
      <c r="F132" s="113" t="s">
        <v>341</v>
      </c>
      <c r="G132" s="114" t="s">
        <v>106</v>
      </c>
      <c r="H132" s="114" t="s">
        <v>107</v>
      </c>
      <c r="I132" s="113" t="s">
        <v>108</v>
      </c>
      <c r="J132" s="113">
        <v>6</v>
      </c>
      <c r="K132" s="115">
        <v>4400000</v>
      </c>
      <c r="L132" s="116">
        <v>0.05</v>
      </c>
      <c r="M132" s="117">
        <f t="shared" si="62"/>
        <v>4620000</v>
      </c>
      <c r="N132" s="113">
        <v>1</v>
      </c>
      <c r="O132" s="113" t="s">
        <v>109</v>
      </c>
      <c r="P132" s="119">
        <v>45691</v>
      </c>
      <c r="Q132" s="119">
        <v>46003</v>
      </c>
      <c r="R132" s="120">
        <f t="shared" si="58"/>
        <v>46200000</v>
      </c>
      <c r="S132" s="118"/>
      <c r="T132" s="118"/>
      <c r="U132" s="120">
        <f>IF($O132="MENSUAL",ROUND((((T132-S132))/30),0)*$M132,((T132-S132)/30)*$M132)</f>
        <v>0</v>
      </c>
      <c r="V132" s="148">
        <f t="shared" si="59"/>
        <v>10</v>
      </c>
      <c r="W132" s="122">
        <f t="shared" si="60"/>
        <v>46200000</v>
      </c>
      <c r="X132" s="123" t="s">
        <v>92</v>
      </c>
      <c r="Y132" s="124" t="s">
        <v>93</v>
      </c>
      <c r="Z132" s="125" t="s">
        <v>110</v>
      </c>
      <c r="AA132" s="125" t="s">
        <v>347</v>
      </c>
      <c r="AB132" s="125" t="s">
        <v>94</v>
      </c>
      <c r="AC132" s="126" t="str">
        <f t="shared" si="57"/>
        <v>CON-116</v>
      </c>
      <c r="AD132" s="123">
        <v>80111600</v>
      </c>
      <c r="AE132" s="47" t="s">
        <v>159</v>
      </c>
      <c r="AF132" s="127" t="s">
        <v>141</v>
      </c>
      <c r="AG132" s="127" t="str">
        <f t="shared" si="49"/>
        <v>enero</v>
      </c>
      <c r="AH132" s="141">
        <f>+V132</f>
        <v>10</v>
      </c>
      <c r="AI132" s="132" t="s">
        <v>96</v>
      </c>
      <c r="AJ132" s="151" t="s">
        <v>97</v>
      </c>
      <c r="AK132" s="128">
        <f t="shared" si="55"/>
        <v>46200000</v>
      </c>
      <c r="AL132" s="128">
        <f t="shared" si="42"/>
        <v>46200000</v>
      </c>
      <c r="AM132" s="128"/>
      <c r="AN132" s="132" t="s">
        <v>94</v>
      </c>
      <c r="AO132" s="132" t="s">
        <v>98</v>
      </c>
      <c r="AP132" s="152" t="s">
        <v>99</v>
      </c>
      <c r="AQ132" s="153" t="s">
        <v>100</v>
      </c>
      <c r="AR132" s="129" t="str">
        <f t="shared" si="61"/>
        <v>DESPACHO VAC</v>
      </c>
      <c r="AS132" s="130" t="s">
        <v>101</v>
      </c>
      <c r="AT132" s="131" t="s">
        <v>102</v>
      </c>
      <c r="AU132" s="132" t="s">
        <v>94</v>
      </c>
      <c r="AV132" s="132" t="s">
        <v>94</v>
      </c>
      <c r="AW132" s="133" t="s">
        <v>103</v>
      </c>
      <c r="AX132" s="133" t="s">
        <v>104</v>
      </c>
      <c r="AY132" s="133" t="s">
        <v>105</v>
      </c>
      <c r="AZ132" s="133" t="s">
        <v>103</v>
      </c>
      <c r="BA132" s="133"/>
      <c r="BB132" s="133"/>
      <c r="BC132" s="154"/>
    </row>
    <row r="133" spans="1:55" s="3" customFormat="1" ht="106.5" customHeight="1">
      <c r="A133" s="112" t="s">
        <v>138</v>
      </c>
      <c r="B133" s="113" t="s">
        <v>360</v>
      </c>
      <c r="C133" s="113" t="s">
        <v>85</v>
      </c>
      <c r="D133" s="113" t="s">
        <v>12</v>
      </c>
      <c r="E133" s="113" t="s">
        <v>357</v>
      </c>
      <c r="F133" s="113" t="s">
        <v>140</v>
      </c>
      <c r="G133" s="114" t="s">
        <v>106</v>
      </c>
      <c r="H133" s="114" t="s">
        <v>107</v>
      </c>
      <c r="I133" s="113" t="s">
        <v>108</v>
      </c>
      <c r="J133" s="113">
        <v>5</v>
      </c>
      <c r="K133" s="115">
        <v>4200000</v>
      </c>
      <c r="L133" s="116">
        <v>0.05</v>
      </c>
      <c r="M133" s="117">
        <f t="shared" si="62"/>
        <v>4410000</v>
      </c>
      <c r="N133" s="113">
        <v>1</v>
      </c>
      <c r="O133" s="113" t="s">
        <v>109</v>
      </c>
      <c r="P133" s="119">
        <v>45691</v>
      </c>
      <c r="Q133" s="119">
        <v>46003</v>
      </c>
      <c r="R133" s="120">
        <f t="shared" si="58"/>
        <v>46305000</v>
      </c>
      <c r="S133" s="118"/>
      <c r="T133" s="118"/>
      <c r="U133" s="120">
        <v>0</v>
      </c>
      <c r="V133" s="148">
        <v>10.5</v>
      </c>
      <c r="W133" s="122">
        <f t="shared" si="60"/>
        <v>46305000</v>
      </c>
      <c r="X133" s="123" t="s">
        <v>336</v>
      </c>
      <c r="Y133" s="124" t="s">
        <v>93</v>
      </c>
      <c r="Z133" s="125" t="s">
        <v>110</v>
      </c>
      <c r="AA133" s="125" t="s">
        <v>347</v>
      </c>
      <c r="AB133" s="125" t="s">
        <v>94</v>
      </c>
      <c r="AC133" s="126" t="str">
        <f>"PIC-"&amp;B133</f>
        <v>PIC-117</v>
      </c>
      <c r="AD133" s="123">
        <v>80111600</v>
      </c>
      <c r="AE133" s="47" t="s">
        <v>359</v>
      </c>
      <c r="AF133" s="127" t="s">
        <v>141</v>
      </c>
      <c r="AG133" s="127" t="str">
        <f t="shared" si="49"/>
        <v>enero</v>
      </c>
      <c r="AH133" s="141">
        <v>10.5</v>
      </c>
      <c r="AI133" s="132" t="s">
        <v>96</v>
      </c>
      <c r="AJ133" s="151" t="s">
        <v>97</v>
      </c>
      <c r="AK133" s="128">
        <f t="shared" si="55"/>
        <v>46305000</v>
      </c>
      <c r="AL133" s="128">
        <f t="shared" si="42"/>
        <v>46305000</v>
      </c>
      <c r="AM133" s="128"/>
      <c r="AN133" s="132" t="s">
        <v>94</v>
      </c>
      <c r="AO133" s="132" t="s">
        <v>98</v>
      </c>
      <c r="AP133" s="152" t="s">
        <v>99</v>
      </c>
      <c r="AQ133" s="153" t="s">
        <v>100</v>
      </c>
      <c r="AR133" s="129" t="str">
        <f t="shared" si="61"/>
        <v xml:space="preserve">DESPACHO VAC - Subdirecciones de Admisiones y Registros </v>
      </c>
      <c r="AS133" s="130" t="s">
        <v>101</v>
      </c>
      <c r="AT133" s="131" t="s">
        <v>102</v>
      </c>
      <c r="AU133" s="132" t="s">
        <v>94</v>
      </c>
      <c r="AV133" s="132" t="s">
        <v>94</v>
      </c>
      <c r="AW133" s="133" t="s">
        <v>103</v>
      </c>
      <c r="AX133" s="133" t="s">
        <v>104</v>
      </c>
      <c r="AY133" s="133" t="s">
        <v>105</v>
      </c>
      <c r="AZ133" s="133" t="s">
        <v>103</v>
      </c>
      <c r="BA133" s="133"/>
      <c r="BB133" s="133"/>
      <c r="BC133" s="154"/>
    </row>
    <row r="134" spans="1:55" s="3" customFormat="1" ht="144.75" customHeight="1">
      <c r="A134" s="112" t="s">
        <v>138</v>
      </c>
      <c r="B134" s="113" t="s">
        <v>361</v>
      </c>
      <c r="C134" s="113" t="s">
        <v>85</v>
      </c>
      <c r="D134" s="113" t="s">
        <v>12</v>
      </c>
      <c r="E134" s="113" t="s">
        <v>358</v>
      </c>
      <c r="F134" s="113" t="s">
        <v>140</v>
      </c>
      <c r="G134" s="114" t="s">
        <v>106</v>
      </c>
      <c r="H134" s="114" t="s">
        <v>107</v>
      </c>
      <c r="I134" s="113" t="s">
        <v>115</v>
      </c>
      <c r="J134" s="113">
        <v>6</v>
      </c>
      <c r="K134" s="115">
        <v>6200000</v>
      </c>
      <c r="L134" s="116">
        <v>0.04</v>
      </c>
      <c r="M134" s="117">
        <f t="shared" si="62"/>
        <v>6448000</v>
      </c>
      <c r="N134" s="113">
        <v>1</v>
      </c>
      <c r="O134" s="113" t="s">
        <v>109</v>
      </c>
      <c r="P134" s="119">
        <v>45691</v>
      </c>
      <c r="Q134" s="119">
        <v>45915</v>
      </c>
      <c r="R134" s="120">
        <f t="shared" si="58"/>
        <v>45136000</v>
      </c>
      <c r="S134" s="118"/>
      <c r="T134" s="118"/>
      <c r="U134" s="120">
        <v>0</v>
      </c>
      <c r="V134" s="148">
        <v>7</v>
      </c>
      <c r="W134" s="122">
        <f t="shared" si="60"/>
        <v>45136000</v>
      </c>
      <c r="X134" s="123" t="s">
        <v>336</v>
      </c>
      <c r="Y134" s="124" t="s">
        <v>93</v>
      </c>
      <c r="Z134" s="125" t="s">
        <v>110</v>
      </c>
      <c r="AA134" s="125" t="s">
        <v>347</v>
      </c>
      <c r="AB134" s="125" t="s">
        <v>94</v>
      </c>
      <c r="AC134" s="126" t="str">
        <f>"PIC-"&amp;B134</f>
        <v>PIC-118</v>
      </c>
      <c r="AD134" s="123">
        <v>80111600</v>
      </c>
      <c r="AE134" s="47" t="s">
        <v>483</v>
      </c>
      <c r="AF134" s="127" t="s">
        <v>141</v>
      </c>
      <c r="AG134" s="127" t="str">
        <f t="shared" si="49"/>
        <v>enero</v>
      </c>
      <c r="AH134" s="141">
        <v>7</v>
      </c>
      <c r="AI134" s="132" t="s">
        <v>96</v>
      </c>
      <c r="AJ134" s="151" t="s">
        <v>97</v>
      </c>
      <c r="AK134" s="128">
        <f t="shared" si="55"/>
        <v>45136000</v>
      </c>
      <c r="AL134" s="128">
        <f t="shared" si="42"/>
        <v>45136000</v>
      </c>
      <c r="AM134" s="128"/>
      <c r="AN134" s="132" t="s">
        <v>94</v>
      </c>
      <c r="AO134" s="132" t="s">
        <v>98</v>
      </c>
      <c r="AP134" s="152" t="s">
        <v>99</v>
      </c>
      <c r="AQ134" s="153" t="s">
        <v>100</v>
      </c>
      <c r="AR134" s="129" t="str">
        <f t="shared" si="61"/>
        <v>DESPACHO VAC - Subdirección de Recursos Educativos</v>
      </c>
      <c r="AS134" s="130" t="s">
        <v>101</v>
      </c>
      <c r="AT134" s="131" t="s">
        <v>102</v>
      </c>
      <c r="AU134" s="132" t="s">
        <v>94</v>
      </c>
      <c r="AV134" s="132" t="s">
        <v>94</v>
      </c>
      <c r="AW134" s="133" t="s">
        <v>103</v>
      </c>
      <c r="AX134" s="133" t="s">
        <v>104</v>
      </c>
      <c r="AY134" s="133" t="s">
        <v>105</v>
      </c>
      <c r="AZ134" s="133" t="s">
        <v>103</v>
      </c>
      <c r="BA134" s="133"/>
      <c r="BB134" s="133"/>
      <c r="BC134" s="154"/>
    </row>
    <row r="135" spans="1:55" s="3" customFormat="1" ht="126" customHeight="1">
      <c r="A135" s="112" t="s">
        <v>323</v>
      </c>
      <c r="B135" s="113" t="s">
        <v>418</v>
      </c>
      <c r="C135" s="113" t="s">
        <v>85</v>
      </c>
      <c r="D135" s="113" t="s">
        <v>20</v>
      </c>
      <c r="E135" s="113" t="s">
        <v>21</v>
      </c>
      <c r="F135" s="113" t="s">
        <v>201</v>
      </c>
      <c r="G135" s="114" t="s">
        <v>106</v>
      </c>
      <c r="H135" s="114" t="s">
        <v>107</v>
      </c>
      <c r="I135" s="113" t="s">
        <v>108</v>
      </c>
      <c r="J135" s="113">
        <v>5</v>
      </c>
      <c r="K135" s="115">
        <v>4200000</v>
      </c>
      <c r="L135" s="116">
        <v>0.05</v>
      </c>
      <c r="M135" s="117">
        <f t="shared" si="62"/>
        <v>4410000</v>
      </c>
      <c r="N135" s="113">
        <v>1</v>
      </c>
      <c r="O135" s="113" t="s">
        <v>109</v>
      </c>
      <c r="P135" s="119">
        <v>45691</v>
      </c>
      <c r="Q135" s="119">
        <v>46006</v>
      </c>
      <c r="R135" s="120">
        <f t="shared" si="58"/>
        <v>46305000</v>
      </c>
      <c r="S135" s="118"/>
      <c r="T135" s="118"/>
      <c r="U135" s="120">
        <f>IF($O135="MENSUAL",ROUND((((T135-S135))/30),0)*$M135,((T135-S135)/30)*$M135)</f>
        <v>0</v>
      </c>
      <c r="V135" s="148">
        <v>10.5</v>
      </c>
      <c r="W135" s="122">
        <f t="shared" si="60"/>
        <v>46305000</v>
      </c>
      <c r="X135" s="123" t="s">
        <v>92</v>
      </c>
      <c r="Y135" s="124" t="s">
        <v>93</v>
      </c>
      <c r="Z135" s="125" t="s">
        <v>110</v>
      </c>
      <c r="AA135" s="125" t="s">
        <v>347</v>
      </c>
      <c r="AB135" s="125" t="s">
        <v>94</v>
      </c>
      <c r="AC135" s="126" t="str">
        <f t="shared" ref="AC135:AC141" si="63">"CON-"&amp;B135</f>
        <v>CON-119</v>
      </c>
      <c r="AD135" s="123">
        <v>80111600</v>
      </c>
      <c r="AE135" s="47" t="s">
        <v>419</v>
      </c>
      <c r="AF135" s="127">
        <f>+P135</f>
        <v>45691</v>
      </c>
      <c r="AG135" s="127">
        <f t="shared" si="49"/>
        <v>45691</v>
      </c>
      <c r="AH135" s="141">
        <f>+V135</f>
        <v>10.5</v>
      </c>
      <c r="AI135" s="132" t="s">
        <v>96</v>
      </c>
      <c r="AJ135" s="151" t="s">
        <v>97</v>
      </c>
      <c r="AK135" s="128">
        <f t="shared" si="55"/>
        <v>46305000</v>
      </c>
      <c r="AL135" s="128">
        <f t="shared" si="42"/>
        <v>46305000</v>
      </c>
      <c r="AM135" s="128"/>
      <c r="AN135" s="132" t="s">
        <v>94</v>
      </c>
      <c r="AO135" s="132" t="s">
        <v>98</v>
      </c>
      <c r="AP135" s="152" t="s">
        <v>99</v>
      </c>
      <c r="AQ135" s="153" t="s">
        <v>100</v>
      </c>
      <c r="AR135" s="129" t="str">
        <f>F135</f>
        <v>Grupo Interno de Trabajo de Infraestructura Física</v>
      </c>
      <c r="AS135" s="130" t="s">
        <v>101</v>
      </c>
      <c r="AT135" s="131" t="s">
        <v>102</v>
      </c>
      <c r="AU135" s="132" t="s">
        <v>94</v>
      </c>
      <c r="AV135" s="132" t="s">
        <v>94</v>
      </c>
      <c r="AW135" s="133" t="s">
        <v>103</v>
      </c>
      <c r="AX135" s="133" t="s">
        <v>104</v>
      </c>
      <c r="AY135" s="133" t="s">
        <v>105</v>
      </c>
      <c r="AZ135" s="133" t="s">
        <v>103</v>
      </c>
      <c r="BA135" s="133"/>
      <c r="BB135" s="133"/>
      <c r="BC135" s="154"/>
    </row>
    <row r="136" spans="1:55" s="3" customFormat="1" ht="68.25" customHeight="1">
      <c r="A136" s="112" t="s">
        <v>113</v>
      </c>
      <c r="B136" s="113" t="s">
        <v>427</v>
      </c>
      <c r="C136" s="113" t="s">
        <v>85</v>
      </c>
      <c r="D136" s="113" t="s">
        <v>20</v>
      </c>
      <c r="E136" s="113" t="s">
        <v>23</v>
      </c>
      <c r="F136" s="113" t="s">
        <v>242</v>
      </c>
      <c r="G136" s="114" t="s">
        <v>243</v>
      </c>
      <c r="H136" s="114" t="s">
        <v>244</v>
      </c>
      <c r="I136" s="113" t="s">
        <v>124</v>
      </c>
      <c r="J136" s="113">
        <v>3</v>
      </c>
      <c r="K136" s="115">
        <v>1850000</v>
      </c>
      <c r="L136" s="116">
        <v>0.05</v>
      </c>
      <c r="M136" s="117">
        <f t="shared" si="62"/>
        <v>1942500</v>
      </c>
      <c r="N136" s="113">
        <v>1</v>
      </c>
      <c r="O136" s="113" t="s">
        <v>109</v>
      </c>
      <c r="P136" s="119">
        <v>45699</v>
      </c>
      <c r="Q136" s="119">
        <v>45807</v>
      </c>
      <c r="R136" s="120">
        <f>IF($O136="MENSUAL",ROUND((((Q136-P136))/30),0)*$M136,((Q136-P136)/30)*$M136)</f>
        <v>6993000</v>
      </c>
      <c r="S136" s="118">
        <v>45875</v>
      </c>
      <c r="T136" s="118">
        <v>45991</v>
      </c>
      <c r="U136" s="120">
        <f>IF($O136="MENSUAL",ROUND((((T136-S136))/30),0)*$M136,((T136-S136)/30)*$M136)</f>
        <v>7511000</v>
      </c>
      <c r="V136" s="148">
        <v>7.5</v>
      </c>
      <c r="W136" s="122">
        <f t="shared" si="60"/>
        <v>14504000</v>
      </c>
      <c r="X136" s="123" t="s">
        <v>92</v>
      </c>
      <c r="Y136" s="124" t="s">
        <v>162</v>
      </c>
      <c r="Z136" s="125" t="s">
        <v>110</v>
      </c>
      <c r="AA136" s="125" t="s">
        <v>347</v>
      </c>
      <c r="AB136" s="125" t="s">
        <v>94</v>
      </c>
      <c r="AC136" s="126" t="str">
        <f t="shared" si="63"/>
        <v>CON-120</v>
      </c>
      <c r="AD136" s="123">
        <v>80111600</v>
      </c>
      <c r="AE136" s="47" t="s">
        <v>428</v>
      </c>
      <c r="AF136" s="127">
        <f>+P136</f>
        <v>45699</v>
      </c>
      <c r="AG136" s="127">
        <f t="shared" si="49"/>
        <v>45699</v>
      </c>
      <c r="AH136" s="141">
        <f>+V136</f>
        <v>7.5</v>
      </c>
      <c r="AI136" s="132" t="s">
        <v>96</v>
      </c>
      <c r="AJ136" s="151" t="s">
        <v>97</v>
      </c>
      <c r="AK136" s="128">
        <f t="shared" si="55"/>
        <v>14504000</v>
      </c>
      <c r="AL136" s="128">
        <f t="shared" si="42"/>
        <v>14504000</v>
      </c>
      <c r="AM136" s="128"/>
      <c r="AN136" s="132" t="s">
        <v>94</v>
      </c>
      <c r="AO136" s="132" t="s">
        <v>98</v>
      </c>
      <c r="AP136" s="152" t="s">
        <v>99</v>
      </c>
      <c r="AQ136" s="153" t="s">
        <v>100</v>
      </c>
      <c r="AR136" s="129" t="s">
        <v>23</v>
      </c>
      <c r="AS136" s="130" t="s">
        <v>101</v>
      </c>
      <c r="AT136" s="131" t="s">
        <v>102</v>
      </c>
      <c r="AU136" s="132" t="s">
        <v>94</v>
      </c>
      <c r="AV136" s="132" t="s">
        <v>94</v>
      </c>
      <c r="AW136" s="133" t="s">
        <v>103</v>
      </c>
      <c r="AX136" s="133" t="s">
        <v>104</v>
      </c>
      <c r="AY136" s="133" t="s">
        <v>105</v>
      </c>
      <c r="AZ136" s="133" t="s">
        <v>103</v>
      </c>
      <c r="BA136" s="133"/>
      <c r="BB136" s="133"/>
      <c r="BC136" s="154"/>
    </row>
    <row r="137" spans="1:55" s="3" customFormat="1" ht="72">
      <c r="A137" s="112" t="s">
        <v>113</v>
      </c>
      <c r="B137" s="113" t="s">
        <v>430</v>
      </c>
      <c r="C137" s="113" t="s">
        <v>85</v>
      </c>
      <c r="D137" s="113" t="s">
        <v>20</v>
      </c>
      <c r="E137" s="113" t="s">
        <v>23</v>
      </c>
      <c r="F137" s="113"/>
      <c r="G137" s="114" t="s">
        <v>106</v>
      </c>
      <c r="H137" s="114" t="s">
        <v>107</v>
      </c>
      <c r="I137" s="113" t="s">
        <v>108</v>
      </c>
      <c r="J137" s="113">
        <v>3</v>
      </c>
      <c r="K137" s="115">
        <v>3600000</v>
      </c>
      <c r="L137" s="116">
        <v>0.05</v>
      </c>
      <c r="M137" s="117">
        <f t="shared" si="62"/>
        <v>3780000</v>
      </c>
      <c r="N137" s="113">
        <v>1</v>
      </c>
      <c r="O137" s="113" t="s">
        <v>109</v>
      </c>
      <c r="P137" s="119">
        <v>45699</v>
      </c>
      <c r="Q137" s="119">
        <v>45807</v>
      </c>
      <c r="R137" s="120">
        <f>IF($O137="MENSUAL",ROUND((((Q137-P137))/30),0)*$M137,((Q137-P137)/30)*$M137)</f>
        <v>13608000</v>
      </c>
      <c r="S137" s="118">
        <v>45875</v>
      </c>
      <c r="T137" s="118">
        <v>45991</v>
      </c>
      <c r="U137" s="120">
        <f>IF($O137="MENSUAL",ROUND((((T137-S137))/30),0)*$M137,((T137-S137)/30)*$M137)</f>
        <v>14616000</v>
      </c>
      <c r="V137" s="148">
        <v>7.5</v>
      </c>
      <c r="W137" s="122">
        <f t="shared" si="60"/>
        <v>28224000</v>
      </c>
      <c r="X137" s="123" t="s">
        <v>92</v>
      </c>
      <c r="Y137" s="124" t="s">
        <v>93</v>
      </c>
      <c r="Z137" s="125" t="s">
        <v>110</v>
      </c>
      <c r="AA137" s="125" t="s">
        <v>347</v>
      </c>
      <c r="AB137" s="125" t="s">
        <v>94</v>
      </c>
      <c r="AC137" s="126" t="str">
        <f t="shared" si="63"/>
        <v>CON-121</v>
      </c>
      <c r="AD137" s="123">
        <v>80111600</v>
      </c>
      <c r="AE137" s="47" t="s">
        <v>429</v>
      </c>
      <c r="AF137" s="127">
        <f>+P137</f>
        <v>45699</v>
      </c>
      <c r="AG137" s="127">
        <f t="shared" si="49"/>
        <v>45699</v>
      </c>
      <c r="AH137" s="141">
        <f>+V137</f>
        <v>7.5</v>
      </c>
      <c r="AI137" s="132" t="s">
        <v>96</v>
      </c>
      <c r="AJ137" s="151" t="s">
        <v>97</v>
      </c>
      <c r="AK137" s="128">
        <f t="shared" si="55"/>
        <v>28224000</v>
      </c>
      <c r="AL137" s="128">
        <f t="shared" si="42"/>
        <v>28224000</v>
      </c>
      <c r="AM137" s="128"/>
      <c r="AN137" s="132" t="s">
        <v>94</v>
      </c>
      <c r="AO137" s="132" t="s">
        <v>98</v>
      </c>
      <c r="AP137" s="152" t="s">
        <v>99</v>
      </c>
      <c r="AQ137" s="153" t="s">
        <v>100</v>
      </c>
      <c r="AR137" s="129" t="str">
        <f>E137</f>
        <v>SUBDIRECCIÓN DE BIENESTAR UNIVERSITARIO</v>
      </c>
      <c r="AS137" s="130" t="s">
        <v>101</v>
      </c>
      <c r="AT137" s="131" t="s">
        <v>102</v>
      </c>
      <c r="AU137" s="132" t="s">
        <v>94</v>
      </c>
      <c r="AV137" s="132" t="s">
        <v>94</v>
      </c>
      <c r="AW137" s="133" t="s">
        <v>103</v>
      </c>
      <c r="AX137" s="133" t="s">
        <v>104</v>
      </c>
      <c r="AY137" s="133" t="s">
        <v>105</v>
      </c>
      <c r="AZ137" s="133" t="s">
        <v>103</v>
      </c>
      <c r="BA137" s="133"/>
      <c r="BB137" s="133"/>
      <c r="BC137" s="154"/>
    </row>
    <row r="138" spans="1:55" s="3" customFormat="1" ht="60">
      <c r="A138" s="112" t="s">
        <v>138</v>
      </c>
      <c r="B138" s="113" t="s">
        <v>478</v>
      </c>
      <c r="C138" s="113" t="s">
        <v>85</v>
      </c>
      <c r="D138" s="113" t="s">
        <v>5</v>
      </c>
      <c r="E138" s="113" t="s">
        <v>9</v>
      </c>
      <c r="F138" s="113"/>
      <c r="G138" s="114" t="s">
        <v>106</v>
      </c>
      <c r="H138" s="114" t="s">
        <v>107</v>
      </c>
      <c r="I138" s="113" t="s">
        <v>115</v>
      </c>
      <c r="J138" s="113">
        <v>4</v>
      </c>
      <c r="K138" s="115">
        <v>5700000</v>
      </c>
      <c r="L138" s="116">
        <v>0.04</v>
      </c>
      <c r="M138" s="117">
        <f t="shared" si="62"/>
        <v>5928000</v>
      </c>
      <c r="N138" s="113">
        <v>1</v>
      </c>
      <c r="O138" s="113" t="s">
        <v>91</v>
      </c>
      <c r="P138" s="119">
        <v>45691</v>
      </c>
      <c r="Q138" s="119">
        <v>45884</v>
      </c>
      <c r="R138" s="120">
        <f>M138*V138</f>
        <v>35568000</v>
      </c>
      <c r="S138" s="121"/>
      <c r="T138" s="118"/>
      <c r="U138" s="120">
        <f>IF($O138="MENSUAL",ROUND((((T138-S138))/30),0)*$M138,((T138-S138)/30)*$M138)</f>
        <v>0</v>
      </c>
      <c r="V138" s="148">
        <f>ROUND((((Q138-P138)+(T138-S138))/30),0)</f>
        <v>6</v>
      </c>
      <c r="W138" s="122">
        <f t="shared" si="60"/>
        <v>35568000</v>
      </c>
      <c r="X138" s="123" t="s">
        <v>92</v>
      </c>
      <c r="Y138" s="124" t="s">
        <v>93</v>
      </c>
      <c r="Z138" s="125" t="s">
        <v>110</v>
      </c>
      <c r="AA138" s="125" t="s">
        <v>509</v>
      </c>
      <c r="AB138" s="125" t="s">
        <v>94</v>
      </c>
      <c r="AC138" s="126" t="str">
        <f t="shared" si="63"/>
        <v>CON-122</v>
      </c>
      <c r="AD138" s="123">
        <v>80111600</v>
      </c>
      <c r="AE138" s="47" t="s">
        <v>495</v>
      </c>
      <c r="AF138" s="127">
        <f>+P138</f>
        <v>45691</v>
      </c>
      <c r="AG138" s="127">
        <f t="shared" si="49"/>
        <v>45691</v>
      </c>
      <c r="AH138" s="141">
        <f>+V138</f>
        <v>6</v>
      </c>
      <c r="AI138" s="132" t="s">
        <v>96</v>
      </c>
      <c r="AJ138" s="151" t="s">
        <v>97</v>
      </c>
      <c r="AK138" s="128">
        <f t="shared" si="55"/>
        <v>35568000</v>
      </c>
      <c r="AL138" s="128">
        <f t="shared" si="42"/>
        <v>35568000</v>
      </c>
      <c r="AM138" s="128"/>
      <c r="AN138" s="132" t="s">
        <v>94</v>
      </c>
      <c r="AO138" s="132" t="s">
        <v>98</v>
      </c>
      <c r="AP138" s="152" t="s">
        <v>99</v>
      </c>
      <c r="AQ138" s="153" t="s">
        <v>100</v>
      </c>
      <c r="AR138" s="129" t="str">
        <f>E138</f>
        <v xml:space="preserve">OFICINA DE DESARROLLO Y PLANEACIÓN </v>
      </c>
      <c r="AS138" s="130" t="s">
        <v>101</v>
      </c>
      <c r="AT138" s="131" t="s">
        <v>102</v>
      </c>
      <c r="AU138" s="132" t="s">
        <v>94</v>
      </c>
      <c r="AV138" s="132" t="s">
        <v>94</v>
      </c>
      <c r="AW138" s="133" t="s">
        <v>103</v>
      </c>
      <c r="AX138" s="133" t="s">
        <v>104</v>
      </c>
      <c r="AY138" s="133" t="s">
        <v>105</v>
      </c>
      <c r="AZ138" s="133" t="s">
        <v>103</v>
      </c>
      <c r="BA138" s="133"/>
      <c r="BB138" s="133"/>
      <c r="BC138" s="154"/>
    </row>
    <row r="139" spans="1:55" s="3" customFormat="1" ht="72">
      <c r="A139" s="112" t="s">
        <v>323</v>
      </c>
      <c r="B139" s="113" t="s">
        <v>479</v>
      </c>
      <c r="C139" s="113" t="s">
        <v>85</v>
      </c>
      <c r="D139" s="113" t="s">
        <v>20</v>
      </c>
      <c r="E139" s="113" t="s">
        <v>21</v>
      </c>
      <c r="F139" s="113" t="s">
        <v>201</v>
      </c>
      <c r="G139" s="114" t="s">
        <v>106</v>
      </c>
      <c r="H139" s="114" t="s">
        <v>107</v>
      </c>
      <c r="I139" s="113" t="s">
        <v>118</v>
      </c>
      <c r="J139" s="113">
        <v>1</v>
      </c>
      <c r="K139" s="115">
        <v>6800000</v>
      </c>
      <c r="L139" s="116">
        <v>0.04</v>
      </c>
      <c r="M139" s="117">
        <v>7072000</v>
      </c>
      <c r="N139" s="113">
        <v>1</v>
      </c>
      <c r="O139" s="113" t="s">
        <v>109</v>
      </c>
      <c r="P139" s="119">
        <v>45691</v>
      </c>
      <c r="Q139" s="119">
        <v>45811</v>
      </c>
      <c r="R139" s="120">
        <v>28288000</v>
      </c>
      <c r="S139" s="121"/>
      <c r="T139" s="118"/>
      <c r="U139" s="120">
        <v>0</v>
      </c>
      <c r="V139" s="155">
        <v>4</v>
      </c>
      <c r="W139" s="122">
        <v>28288000</v>
      </c>
      <c r="X139" s="123" t="s">
        <v>92</v>
      </c>
      <c r="Y139" s="124" t="s">
        <v>93</v>
      </c>
      <c r="Z139" s="125" t="s">
        <v>347</v>
      </c>
      <c r="AA139" s="125"/>
      <c r="AB139" s="125" t="s">
        <v>94</v>
      </c>
      <c r="AC139" s="126" t="str">
        <f t="shared" si="63"/>
        <v>CON-123</v>
      </c>
      <c r="AD139" s="123">
        <v>80111600</v>
      </c>
      <c r="AE139" s="47" t="s">
        <v>475</v>
      </c>
      <c r="AF139" s="127">
        <v>45691</v>
      </c>
      <c r="AG139" s="127">
        <v>45691</v>
      </c>
      <c r="AH139" s="150">
        <v>4</v>
      </c>
      <c r="AI139" s="132" t="s">
        <v>96</v>
      </c>
      <c r="AJ139" s="151" t="s">
        <v>97</v>
      </c>
      <c r="AK139" s="128">
        <v>28288000</v>
      </c>
      <c r="AL139" s="128">
        <f t="shared" si="42"/>
        <v>28288000</v>
      </c>
      <c r="AM139" s="128"/>
      <c r="AN139" s="132" t="s">
        <v>94</v>
      </c>
      <c r="AO139" s="132" t="s">
        <v>98</v>
      </c>
      <c r="AP139" s="152" t="s">
        <v>99</v>
      </c>
      <c r="AQ139" s="153" t="s">
        <v>100</v>
      </c>
      <c r="AR139" s="129" t="s">
        <v>201</v>
      </c>
      <c r="AS139" s="130" t="s">
        <v>101</v>
      </c>
      <c r="AT139" s="131" t="s">
        <v>102</v>
      </c>
      <c r="AU139" s="132" t="s">
        <v>94</v>
      </c>
      <c r="AV139" s="132" t="s">
        <v>94</v>
      </c>
      <c r="AW139" s="133" t="s">
        <v>103</v>
      </c>
      <c r="AX139" s="133" t="s">
        <v>104</v>
      </c>
      <c r="AY139" s="133" t="s">
        <v>105</v>
      </c>
      <c r="AZ139" s="133" t="s">
        <v>103</v>
      </c>
      <c r="BA139" s="133"/>
      <c r="BB139" s="133"/>
    </row>
    <row r="140" spans="1:55" s="3" customFormat="1" ht="72">
      <c r="A140" s="112" t="s">
        <v>113</v>
      </c>
      <c r="B140" s="113" t="s">
        <v>480</v>
      </c>
      <c r="C140" s="113" t="s">
        <v>85</v>
      </c>
      <c r="D140" s="113" t="s">
        <v>20</v>
      </c>
      <c r="E140" s="113" t="s">
        <v>21</v>
      </c>
      <c r="F140" s="113" t="s">
        <v>201</v>
      </c>
      <c r="G140" s="114" t="s">
        <v>106</v>
      </c>
      <c r="H140" s="114" t="s">
        <v>107</v>
      </c>
      <c r="I140" s="113" t="s">
        <v>118</v>
      </c>
      <c r="J140" s="113">
        <v>1</v>
      </c>
      <c r="K140" s="115">
        <v>6000000</v>
      </c>
      <c r="L140" s="116">
        <v>0.04</v>
      </c>
      <c r="M140" s="117">
        <v>6240000</v>
      </c>
      <c r="N140" s="113">
        <v>1</v>
      </c>
      <c r="O140" s="113" t="s">
        <v>109</v>
      </c>
      <c r="P140" s="119">
        <v>45691</v>
      </c>
      <c r="Q140" s="119">
        <v>45933</v>
      </c>
      <c r="R140" s="120">
        <v>49920000</v>
      </c>
      <c r="S140" s="121"/>
      <c r="T140" s="118"/>
      <c r="U140" s="120">
        <v>0</v>
      </c>
      <c r="V140" s="155">
        <v>8</v>
      </c>
      <c r="W140" s="122">
        <v>49920000</v>
      </c>
      <c r="X140" s="123" t="s">
        <v>92</v>
      </c>
      <c r="Y140" s="124" t="s">
        <v>93</v>
      </c>
      <c r="Z140" s="125" t="s">
        <v>347</v>
      </c>
      <c r="AA140" s="125"/>
      <c r="AB140" s="125" t="s">
        <v>94</v>
      </c>
      <c r="AC140" s="126" t="str">
        <f t="shared" si="63"/>
        <v>CON-124</v>
      </c>
      <c r="AD140" s="123">
        <v>80111600</v>
      </c>
      <c r="AE140" s="47" t="s">
        <v>476</v>
      </c>
      <c r="AF140" s="127">
        <v>45691</v>
      </c>
      <c r="AG140" s="127">
        <v>45691</v>
      </c>
      <c r="AH140" s="150">
        <v>8</v>
      </c>
      <c r="AI140" s="132" t="s">
        <v>96</v>
      </c>
      <c r="AJ140" s="151" t="s">
        <v>97</v>
      </c>
      <c r="AK140" s="128">
        <v>49920000</v>
      </c>
      <c r="AL140" s="128">
        <f t="shared" si="42"/>
        <v>49920000</v>
      </c>
      <c r="AM140" s="128"/>
      <c r="AN140" s="132" t="s">
        <v>94</v>
      </c>
      <c r="AO140" s="132" t="s">
        <v>98</v>
      </c>
      <c r="AP140" s="152" t="s">
        <v>99</v>
      </c>
      <c r="AQ140" s="153" t="s">
        <v>100</v>
      </c>
      <c r="AR140" s="129" t="s">
        <v>201</v>
      </c>
      <c r="AS140" s="130" t="s">
        <v>101</v>
      </c>
      <c r="AT140" s="131" t="s">
        <v>102</v>
      </c>
      <c r="AU140" s="132" t="s">
        <v>94</v>
      </c>
      <c r="AV140" s="132" t="s">
        <v>94</v>
      </c>
      <c r="AW140" s="133" t="s">
        <v>103</v>
      </c>
      <c r="AX140" s="133" t="s">
        <v>104</v>
      </c>
      <c r="AY140" s="133" t="s">
        <v>105</v>
      </c>
      <c r="AZ140" s="133" t="s">
        <v>103</v>
      </c>
      <c r="BA140" s="133"/>
      <c r="BB140" s="133"/>
    </row>
    <row r="141" spans="1:55" s="3" customFormat="1" ht="60">
      <c r="A141" s="112" t="s">
        <v>113</v>
      </c>
      <c r="B141" s="113" t="s">
        <v>481</v>
      </c>
      <c r="C141" s="113" t="s">
        <v>85</v>
      </c>
      <c r="D141" s="113" t="s">
        <v>20</v>
      </c>
      <c r="E141" s="113" t="s">
        <v>21</v>
      </c>
      <c r="F141" s="113" t="s">
        <v>201</v>
      </c>
      <c r="G141" s="114" t="s">
        <v>106</v>
      </c>
      <c r="H141" s="114" t="s">
        <v>107</v>
      </c>
      <c r="I141" s="113" t="s">
        <v>108</v>
      </c>
      <c r="J141" s="113">
        <v>6</v>
      </c>
      <c r="K141" s="115">
        <v>4400000</v>
      </c>
      <c r="L141" s="116">
        <v>0.05</v>
      </c>
      <c r="M141" s="117">
        <v>4620000</v>
      </c>
      <c r="N141" s="113">
        <v>1</v>
      </c>
      <c r="O141" s="113" t="s">
        <v>109</v>
      </c>
      <c r="P141" s="119">
        <v>45691</v>
      </c>
      <c r="Q141" s="119">
        <v>45933</v>
      </c>
      <c r="R141" s="120">
        <v>36960000</v>
      </c>
      <c r="S141" s="121"/>
      <c r="T141" s="118"/>
      <c r="U141" s="120">
        <v>0</v>
      </c>
      <c r="V141" s="155">
        <v>8</v>
      </c>
      <c r="W141" s="122">
        <v>36960000</v>
      </c>
      <c r="X141" s="123" t="s">
        <v>92</v>
      </c>
      <c r="Y141" s="124" t="s">
        <v>93</v>
      </c>
      <c r="Z141" s="125" t="s">
        <v>347</v>
      </c>
      <c r="AA141" s="125"/>
      <c r="AB141" s="125" t="s">
        <v>94</v>
      </c>
      <c r="AC141" s="126" t="str">
        <f t="shared" si="63"/>
        <v>CON-125</v>
      </c>
      <c r="AD141" s="123">
        <v>80111600</v>
      </c>
      <c r="AE141" s="47" t="s">
        <v>477</v>
      </c>
      <c r="AF141" s="127" t="s">
        <v>230</v>
      </c>
      <c r="AG141" s="127" t="s">
        <v>230</v>
      </c>
      <c r="AH141" s="150">
        <v>8</v>
      </c>
      <c r="AI141" s="132" t="s">
        <v>96</v>
      </c>
      <c r="AJ141" s="151" t="s">
        <v>97</v>
      </c>
      <c r="AK141" s="128">
        <v>36960000</v>
      </c>
      <c r="AL141" s="128">
        <f t="shared" si="42"/>
        <v>36960000</v>
      </c>
      <c r="AM141" s="128"/>
      <c r="AN141" s="132" t="s">
        <v>94</v>
      </c>
      <c r="AO141" s="132" t="s">
        <v>98</v>
      </c>
      <c r="AP141" s="152" t="s">
        <v>99</v>
      </c>
      <c r="AQ141" s="153" t="s">
        <v>100</v>
      </c>
      <c r="AR141" s="129" t="s">
        <v>201</v>
      </c>
      <c r="AS141" s="130" t="s">
        <v>101</v>
      </c>
      <c r="AT141" s="131" t="s">
        <v>102</v>
      </c>
      <c r="AU141" s="132" t="s">
        <v>94</v>
      </c>
      <c r="AV141" s="132" t="s">
        <v>94</v>
      </c>
      <c r="AW141" s="133" t="s">
        <v>103</v>
      </c>
      <c r="AX141" s="133" t="s">
        <v>104</v>
      </c>
      <c r="AY141" s="133" t="s">
        <v>105</v>
      </c>
      <c r="AZ141" s="133" t="s">
        <v>103</v>
      </c>
      <c r="BA141" s="133"/>
      <c r="BB141" s="133"/>
    </row>
    <row r="142" spans="1:55" s="3" customFormat="1" ht="60">
      <c r="A142" s="112" t="s">
        <v>196</v>
      </c>
      <c r="B142" s="113" t="s">
        <v>498</v>
      </c>
      <c r="C142" s="113" t="s">
        <v>290</v>
      </c>
      <c r="D142" s="113" t="s">
        <v>29</v>
      </c>
      <c r="E142" s="113" t="s">
        <v>32</v>
      </c>
      <c r="F142" s="113"/>
      <c r="G142" s="114" t="s">
        <v>324</v>
      </c>
      <c r="H142" s="114" t="s">
        <v>107</v>
      </c>
      <c r="I142" s="113" t="s">
        <v>89</v>
      </c>
      <c r="J142" s="113"/>
      <c r="K142" s="115"/>
      <c r="L142" s="116">
        <v>0.05</v>
      </c>
      <c r="M142" s="117">
        <v>0</v>
      </c>
      <c r="N142" s="113">
        <v>1</v>
      </c>
      <c r="O142" s="113" t="s">
        <v>109</v>
      </c>
      <c r="P142" s="119">
        <v>45703</v>
      </c>
      <c r="Q142" s="119">
        <v>45836</v>
      </c>
      <c r="R142" s="120">
        <f>M142*V142</f>
        <v>0</v>
      </c>
      <c r="S142" s="118"/>
      <c r="T142" s="118"/>
      <c r="U142" s="120">
        <f>IF($O142="MENSUAL",ROUND((((T142-S142))/30),0)*$M142*$N142,((T142-S142)/30)*$M142*$N142)</f>
        <v>0</v>
      </c>
      <c r="V142" s="148">
        <v>5</v>
      </c>
      <c r="W142" s="122">
        <f>+M142</f>
        <v>0</v>
      </c>
      <c r="X142" s="123" t="s">
        <v>92</v>
      </c>
      <c r="Y142" s="124" t="s">
        <v>466</v>
      </c>
      <c r="Z142" s="125" t="s">
        <v>110</v>
      </c>
      <c r="AA142" s="125" t="s">
        <v>347</v>
      </c>
      <c r="AB142" s="125" t="s">
        <v>94</v>
      </c>
      <c r="AC142" s="126" t="str">
        <f>"CLE-"&amp;B142</f>
        <v>CLE-126</v>
      </c>
      <c r="AD142" s="123">
        <v>80111600</v>
      </c>
      <c r="AE142" s="47" t="s">
        <v>493</v>
      </c>
      <c r="AF142" s="127">
        <f>+P142</f>
        <v>45703</v>
      </c>
      <c r="AG142" s="127">
        <f t="shared" ref="AG142:AG152" si="64">+AF142</f>
        <v>45703</v>
      </c>
      <c r="AH142" s="141">
        <f>+V142</f>
        <v>5</v>
      </c>
      <c r="AI142" s="132" t="s">
        <v>96</v>
      </c>
      <c r="AJ142" s="151" t="s">
        <v>97</v>
      </c>
      <c r="AK142" s="128">
        <f t="shared" ref="AK142:AK152" si="65">+W142</f>
        <v>0</v>
      </c>
      <c r="AL142" s="128">
        <f t="shared" si="42"/>
        <v>0</v>
      </c>
      <c r="AM142" s="128"/>
      <c r="AN142" s="132" t="s">
        <v>94</v>
      </c>
      <c r="AO142" s="132" t="s">
        <v>98</v>
      </c>
      <c r="AP142" s="152" t="s">
        <v>99</v>
      </c>
      <c r="AQ142" s="153" t="s">
        <v>100</v>
      </c>
      <c r="AR142" s="129" t="s">
        <v>32</v>
      </c>
      <c r="AS142" s="130" t="s">
        <v>101</v>
      </c>
      <c r="AT142" s="131" t="s">
        <v>102</v>
      </c>
      <c r="AU142" s="132" t="s">
        <v>94</v>
      </c>
      <c r="AV142" s="132" t="s">
        <v>110</v>
      </c>
      <c r="AW142" s="133" t="s">
        <v>103</v>
      </c>
      <c r="AX142" s="133" t="s">
        <v>104</v>
      </c>
      <c r="AY142" s="133" t="s">
        <v>105</v>
      </c>
      <c r="AZ142" s="133" t="s">
        <v>103</v>
      </c>
      <c r="BA142" s="133"/>
      <c r="BB142" s="133"/>
      <c r="BC142" s="154"/>
    </row>
    <row r="143" spans="1:55" s="3" customFormat="1" ht="48">
      <c r="A143" s="157"/>
      <c r="B143" s="113" t="s">
        <v>499</v>
      </c>
      <c r="C143" s="113" t="s">
        <v>85</v>
      </c>
      <c r="D143" s="113" t="s">
        <v>12</v>
      </c>
      <c r="E143" s="113" t="s">
        <v>17</v>
      </c>
      <c r="F143" s="113" t="s">
        <v>278</v>
      </c>
      <c r="G143" s="114" t="s">
        <v>279</v>
      </c>
      <c r="H143" s="114" t="s">
        <v>112</v>
      </c>
      <c r="I143" s="113" t="s">
        <v>89</v>
      </c>
      <c r="J143" s="113"/>
      <c r="K143" s="115"/>
      <c r="L143" s="116">
        <v>0.05</v>
      </c>
      <c r="M143" s="117">
        <v>28091700</v>
      </c>
      <c r="N143" s="113">
        <v>1</v>
      </c>
      <c r="O143" s="113" t="s">
        <v>109</v>
      </c>
      <c r="P143" s="119">
        <v>45691</v>
      </c>
      <c r="Q143" s="119">
        <v>46010</v>
      </c>
      <c r="R143" s="120" t="s">
        <v>496</v>
      </c>
      <c r="S143" s="118"/>
      <c r="T143" s="118"/>
      <c r="U143" s="120" t="s">
        <v>496</v>
      </c>
      <c r="V143" s="148">
        <v>10</v>
      </c>
      <c r="W143" s="122">
        <v>28091700</v>
      </c>
      <c r="X143" s="123" t="s">
        <v>92</v>
      </c>
      <c r="Y143" s="124" t="s">
        <v>162</v>
      </c>
      <c r="Z143" s="125" t="s">
        <v>110</v>
      </c>
      <c r="AA143" s="125" t="s">
        <v>347</v>
      </c>
      <c r="AB143" s="125" t="s">
        <v>94</v>
      </c>
      <c r="AC143" s="126" t="str">
        <f t="shared" ref="AC143:AC152" si="66">"CON-"&amp;B143</f>
        <v>CON-127</v>
      </c>
      <c r="AD143" s="123">
        <v>80111600</v>
      </c>
      <c r="AE143" s="47" t="s">
        <v>497</v>
      </c>
      <c r="AF143" s="127" t="s">
        <v>474</v>
      </c>
      <c r="AG143" s="127" t="str">
        <f t="shared" si="64"/>
        <v>febrero</v>
      </c>
      <c r="AH143" s="141">
        <v>10</v>
      </c>
      <c r="AI143" s="132" t="s">
        <v>96</v>
      </c>
      <c r="AJ143" s="151" t="s">
        <v>97</v>
      </c>
      <c r="AK143" s="128">
        <f t="shared" si="65"/>
        <v>28091700</v>
      </c>
      <c r="AL143" s="128">
        <f t="shared" si="42"/>
        <v>28091700</v>
      </c>
      <c r="AM143" s="128"/>
      <c r="AN143" s="132" t="s">
        <v>94</v>
      </c>
      <c r="AO143" s="132" t="s">
        <v>98</v>
      </c>
      <c r="AP143" s="152" t="s">
        <v>99</v>
      </c>
      <c r="AQ143" s="153" t="s">
        <v>100</v>
      </c>
      <c r="AR143" s="129" t="str">
        <f t="shared" ref="AR143:AR152" si="67">E143</f>
        <v>FACULTAD DE EDUCACIÓN</v>
      </c>
      <c r="AS143" s="130" t="s">
        <v>101</v>
      </c>
      <c r="AT143" s="131" t="s">
        <v>102</v>
      </c>
      <c r="AU143" s="132" t="s">
        <v>94</v>
      </c>
      <c r="AV143" s="132" t="s">
        <v>94</v>
      </c>
      <c r="AW143" s="133" t="s">
        <v>103</v>
      </c>
      <c r="AX143" s="133" t="s">
        <v>104</v>
      </c>
      <c r="AY143" s="133" t="s">
        <v>105</v>
      </c>
      <c r="AZ143" s="133" t="s">
        <v>103</v>
      </c>
      <c r="BA143" s="133"/>
      <c r="BB143" s="133"/>
    </row>
    <row r="144" spans="1:55" s="3" customFormat="1" ht="48">
      <c r="A144" s="157"/>
      <c r="B144" s="113" t="s">
        <v>500</v>
      </c>
      <c r="C144" s="113" t="s">
        <v>85</v>
      </c>
      <c r="D144" s="113" t="s">
        <v>12</v>
      </c>
      <c r="E144" s="113" t="s">
        <v>17</v>
      </c>
      <c r="F144" s="113" t="s">
        <v>278</v>
      </c>
      <c r="G144" s="114" t="s">
        <v>279</v>
      </c>
      <c r="H144" s="114" t="s">
        <v>112</v>
      </c>
      <c r="I144" s="113" t="s">
        <v>89</v>
      </c>
      <c r="J144" s="113"/>
      <c r="K144" s="115"/>
      <c r="L144" s="116">
        <v>0.05</v>
      </c>
      <c r="M144" s="117">
        <v>14496210</v>
      </c>
      <c r="N144" s="113">
        <v>1</v>
      </c>
      <c r="O144" s="113" t="s">
        <v>109</v>
      </c>
      <c r="P144" s="119">
        <v>45859</v>
      </c>
      <c r="Q144" s="119">
        <v>46010</v>
      </c>
      <c r="R144" s="120">
        <f>+M144</f>
        <v>14496210</v>
      </c>
      <c r="S144" s="118"/>
      <c r="T144" s="118"/>
      <c r="U144" s="120">
        <f>IF($O144="MENSUAL",ROUND((((T144-S144))/30),0)*$M144,((T144-S144)/30)*$M144)</f>
        <v>0</v>
      </c>
      <c r="V144" s="148">
        <v>6</v>
      </c>
      <c r="W144" s="122">
        <f>+R144+U144</f>
        <v>14496210</v>
      </c>
      <c r="X144" s="123" t="s">
        <v>92</v>
      </c>
      <c r="Y144" s="124" t="s">
        <v>162</v>
      </c>
      <c r="Z144" s="125" t="s">
        <v>110</v>
      </c>
      <c r="AA144" s="125" t="s">
        <v>347</v>
      </c>
      <c r="AB144" s="125" t="s">
        <v>94</v>
      </c>
      <c r="AC144" s="126" t="str">
        <f t="shared" si="66"/>
        <v>CON-128</v>
      </c>
      <c r="AD144" s="123">
        <v>80111600</v>
      </c>
      <c r="AE144" s="169" t="s">
        <v>497</v>
      </c>
      <c r="AF144" s="127" t="s">
        <v>682</v>
      </c>
      <c r="AG144" s="127" t="str">
        <f t="shared" si="64"/>
        <v>Junio</v>
      </c>
      <c r="AH144" s="141">
        <f>+V144</f>
        <v>6</v>
      </c>
      <c r="AI144" s="132" t="s">
        <v>96</v>
      </c>
      <c r="AJ144" s="151" t="s">
        <v>97</v>
      </c>
      <c r="AK144" s="128">
        <f t="shared" si="65"/>
        <v>14496210</v>
      </c>
      <c r="AL144" s="128">
        <f t="shared" si="42"/>
        <v>14496210</v>
      </c>
      <c r="AM144" s="128"/>
      <c r="AN144" s="132" t="s">
        <v>94</v>
      </c>
      <c r="AO144" s="132" t="s">
        <v>98</v>
      </c>
      <c r="AP144" s="152" t="s">
        <v>99</v>
      </c>
      <c r="AQ144" s="153" t="s">
        <v>100</v>
      </c>
      <c r="AR144" s="129" t="str">
        <f t="shared" si="67"/>
        <v>FACULTAD DE EDUCACIÓN</v>
      </c>
      <c r="AS144" s="130" t="s">
        <v>101</v>
      </c>
      <c r="AT144" s="131" t="s">
        <v>102</v>
      </c>
      <c r="AU144" s="132" t="s">
        <v>94</v>
      </c>
      <c r="AV144" s="132" t="s">
        <v>94</v>
      </c>
      <c r="AW144" s="133" t="s">
        <v>103</v>
      </c>
      <c r="AX144" s="133" t="s">
        <v>104</v>
      </c>
      <c r="AY144" s="133" t="s">
        <v>105</v>
      </c>
      <c r="AZ144" s="133" t="s">
        <v>103</v>
      </c>
      <c r="BA144" s="133"/>
      <c r="BB144" s="133"/>
    </row>
    <row r="145" spans="1:54" s="3" customFormat="1" ht="48">
      <c r="A145" s="157"/>
      <c r="B145" s="113" t="s">
        <v>501</v>
      </c>
      <c r="C145" s="113" t="s">
        <v>85</v>
      </c>
      <c r="D145" s="113" t="s">
        <v>12</v>
      </c>
      <c r="E145" s="113" t="s">
        <v>17</v>
      </c>
      <c r="F145" s="113" t="s">
        <v>278</v>
      </c>
      <c r="G145" s="114" t="s">
        <v>279</v>
      </c>
      <c r="H145" s="114" t="s">
        <v>112</v>
      </c>
      <c r="I145" s="113" t="s">
        <v>89</v>
      </c>
      <c r="J145" s="113"/>
      <c r="K145" s="115"/>
      <c r="L145" s="116">
        <v>0.05</v>
      </c>
      <c r="M145" s="117">
        <v>32774040</v>
      </c>
      <c r="N145" s="113">
        <v>1</v>
      </c>
      <c r="O145" s="113" t="s">
        <v>109</v>
      </c>
      <c r="P145" s="119">
        <v>45691</v>
      </c>
      <c r="Q145" s="119">
        <v>46010</v>
      </c>
      <c r="R145" s="120" t="s">
        <v>496</v>
      </c>
      <c r="S145" s="118"/>
      <c r="T145" s="118"/>
      <c r="U145" s="120" t="s">
        <v>496</v>
      </c>
      <c r="V145" s="148">
        <v>10</v>
      </c>
      <c r="W145" s="122">
        <v>32774040</v>
      </c>
      <c r="X145" s="123" t="s">
        <v>92</v>
      </c>
      <c r="Y145" s="124" t="s">
        <v>162</v>
      </c>
      <c r="Z145" s="125" t="s">
        <v>110</v>
      </c>
      <c r="AA145" s="125" t="s">
        <v>347</v>
      </c>
      <c r="AB145" s="125" t="s">
        <v>94</v>
      </c>
      <c r="AC145" s="126" t="str">
        <f t="shared" si="66"/>
        <v>CON-129</v>
      </c>
      <c r="AD145" s="123">
        <v>80111600</v>
      </c>
      <c r="AE145" s="47" t="s">
        <v>497</v>
      </c>
      <c r="AF145" s="127" t="s">
        <v>474</v>
      </c>
      <c r="AG145" s="127" t="str">
        <f t="shared" si="64"/>
        <v>febrero</v>
      </c>
      <c r="AH145" s="141">
        <v>10</v>
      </c>
      <c r="AI145" s="132" t="s">
        <v>96</v>
      </c>
      <c r="AJ145" s="151" t="s">
        <v>97</v>
      </c>
      <c r="AK145" s="128">
        <f t="shared" si="65"/>
        <v>32774040</v>
      </c>
      <c r="AL145" s="128">
        <f t="shared" ref="AL145:AL208" si="68">+AK145</f>
        <v>32774040</v>
      </c>
      <c r="AM145" s="128"/>
      <c r="AN145" s="132" t="s">
        <v>94</v>
      </c>
      <c r="AO145" s="132" t="s">
        <v>98</v>
      </c>
      <c r="AP145" s="152" t="s">
        <v>99</v>
      </c>
      <c r="AQ145" s="153" t="s">
        <v>100</v>
      </c>
      <c r="AR145" s="129" t="str">
        <f t="shared" si="67"/>
        <v>FACULTAD DE EDUCACIÓN</v>
      </c>
      <c r="AS145" s="130" t="s">
        <v>101</v>
      </c>
      <c r="AT145" s="131" t="s">
        <v>102</v>
      </c>
      <c r="AU145" s="132" t="s">
        <v>94</v>
      </c>
      <c r="AV145" s="132" t="s">
        <v>94</v>
      </c>
      <c r="AW145" s="133" t="s">
        <v>103</v>
      </c>
      <c r="AX145" s="133" t="s">
        <v>104</v>
      </c>
      <c r="AY145" s="133" t="s">
        <v>105</v>
      </c>
      <c r="AZ145" s="133" t="s">
        <v>103</v>
      </c>
      <c r="BA145" s="133"/>
      <c r="BB145" s="133"/>
    </row>
    <row r="146" spans="1:54" s="3" customFormat="1" ht="48">
      <c r="A146" s="157"/>
      <c r="B146" s="113" t="s">
        <v>502</v>
      </c>
      <c r="C146" s="113" t="s">
        <v>85</v>
      </c>
      <c r="D146" s="113" t="s">
        <v>12</v>
      </c>
      <c r="E146" s="113" t="s">
        <v>17</v>
      </c>
      <c r="F146" s="113" t="s">
        <v>278</v>
      </c>
      <c r="G146" s="114" t="s">
        <v>279</v>
      </c>
      <c r="H146" s="114" t="s">
        <v>112</v>
      </c>
      <c r="I146" s="113" t="s">
        <v>89</v>
      </c>
      <c r="J146" s="113"/>
      <c r="K146" s="115"/>
      <c r="L146" s="116">
        <v>0.05</v>
      </c>
      <c r="M146" s="117">
        <v>22689720</v>
      </c>
      <c r="N146" s="113">
        <v>1</v>
      </c>
      <c r="O146" s="113" t="s">
        <v>109</v>
      </c>
      <c r="P146" s="119">
        <v>45691</v>
      </c>
      <c r="Q146" s="119">
        <v>45991</v>
      </c>
      <c r="R146" s="120" t="s">
        <v>496</v>
      </c>
      <c r="S146" s="118"/>
      <c r="T146" s="118"/>
      <c r="U146" s="120" t="s">
        <v>496</v>
      </c>
      <c r="V146" s="148">
        <v>9</v>
      </c>
      <c r="W146" s="122">
        <v>22689720</v>
      </c>
      <c r="X146" s="123" t="s">
        <v>92</v>
      </c>
      <c r="Y146" s="124" t="s">
        <v>162</v>
      </c>
      <c r="Z146" s="125" t="s">
        <v>110</v>
      </c>
      <c r="AA146" s="125" t="s">
        <v>347</v>
      </c>
      <c r="AB146" s="125" t="s">
        <v>94</v>
      </c>
      <c r="AC146" s="126" t="str">
        <f t="shared" si="66"/>
        <v>CON-130</v>
      </c>
      <c r="AD146" s="123">
        <v>80111600</v>
      </c>
      <c r="AE146" s="47" t="s">
        <v>497</v>
      </c>
      <c r="AF146" s="127" t="s">
        <v>474</v>
      </c>
      <c r="AG146" s="127" t="str">
        <f t="shared" si="64"/>
        <v>febrero</v>
      </c>
      <c r="AH146" s="141">
        <v>9</v>
      </c>
      <c r="AI146" s="132" t="s">
        <v>96</v>
      </c>
      <c r="AJ146" s="151" t="s">
        <v>97</v>
      </c>
      <c r="AK146" s="128">
        <f t="shared" si="65"/>
        <v>22689720</v>
      </c>
      <c r="AL146" s="128">
        <f t="shared" si="68"/>
        <v>22689720</v>
      </c>
      <c r="AM146" s="128"/>
      <c r="AN146" s="132" t="s">
        <v>94</v>
      </c>
      <c r="AO146" s="132" t="s">
        <v>98</v>
      </c>
      <c r="AP146" s="152" t="s">
        <v>99</v>
      </c>
      <c r="AQ146" s="153" t="s">
        <v>100</v>
      </c>
      <c r="AR146" s="129" t="str">
        <f t="shared" si="67"/>
        <v>FACULTAD DE EDUCACIÓN</v>
      </c>
      <c r="AS146" s="130" t="s">
        <v>101</v>
      </c>
      <c r="AT146" s="131" t="s">
        <v>102</v>
      </c>
      <c r="AU146" s="132" t="s">
        <v>94</v>
      </c>
      <c r="AV146" s="132" t="s">
        <v>94</v>
      </c>
      <c r="AW146" s="133" t="s">
        <v>103</v>
      </c>
      <c r="AX146" s="133" t="s">
        <v>104</v>
      </c>
      <c r="AY146" s="133" t="s">
        <v>105</v>
      </c>
      <c r="AZ146" s="133" t="s">
        <v>103</v>
      </c>
      <c r="BA146" s="133"/>
      <c r="BB146" s="133"/>
    </row>
    <row r="147" spans="1:54" s="3" customFormat="1" ht="48">
      <c r="A147" s="157"/>
      <c r="B147" s="113" t="s">
        <v>503</v>
      </c>
      <c r="C147" s="113" t="s">
        <v>85</v>
      </c>
      <c r="D147" s="113" t="s">
        <v>12</v>
      </c>
      <c r="E147" s="113" t="s">
        <v>17</v>
      </c>
      <c r="F147" s="113" t="s">
        <v>278</v>
      </c>
      <c r="G147" s="114" t="s">
        <v>279</v>
      </c>
      <c r="H147" s="114" t="s">
        <v>112</v>
      </c>
      <c r="I147" s="113" t="s">
        <v>89</v>
      </c>
      <c r="J147" s="113"/>
      <c r="K147" s="115"/>
      <c r="L147" s="116">
        <v>0.05</v>
      </c>
      <c r="M147" s="117">
        <v>21609000</v>
      </c>
      <c r="N147" s="113">
        <v>1</v>
      </c>
      <c r="O147" s="113" t="s">
        <v>109</v>
      </c>
      <c r="P147" s="119">
        <v>45691</v>
      </c>
      <c r="Q147" s="119">
        <v>45991</v>
      </c>
      <c r="R147" s="120" t="s">
        <v>496</v>
      </c>
      <c r="S147" s="118"/>
      <c r="T147" s="118"/>
      <c r="U147" s="120" t="s">
        <v>496</v>
      </c>
      <c r="V147" s="148">
        <v>9</v>
      </c>
      <c r="W147" s="122">
        <v>21609000</v>
      </c>
      <c r="X147" s="123" t="s">
        <v>92</v>
      </c>
      <c r="Y147" s="124" t="s">
        <v>162</v>
      </c>
      <c r="Z147" s="125" t="s">
        <v>110</v>
      </c>
      <c r="AA147" s="125" t="s">
        <v>347</v>
      </c>
      <c r="AB147" s="125" t="s">
        <v>94</v>
      </c>
      <c r="AC147" s="126" t="str">
        <f t="shared" si="66"/>
        <v>CON-131</v>
      </c>
      <c r="AD147" s="123">
        <v>80111600</v>
      </c>
      <c r="AE147" s="47" t="s">
        <v>497</v>
      </c>
      <c r="AF147" s="127" t="s">
        <v>474</v>
      </c>
      <c r="AG147" s="127" t="str">
        <f t="shared" si="64"/>
        <v>febrero</v>
      </c>
      <c r="AH147" s="141">
        <v>9</v>
      </c>
      <c r="AI147" s="132" t="s">
        <v>96</v>
      </c>
      <c r="AJ147" s="151" t="s">
        <v>97</v>
      </c>
      <c r="AK147" s="128">
        <f t="shared" si="65"/>
        <v>21609000</v>
      </c>
      <c r="AL147" s="128">
        <f t="shared" si="68"/>
        <v>21609000</v>
      </c>
      <c r="AM147" s="128"/>
      <c r="AN147" s="132" t="s">
        <v>94</v>
      </c>
      <c r="AO147" s="132" t="s">
        <v>98</v>
      </c>
      <c r="AP147" s="152" t="s">
        <v>99</v>
      </c>
      <c r="AQ147" s="153" t="s">
        <v>100</v>
      </c>
      <c r="AR147" s="129" t="str">
        <f t="shared" si="67"/>
        <v>FACULTAD DE EDUCACIÓN</v>
      </c>
      <c r="AS147" s="130" t="s">
        <v>101</v>
      </c>
      <c r="AT147" s="131" t="s">
        <v>102</v>
      </c>
      <c r="AU147" s="132" t="s">
        <v>94</v>
      </c>
      <c r="AV147" s="132" t="s">
        <v>94</v>
      </c>
      <c r="AW147" s="133" t="s">
        <v>103</v>
      </c>
      <c r="AX147" s="133" t="s">
        <v>104</v>
      </c>
      <c r="AY147" s="133" t="s">
        <v>105</v>
      </c>
      <c r="AZ147" s="133" t="s">
        <v>103</v>
      </c>
      <c r="BA147" s="133"/>
      <c r="BB147" s="133"/>
    </row>
    <row r="148" spans="1:54" s="3" customFormat="1" ht="48">
      <c r="A148" s="157"/>
      <c r="B148" s="113" t="s">
        <v>504</v>
      </c>
      <c r="C148" s="113" t="s">
        <v>85</v>
      </c>
      <c r="D148" s="113" t="s">
        <v>12</v>
      </c>
      <c r="E148" s="113" t="s">
        <v>17</v>
      </c>
      <c r="F148" s="113" t="s">
        <v>278</v>
      </c>
      <c r="G148" s="114" t="s">
        <v>279</v>
      </c>
      <c r="H148" s="114" t="s">
        <v>112</v>
      </c>
      <c r="I148" s="113" t="s">
        <v>89</v>
      </c>
      <c r="J148" s="113"/>
      <c r="K148" s="115"/>
      <c r="L148" s="116">
        <v>0.05</v>
      </c>
      <c r="M148" s="117">
        <v>18908100</v>
      </c>
      <c r="N148" s="113">
        <v>1</v>
      </c>
      <c r="O148" s="113" t="s">
        <v>109</v>
      </c>
      <c r="P148" s="119">
        <v>45691</v>
      </c>
      <c r="Q148" s="119">
        <v>45991</v>
      </c>
      <c r="R148" s="120" t="s">
        <v>496</v>
      </c>
      <c r="S148" s="118"/>
      <c r="T148" s="118"/>
      <c r="U148" s="120" t="s">
        <v>496</v>
      </c>
      <c r="V148" s="148">
        <v>9</v>
      </c>
      <c r="W148" s="122">
        <v>18908100</v>
      </c>
      <c r="X148" s="123" t="s">
        <v>92</v>
      </c>
      <c r="Y148" s="124" t="s">
        <v>162</v>
      </c>
      <c r="Z148" s="125" t="s">
        <v>110</v>
      </c>
      <c r="AA148" s="125" t="s">
        <v>347</v>
      </c>
      <c r="AB148" s="125" t="s">
        <v>94</v>
      </c>
      <c r="AC148" s="126" t="str">
        <f t="shared" si="66"/>
        <v>CON-132</v>
      </c>
      <c r="AD148" s="123">
        <v>80111600</v>
      </c>
      <c r="AE148" s="47" t="s">
        <v>497</v>
      </c>
      <c r="AF148" s="127" t="s">
        <v>474</v>
      </c>
      <c r="AG148" s="127" t="str">
        <f t="shared" si="64"/>
        <v>febrero</v>
      </c>
      <c r="AH148" s="141">
        <v>9</v>
      </c>
      <c r="AI148" s="132" t="s">
        <v>96</v>
      </c>
      <c r="AJ148" s="151" t="s">
        <v>97</v>
      </c>
      <c r="AK148" s="128">
        <f t="shared" si="65"/>
        <v>18908100</v>
      </c>
      <c r="AL148" s="128">
        <f t="shared" si="68"/>
        <v>18908100</v>
      </c>
      <c r="AM148" s="128"/>
      <c r="AN148" s="132" t="s">
        <v>94</v>
      </c>
      <c r="AO148" s="132" t="s">
        <v>98</v>
      </c>
      <c r="AP148" s="152" t="s">
        <v>99</v>
      </c>
      <c r="AQ148" s="153" t="s">
        <v>100</v>
      </c>
      <c r="AR148" s="129" t="str">
        <f t="shared" si="67"/>
        <v>FACULTAD DE EDUCACIÓN</v>
      </c>
      <c r="AS148" s="130" t="s">
        <v>101</v>
      </c>
      <c r="AT148" s="131" t="s">
        <v>102</v>
      </c>
      <c r="AU148" s="132" t="s">
        <v>94</v>
      </c>
      <c r="AV148" s="132" t="s">
        <v>94</v>
      </c>
      <c r="AW148" s="133" t="s">
        <v>103</v>
      </c>
      <c r="AX148" s="133" t="s">
        <v>104</v>
      </c>
      <c r="AY148" s="133" t="s">
        <v>105</v>
      </c>
      <c r="AZ148" s="133" t="s">
        <v>103</v>
      </c>
      <c r="BA148" s="133"/>
      <c r="BB148" s="133"/>
    </row>
    <row r="149" spans="1:54" s="3" customFormat="1" ht="48">
      <c r="A149" s="157"/>
      <c r="B149" s="113" t="s">
        <v>505</v>
      </c>
      <c r="C149" s="113" t="s">
        <v>85</v>
      </c>
      <c r="D149" s="113" t="s">
        <v>12</v>
      </c>
      <c r="E149" s="113" t="s">
        <v>17</v>
      </c>
      <c r="F149" s="113" t="s">
        <v>278</v>
      </c>
      <c r="G149" s="114" t="s">
        <v>279</v>
      </c>
      <c r="H149" s="114" t="s">
        <v>112</v>
      </c>
      <c r="I149" s="113" t="s">
        <v>89</v>
      </c>
      <c r="J149" s="113"/>
      <c r="K149" s="115"/>
      <c r="L149" s="116">
        <v>0.05</v>
      </c>
      <c r="M149" s="117">
        <v>17817600</v>
      </c>
      <c r="N149" s="113">
        <v>1</v>
      </c>
      <c r="O149" s="113" t="s">
        <v>109</v>
      </c>
      <c r="P149" s="119">
        <v>45717</v>
      </c>
      <c r="Q149" s="119">
        <v>45991</v>
      </c>
      <c r="R149" s="120" t="s">
        <v>496</v>
      </c>
      <c r="S149" s="118"/>
      <c r="T149" s="118"/>
      <c r="U149" s="120" t="s">
        <v>496</v>
      </c>
      <c r="V149" s="148">
        <v>8</v>
      </c>
      <c r="W149" s="122">
        <f>+M149</f>
        <v>17817600</v>
      </c>
      <c r="X149" s="123" t="s">
        <v>92</v>
      </c>
      <c r="Y149" s="124" t="s">
        <v>162</v>
      </c>
      <c r="Z149" s="125" t="s">
        <v>110</v>
      </c>
      <c r="AA149" s="125" t="s">
        <v>347</v>
      </c>
      <c r="AB149" s="125" t="s">
        <v>94</v>
      </c>
      <c r="AC149" s="126" t="str">
        <f t="shared" si="66"/>
        <v>CON-133</v>
      </c>
      <c r="AD149" s="123">
        <v>80111600</v>
      </c>
      <c r="AE149" s="47" t="s">
        <v>497</v>
      </c>
      <c r="AF149" s="127" t="s">
        <v>474</v>
      </c>
      <c r="AG149" s="127" t="str">
        <f t="shared" si="64"/>
        <v>febrero</v>
      </c>
      <c r="AH149" s="141">
        <v>8</v>
      </c>
      <c r="AI149" s="132" t="s">
        <v>96</v>
      </c>
      <c r="AJ149" s="151" t="s">
        <v>97</v>
      </c>
      <c r="AK149" s="128">
        <f t="shared" si="65"/>
        <v>17817600</v>
      </c>
      <c r="AL149" s="128">
        <f t="shared" si="68"/>
        <v>17817600</v>
      </c>
      <c r="AM149" s="128"/>
      <c r="AN149" s="132" t="s">
        <v>94</v>
      </c>
      <c r="AO149" s="132" t="s">
        <v>98</v>
      </c>
      <c r="AP149" s="152" t="s">
        <v>99</v>
      </c>
      <c r="AQ149" s="153" t="s">
        <v>100</v>
      </c>
      <c r="AR149" s="129" t="str">
        <f t="shared" si="67"/>
        <v>FACULTAD DE EDUCACIÓN</v>
      </c>
      <c r="AS149" s="130" t="s">
        <v>101</v>
      </c>
      <c r="AT149" s="131" t="s">
        <v>102</v>
      </c>
      <c r="AU149" s="132" t="s">
        <v>94</v>
      </c>
      <c r="AV149" s="132" t="s">
        <v>94</v>
      </c>
      <c r="AW149" s="133" t="s">
        <v>103</v>
      </c>
      <c r="AX149" s="133" t="s">
        <v>104</v>
      </c>
      <c r="AY149" s="133" t="s">
        <v>105</v>
      </c>
      <c r="AZ149" s="133" t="s">
        <v>103</v>
      </c>
      <c r="BA149" s="133"/>
      <c r="BB149" s="133"/>
    </row>
    <row r="150" spans="1:54" s="3" customFormat="1" ht="48">
      <c r="B150" s="113" t="s">
        <v>506</v>
      </c>
      <c r="C150" s="113" t="s">
        <v>85</v>
      </c>
      <c r="D150" s="113" t="s">
        <v>12</v>
      </c>
      <c r="E150" s="113" t="s">
        <v>17</v>
      </c>
      <c r="F150" s="113" t="s">
        <v>278</v>
      </c>
      <c r="G150" s="114" t="s">
        <v>279</v>
      </c>
      <c r="H150" s="114" t="s">
        <v>112</v>
      </c>
      <c r="I150" s="113" t="s">
        <v>89</v>
      </c>
      <c r="J150" s="113"/>
      <c r="K150" s="115"/>
      <c r="L150" s="116">
        <v>0.05</v>
      </c>
      <c r="M150" s="117">
        <v>24610250</v>
      </c>
      <c r="N150" s="113">
        <v>1</v>
      </c>
      <c r="O150" s="113" t="s">
        <v>109</v>
      </c>
      <c r="P150" s="119">
        <v>45691</v>
      </c>
      <c r="Q150" s="119">
        <v>45991</v>
      </c>
      <c r="R150" s="120" t="s">
        <v>496</v>
      </c>
      <c r="S150" s="118"/>
      <c r="T150" s="118"/>
      <c r="U150" s="120" t="s">
        <v>496</v>
      </c>
      <c r="V150" s="148">
        <v>9</v>
      </c>
      <c r="W150" s="122">
        <v>24610250</v>
      </c>
      <c r="X150" s="123" t="s">
        <v>92</v>
      </c>
      <c r="Y150" s="124" t="s">
        <v>162</v>
      </c>
      <c r="Z150" s="125" t="s">
        <v>110</v>
      </c>
      <c r="AA150" s="125" t="s">
        <v>347</v>
      </c>
      <c r="AB150" s="125" t="s">
        <v>94</v>
      </c>
      <c r="AC150" s="126" t="str">
        <f t="shared" si="66"/>
        <v>CON-134</v>
      </c>
      <c r="AD150" s="123">
        <v>80111600</v>
      </c>
      <c r="AE150" s="47" t="s">
        <v>497</v>
      </c>
      <c r="AF150" s="127" t="s">
        <v>474</v>
      </c>
      <c r="AG150" s="127" t="str">
        <f t="shared" si="64"/>
        <v>febrero</v>
      </c>
      <c r="AH150" s="141">
        <v>9</v>
      </c>
      <c r="AI150" s="132" t="s">
        <v>96</v>
      </c>
      <c r="AJ150" s="151" t="s">
        <v>97</v>
      </c>
      <c r="AK150" s="128">
        <f t="shared" si="65"/>
        <v>24610250</v>
      </c>
      <c r="AL150" s="128">
        <f t="shared" si="68"/>
        <v>24610250</v>
      </c>
      <c r="AM150" s="128"/>
      <c r="AN150" s="132" t="s">
        <v>94</v>
      </c>
      <c r="AO150" s="132" t="s">
        <v>98</v>
      </c>
      <c r="AP150" s="152" t="s">
        <v>99</v>
      </c>
      <c r="AQ150" s="153" t="s">
        <v>100</v>
      </c>
      <c r="AR150" s="129" t="str">
        <f t="shared" si="67"/>
        <v>FACULTAD DE EDUCACIÓN</v>
      </c>
      <c r="AS150" s="130" t="s">
        <v>101</v>
      </c>
      <c r="AT150" s="131" t="s">
        <v>102</v>
      </c>
      <c r="AU150" s="132" t="s">
        <v>94</v>
      </c>
      <c r="AV150" s="132" t="s">
        <v>94</v>
      </c>
      <c r="AW150" s="133" t="s">
        <v>103</v>
      </c>
      <c r="AX150" s="133" t="s">
        <v>104</v>
      </c>
      <c r="AY150" s="133" t="s">
        <v>105</v>
      </c>
      <c r="AZ150" s="133" t="s">
        <v>103</v>
      </c>
      <c r="BA150" s="133"/>
      <c r="BB150" s="133"/>
    </row>
    <row r="151" spans="1:54" s="3" customFormat="1" ht="48">
      <c r="B151" s="113" t="s">
        <v>507</v>
      </c>
      <c r="C151" s="113" t="s">
        <v>85</v>
      </c>
      <c r="D151" s="113" t="s">
        <v>12</v>
      </c>
      <c r="E151" s="113" t="s">
        <v>17</v>
      </c>
      <c r="F151" s="113" t="s">
        <v>278</v>
      </c>
      <c r="G151" s="114" t="s">
        <v>279</v>
      </c>
      <c r="H151" s="114" t="s">
        <v>112</v>
      </c>
      <c r="I151" s="113" t="s">
        <v>89</v>
      </c>
      <c r="J151" s="113"/>
      <c r="K151" s="115"/>
      <c r="L151" s="116">
        <v>0.05</v>
      </c>
      <c r="M151" s="117">
        <v>18908100</v>
      </c>
      <c r="N151" s="113">
        <v>1</v>
      </c>
      <c r="O151" s="113" t="s">
        <v>109</v>
      </c>
      <c r="P151" s="119">
        <v>45691</v>
      </c>
      <c r="Q151" s="119">
        <v>45991</v>
      </c>
      <c r="R151" s="120" t="s">
        <v>496</v>
      </c>
      <c r="S151" s="118"/>
      <c r="T151" s="118"/>
      <c r="U151" s="120" t="s">
        <v>496</v>
      </c>
      <c r="V151" s="148">
        <v>9</v>
      </c>
      <c r="W151" s="122">
        <v>18908100</v>
      </c>
      <c r="X151" s="123" t="s">
        <v>92</v>
      </c>
      <c r="Y151" s="124" t="s">
        <v>162</v>
      </c>
      <c r="Z151" s="125" t="s">
        <v>110</v>
      </c>
      <c r="AA151" s="125" t="s">
        <v>347</v>
      </c>
      <c r="AB151" s="125" t="s">
        <v>94</v>
      </c>
      <c r="AC151" s="126" t="str">
        <f t="shared" si="66"/>
        <v>CON-135</v>
      </c>
      <c r="AD151" s="123">
        <v>80111600</v>
      </c>
      <c r="AE151" s="47" t="s">
        <v>497</v>
      </c>
      <c r="AF151" s="127" t="s">
        <v>474</v>
      </c>
      <c r="AG151" s="127" t="str">
        <f t="shared" si="64"/>
        <v>febrero</v>
      </c>
      <c r="AH151" s="141">
        <v>9</v>
      </c>
      <c r="AI151" s="132" t="s">
        <v>96</v>
      </c>
      <c r="AJ151" s="151" t="s">
        <v>97</v>
      </c>
      <c r="AK151" s="128">
        <f t="shared" si="65"/>
        <v>18908100</v>
      </c>
      <c r="AL151" s="128">
        <f t="shared" si="68"/>
        <v>18908100</v>
      </c>
      <c r="AM151" s="128"/>
      <c r="AN151" s="132" t="s">
        <v>94</v>
      </c>
      <c r="AO151" s="132" t="s">
        <v>98</v>
      </c>
      <c r="AP151" s="152" t="s">
        <v>99</v>
      </c>
      <c r="AQ151" s="153" t="s">
        <v>100</v>
      </c>
      <c r="AR151" s="129" t="str">
        <f t="shared" si="67"/>
        <v>FACULTAD DE EDUCACIÓN</v>
      </c>
      <c r="AS151" s="130" t="s">
        <v>101</v>
      </c>
      <c r="AT151" s="131" t="s">
        <v>102</v>
      </c>
      <c r="AU151" s="132" t="s">
        <v>94</v>
      </c>
      <c r="AV151" s="132" t="s">
        <v>94</v>
      </c>
      <c r="AW151" s="133" t="s">
        <v>103</v>
      </c>
      <c r="AX151" s="133" t="s">
        <v>104</v>
      </c>
      <c r="AY151" s="133" t="s">
        <v>105</v>
      </c>
      <c r="AZ151" s="133" t="s">
        <v>103</v>
      </c>
      <c r="BA151" s="133"/>
      <c r="BB151" s="133"/>
    </row>
    <row r="152" spans="1:54" s="3" customFormat="1" ht="48">
      <c r="B152" s="113" t="s">
        <v>508</v>
      </c>
      <c r="C152" s="113" t="s">
        <v>85</v>
      </c>
      <c r="D152" s="113" t="s">
        <v>12</v>
      </c>
      <c r="E152" s="113" t="s">
        <v>17</v>
      </c>
      <c r="F152" s="113" t="s">
        <v>278</v>
      </c>
      <c r="G152" s="114" t="s">
        <v>279</v>
      </c>
      <c r="H152" s="114" t="s">
        <v>112</v>
      </c>
      <c r="I152" s="113" t="s">
        <v>89</v>
      </c>
      <c r="J152" s="113"/>
      <c r="K152" s="115"/>
      <c r="L152" s="116">
        <v>0.05</v>
      </c>
      <c r="M152" s="117">
        <v>25930800</v>
      </c>
      <c r="N152" s="113">
        <v>1</v>
      </c>
      <c r="O152" s="113" t="s">
        <v>109</v>
      </c>
      <c r="P152" s="119">
        <v>45691</v>
      </c>
      <c r="Q152" s="119">
        <v>45991</v>
      </c>
      <c r="R152" s="120" t="s">
        <v>496</v>
      </c>
      <c r="S152" s="118"/>
      <c r="T152" s="118"/>
      <c r="U152" s="120" t="s">
        <v>496</v>
      </c>
      <c r="V152" s="148">
        <v>9</v>
      </c>
      <c r="W152" s="122">
        <v>25930800</v>
      </c>
      <c r="X152" s="123" t="s">
        <v>92</v>
      </c>
      <c r="Y152" s="124" t="s">
        <v>162</v>
      </c>
      <c r="Z152" s="125" t="s">
        <v>110</v>
      </c>
      <c r="AA152" s="125" t="s">
        <v>347</v>
      </c>
      <c r="AB152" s="125" t="s">
        <v>94</v>
      </c>
      <c r="AC152" s="126" t="str">
        <f t="shared" si="66"/>
        <v>CON-136</v>
      </c>
      <c r="AD152" s="123">
        <v>80111600</v>
      </c>
      <c r="AE152" s="47" t="s">
        <v>497</v>
      </c>
      <c r="AF152" s="127" t="s">
        <v>474</v>
      </c>
      <c r="AG152" s="127" t="str">
        <f t="shared" si="64"/>
        <v>febrero</v>
      </c>
      <c r="AH152" s="141">
        <v>9</v>
      </c>
      <c r="AI152" s="132" t="s">
        <v>96</v>
      </c>
      <c r="AJ152" s="151" t="s">
        <v>97</v>
      </c>
      <c r="AK152" s="128">
        <f t="shared" si="65"/>
        <v>25930800</v>
      </c>
      <c r="AL152" s="128">
        <f t="shared" si="68"/>
        <v>25930800</v>
      </c>
      <c r="AM152" s="128"/>
      <c r="AN152" s="132" t="s">
        <v>94</v>
      </c>
      <c r="AO152" s="132" t="s">
        <v>98</v>
      </c>
      <c r="AP152" s="152" t="s">
        <v>99</v>
      </c>
      <c r="AQ152" s="153" t="s">
        <v>100</v>
      </c>
      <c r="AR152" s="129" t="str">
        <f t="shared" si="67"/>
        <v>FACULTAD DE EDUCACIÓN</v>
      </c>
      <c r="AS152" s="130" t="s">
        <v>101</v>
      </c>
      <c r="AT152" s="131" t="s">
        <v>102</v>
      </c>
      <c r="AU152" s="132" t="s">
        <v>94</v>
      </c>
      <c r="AV152" s="132" t="s">
        <v>94</v>
      </c>
      <c r="AW152" s="133" t="s">
        <v>103</v>
      </c>
      <c r="AX152" s="133" t="s">
        <v>104</v>
      </c>
      <c r="AY152" s="133" t="s">
        <v>105</v>
      </c>
      <c r="AZ152" s="133" t="s">
        <v>103</v>
      </c>
      <c r="BA152" s="133"/>
      <c r="BB152" s="133"/>
    </row>
    <row r="153" spans="1:54" s="3" customFormat="1" ht="60">
      <c r="B153" s="113" t="s">
        <v>511</v>
      </c>
      <c r="C153" s="113" t="s">
        <v>290</v>
      </c>
      <c r="D153" s="113" t="s">
        <v>29</v>
      </c>
      <c r="E153" s="113" t="s">
        <v>32</v>
      </c>
      <c r="F153" s="113"/>
      <c r="G153" s="114" t="s">
        <v>324</v>
      </c>
      <c r="H153" s="114" t="s">
        <v>108</v>
      </c>
      <c r="I153" s="113"/>
      <c r="J153" s="113"/>
      <c r="K153" s="115"/>
      <c r="L153" s="116"/>
      <c r="M153" s="117">
        <v>990007.97776000004</v>
      </c>
      <c r="N153" s="113">
        <v>1</v>
      </c>
      <c r="O153" s="113" t="s">
        <v>510</v>
      </c>
      <c r="P153" s="119">
        <v>45703</v>
      </c>
      <c r="Q153" s="119">
        <v>45836</v>
      </c>
      <c r="R153" s="120">
        <v>4734514</v>
      </c>
      <c r="S153" s="118"/>
      <c r="T153" s="118"/>
      <c r="U153" s="120" t="s">
        <v>496</v>
      </c>
      <c r="V153" s="148">
        <v>5</v>
      </c>
      <c r="W153" s="122">
        <f>R153</f>
        <v>4734514</v>
      </c>
      <c r="X153" s="123" t="s">
        <v>92</v>
      </c>
      <c r="Y153" s="124" t="s">
        <v>466</v>
      </c>
      <c r="Z153" s="125" t="s">
        <v>110</v>
      </c>
      <c r="AA153" s="125" t="s">
        <v>347</v>
      </c>
      <c r="AB153" s="125" t="s">
        <v>94</v>
      </c>
      <c r="AC153" s="126" t="str">
        <f t="shared" ref="AC153:AC184" si="69">"CLE-"&amp;B153</f>
        <v>CLE-137</v>
      </c>
      <c r="AD153" s="123">
        <v>80111600</v>
      </c>
      <c r="AE153" s="47" t="s">
        <v>493</v>
      </c>
      <c r="AF153" s="127">
        <v>45703</v>
      </c>
      <c r="AG153" s="127">
        <v>45703</v>
      </c>
      <c r="AH153" s="141">
        <v>5</v>
      </c>
      <c r="AI153" s="132" t="s">
        <v>96</v>
      </c>
      <c r="AJ153" s="151" t="s">
        <v>97</v>
      </c>
      <c r="AK153" s="128">
        <f>W153</f>
        <v>4734514</v>
      </c>
      <c r="AL153" s="128">
        <f t="shared" si="68"/>
        <v>4734514</v>
      </c>
      <c r="AM153" s="128"/>
      <c r="AN153" s="132" t="s">
        <v>94</v>
      </c>
      <c r="AO153" s="132" t="s">
        <v>98</v>
      </c>
      <c r="AP153" s="152" t="s">
        <v>99</v>
      </c>
      <c r="AQ153" s="153" t="s">
        <v>100</v>
      </c>
      <c r="AR153" s="129" t="s">
        <v>32</v>
      </c>
      <c r="AS153" s="130" t="s">
        <v>101</v>
      </c>
      <c r="AT153" s="131" t="s">
        <v>102</v>
      </c>
      <c r="AU153" s="132" t="s">
        <v>94</v>
      </c>
      <c r="AV153" s="132" t="s">
        <v>110</v>
      </c>
      <c r="AW153" s="133" t="s">
        <v>103</v>
      </c>
      <c r="AX153" s="133" t="s">
        <v>104</v>
      </c>
      <c r="AY153" s="133" t="s">
        <v>105</v>
      </c>
      <c r="AZ153" s="133" t="s">
        <v>103</v>
      </c>
      <c r="BA153" s="133"/>
      <c r="BB153" s="133"/>
    </row>
    <row r="154" spans="1:54" s="3" customFormat="1" ht="60">
      <c r="B154" s="113" t="s">
        <v>512</v>
      </c>
      <c r="C154" s="113" t="s">
        <v>290</v>
      </c>
      <c r="D154" s="113" t="s">
        <v>29</v>
      </c>
      <c r="E154" s="113" t="s">
        <v>32</v>
      </c>
      <c r="F154" s="113"/>
      <c r="G154" s="114" t="s">
        <v>324</v>
      </c>
      <c r="H154" s="114" t="s">
        <v>115</v>
      </c>
      <c r="I154" s="113"/>
      <c r="J154" s="113"/>
      <c r="K154" s="115"/>
      <c r="L154" s="116"/>
      <c r="M154" s="117">
        <v>1155011</v>
      </c>
      <c r="N154" s="113">
        <v>1</v>
      </c>
      <c r="O154" s="113" t="s">
        <v>510</v>
      </c>
      <c r="P154" s="119">
        <v>45703</v>
      </c>
      <c r="Q154" s="119">
        <v>45836</v>
      </c>
      <c r="R154" s="120">
        <v>5590515</v>
      </c>
      <c r="S154" s="118"/>
      <c r="T154" s="118"/>
      <c r="U154" s="120" t="s">
        <v>496</v>
      </c>
      <c r="V154" s="148">
        <v>5</v>
      </c>
      <c r="W154" s="122">
        <f>R154</f>
        <v>5590515</v>
      </c>
      <c r="X154" s="123" t="s">
        <v>92</v>
      </c>
      <c r="Y154" s="124" t="s">
        <v>466</v>
      </c>
      <c r="Z154" s="125" t="s">
        <v>110</v>
      </c>
      <c r="AA154" s="125" t="s">
        <v>347</v>
      </c>
      <c r="AB154" s="125" t="s">
        <v>94</v>
      </c>
      <c r="AC154" s="126" t="str">
        <f t="shared" si="69"/>
        <v>CLE-138</v>
      </c>
      <c r="AD154" s="123">
        <v>80111600</v>
      </c>
      <c r="AE154" s="47" t="s">
        <v>493</v>
      </c>
      <c r="AF154" s="127">
        <v>45703</v>
      </c>
      <c r="AG154" s="127">
        <v>45703</v>
      </c>
      <c r="AH154" s="141">
        <v>5</v>
      </c>
      <c r="AI154" s="132" t="s">
        <v>96</v>
      </c>
      <c r="AJ154" s="151" t="s">
        <v>97</v>
      </c>
      <c r="AK154" s="128">
        <f>W154</f>
        <v>5590515</v>
      </c>
      <c r="AL154" s="128">
        <f t="shared" si="68"/>
        <v>5590515</v>
      </c>
      <c r="AM154" s="128"/>
      <c r="AN154" s="132" t="s">
        <v>94</v>
      </c>
      <c r="AO154" s="132" t="s">
        <v>98</v>
      </c>
      <c r="AP154" s="152" t="s">
        <v>99</v>
      </c>
      <c r="AQ154" s="153" t="s">
        <v>100</v>
      </c>
      <c r="AR154" s="129" t="s">
        <v>32</v>
      </c>
      <c r="AS154" s="130" t="s">
        <v>101</v>
      </c>
      <c r="AT154" s="131" t="s">
        <v>102</v>
      </c>
      <c r="AU154" s="132" t="s">
        <v>94</v>
      </c>
      <c r="AV154" s="132" t="s">
        <v>110</v>
      </c>
      <c r="AW154" s="133" t="s">
        <v>103</v>
      </c>
      <c r="AX154" s="133" t="s">
        <v>104</v>
      </c>
      <c r="AY154" s="133" t="s">
        <v>105</v>
      </c>
      <c r="AZ154" s="133" t="s">
        <v>103</v>
      </c>
      <c r="BA154" s="133"/>
      <c r="BB154" s="133"/>
    </row>
    <row r="155" spans="1:54" s="3" customFormat="1" ht="60">
      <c r="B155" s="113" t="s">
        <v>513</v>
      </c>
      <c r="C155" s="113" t="s">
        <v>290</v>
      </c>
      <c r="D155" s="113" t="s">
        <v>29</v>
      </c>
      <c r="E155" s="113" t="s">
        <v>32</v>
      </c>
      <c r="F155" s="113"/>
      <c r="G155" s="114" t="s">
        <v>324</v>
      </c>
      <c r="H155" s="114" t="s">
        <v>108</v>
      </c>
      <c r="I155" s="113"/>
      <c r="J155" s="113"/>
      <c r="K155" s="115"/>
      <c r="L155" s="116"/>
      <c r="M155" s="117">
        <v>990007.97776000004</v>
      </c>
      <c r="N155" s="113">
        <v>1</v>
      </c>
      <c r="O155" s="113" t="s">
        <v>510</v>
      </c>
      <c r="P155" s="119">
        <v>45703</v>
      </c>
      <c r="Q155" s="119">
        <v>45836</v>
      </c>
      <c r="R155" s="120">
        <v>4950039.8887999998</v>
      </c>
      <c r="S155" s="118"/>
      <c r="T155" s="118"/>
      <c r="U155" s="120" t="s">
        <v>496</v>
      </c>
      <c r="V155" s="148">
        <v>5</v>
      </c>
      <c r="W155" s="122">
        <v>4950040</v>
      </c>
      <c r="X155" s="123" t="s">
        <v>92</v>
      </c>
      <c r="Y155" s="124" t="s">
        <v>466</v>
      </c>
      <c r="Z155" s="125" t="s">
        <v>110</v>
      </c>
      <c r="AA155" s="125" t="s">
        <v>347</v>
      </c>
      <c r="AB155" s="125" t="s">
        <v>94</v>
      </c>
      <c r="AC155" s="126" t="str">
        <f t="shared" si="69"/>
        <v>CLE-139</v>
      </c>
      <c r="AD155" s="123">
        <v>80111600</v>
      </c>
      <c r="AE155" s="47" t="s">
        <v>493</v>
      </c>
      <c r="AF155" s="127">
        <v>45703</v>
      </c>
      <c r="AG155" s="127">
        <v>45703</v>
      </c>
      <c r="AH155" s="141">
        <v>5</v>
      </c>
      <c r="AI155" s="132" t="s">
        <v>96</v>
      </c>
      <c r="AJ155" s="151" t="s">
        <v>97</v>
      </c>
      <c r="AK155" s="128">
        <v>4950040</v>
      </c>
      <c r="AL155" s="128">
        <f t="shared" si="68"/>
        <v>4950040</v>
      </c>
      <c r="AM155" s="128"/>
      <c r="AN155" s="132" t="s">
        <v>94</v>
      </c>
      <c r="AO155" s="132" t="s">
        <v>98</v>
      </c>
      <c r="AP155" s="152" t="s">
        <v>99</v>
      </c>
      <c r="AQ155" s="153" t="s">
        <v>100</v>
      </c>
      <c r="AR155" s="129" t="s">
        <v>32</v>
      </c>
      <c r="AS155" s="130" t="s">
        <v>101</v>
      </c>
      <c r="AT155" s="131" t="s">
        <v>102</v>
      </c>
      <c r="AU155" s="132" t="s">
        <v>94</v>
      </c>
      <c r="AV155" s="132" t="s">
        <v>110</v>
      </c>
      <c r="AW155" s="133" t="s">
        <v>103</v>
      </c>
      <c r="AX155" s="133" t="s">
        <v>104</v>
      </c>
      <c r="AY155" s="133" t="s">
        <v>105</v>
      </c>
      <c r="AZ155" s="133" t="s">
        <v>103</v>
      </c>
      <c r="BA155" s="133"/>
      <c r="BB155" s="133"/>
    </row>
    <row r="156" spans="1:54" s="3" customFormat="1" ht="60">
      <c r="B156" s="113" t="s">
        <v>514</v>
      </c>
      <c r="C156" s="113" t="s">
        <v>290</v>
      </c>
      <c r="D156" s="113" t="s">
        <v>29</v>
      </c>
      <c r="E156" s="113" t="s">
        <v>32</v>
      </c>
      <c r="F156" s="113"/>
      <c r="G156" s="114" t="s">
        <v>324</v>
      </c>
      <c r="H156" s="114" t="s">
        <v>108</v>
      </c>
      <c r="I156" s="113"/>
      <c r="J156" s="113"/>
      <c r="K156" s="115"/>
      <c r="L156" s="116"/>
      <c r="M156" s="117">
        <v>990007.97776000004</v>
      </c>
      <c r="N156" s="113">
        <v>1</v>
      </c>
      <c r="O156" s="113" t="s">
        <v>510</v>
      </c>
      <c r="P156" s="119">
        <v>45703</v>
      </c>
      <c r="Q156" s="119">
        <v>45836</v>
      </c>
      <c r="R156" s="120">
        <v>4950039.8887999998</v>
      </c>
      <c r="S156" s="118"/>
      <c r="T156" s="118"/>
      <c r="U156" s="120" t="s">
        <v>496</v>
      </c>
      <c r="V156" s="148">
        <v>5</v>
      </c>
      <c r="W156" s="122">
        <v>4950040</v>
      </c>
      <c r="X156" s="123" t="s">
        <v>92</v>
      </c>
      <c r="Y156" s="124" t="s">
        <v>466</v>
      </c>
      <c r="Z156" s="125" t="s">
        <v>110</v>
      </c>
      <c r="AA156" s="125" t="s">
        <v>347</v>
      </c>
      <c r="AB156" s="125" t="s">
        <v>94</v>
      </c>
      <c r="AC156" s="126" t="str">
        <f t="shared" si="69"/>
        <v>CLE-140</v>
      </c>
      <c r="AD156" s="123">
        <v>80111600</v>
      </c>
      <c r="AE156" s="47" t="s">
        <v>493</v>
      </c>
      <c r="AF156" s="127">
        <v>45703</v>
      </c>
      <c r="AG156" s="127">
        <v>45703</v>
      </c>
      <c r="AH156" s="141">
        <v>5</v>
      </c>
      <c r="AI156" s="132" t="s">
        <v>96</v>
      </c>
      <c r="AJ156" s="151" t="s">
        <v>97</v>
      </c>
      <c r="AK156" s="128">
        <v>4950040</v>
      </c>
      <c r="AL156" s="128">
        <f t="shared" si="68"/>
        <v>4950040</v>
      </c>
      <c r="AM156" s="128"/>
      <c r="AN156" s="132" t="s">
        <v>94</v>
      </c>
      <c r="AO156" s="132" t="s">
        <v>98</v>
      </c>
      <c r="AP156" s="152" t="s">
        <v>99</v>
      </c>
      <c r="AQ156" s="153" t="s">
        <v>100</v>
      </c>
      <c r="AR156" s="129" t="s">
        <v>32</v>
      </c>
      <c r="AS156" s="130" t="s">
        <v>101</v>
      </c>
      <c r="AT156" s="131" t="s">
        <v>102</v>
      </c>
      <c r="AU156" s="132" t="s">
        <v>94</v>
      </c>
      <c r="AV156" s="132" t="s">
        <v>110</v>
      </c>
      <c r="AW156" s="133" t="s">
        <v>103</v>
      </c>
      <c r="AX156" s="133" t="s">
        <v>104</v>
      </c>
      <c r="AY156" s="133" t="s">
        <v>105</v>
      </c>
      <c r="AZ156" s="133" t="s">
        <v>103</v>
      </c>
      <c r="BA156" s="133"/>
      <c r="BB156" s="133"/>
    </row>
    <row r="157" spans="1:54" s="3" customFormat="1" ht="60">
      <c r="B157" s="113" t="s">
        <v>515</v>
      </c>
      <c r="C157" s="113" t="s">
        <v>290</v>
      </c>
      <c r="D157" s="113" t="s">
        <v>29</v>
      </c>
      <c r="E157" s="113" t="s">
        <v>32</v>
      </c>
      <c r="F157" s="113"/>
      <c r="G157" s="114" t="s">
        <v>324</v>
      </c>
      <c r="H157" s="114" t="s">
        <v>108</v>
      </c>
      <c r="I157" s="113"/>
      <c r="J157" s="113"/>
      <c r="K157" s="115"/>
      <c r="L157" s="116"/>
      <c r="M157" s="117">
        <v>1570296</v>
      </c>
      <c r="N157" s="113">
        <v>1</v>
      </c>
      <c r="O157" s="113" t="s">
        <v>510</v>
      </c>
      <c r="P157" s="119">
        <v>45703</v>
      </c>
      <c r="Q157" s="119">
        <v>45836</v>
      </c>
      <c r="R157" s="120">
        <v>7707796</v>
      </c>
      <c r="S157" s="118"/>
      <c r="T157" s="118"/>
      <c r="U157" s="120" t="s">
        <v>496</v>
      </c>
      <c r="V157" s="148">
        <v>5</v>
      </c>
      <c r="W157" s="122">
        <f>R157</f>
        <v>7707796</v>
      </c>
      <c r="X157" s="123" t="s">
        <v>92</v>
      </c>
      <c r="Y157" s="124" t="s">
        <v>466</v>
      </c>
      <c r="Z157" s="125" t="s">
        <v>110</v>
      </c>
      <c r="AA157" s="125" t="s">
        <v>347</v>
      </c>
      <c r="AB157" s="125" t="s">
        <v>94</v>
      </c>
      <c r="AC157" s="126" t="str">
        <f t="shared" si="69"/>
        <v>CLE-141</v>
      </c>
      <c r="AD157" s="123">
        <v>80111600</v>
      </c>
      <c r="AE157" s="47" t="s">
        <v>493</v>
      </c>
      <c r="AF157" s="127">
        <v>45703</v>
      </c>
      <c r="AG157" s="127">
        <v>45703</v>
      </c>
      <c r="AH157" s="141">
        <v>5</v>
      </c>
      <c r="AI157" s="132" t="s">
        <v>96</v>
      </c>
      <c r="AJ157" s="151" t="s">
        <v>97</v>
      </c>
      <c r="AK157" s="128">
        <f>+W157</f>
        <v>7707796</v>
      </c>
      <c r="AL157" s="128">
        <f t="shared" si="68"/>
        <v>7707796</v>
      </c>
      <c r="AM157" s="128"/>
      <c r="AN157" s="132" t="s">
        <v>94</v>
      </c>
      <c r="AO157" s="132" t="s">
        <v>98</v>
      </c>
      <c r="AP157" s="152" t="s">
        <v>99</v>
      </c>
      <c r="AQ157" s="153" t="s">
        <v>100</v>
      </c>
      <c r="AR157" s="129" t="s">
        <v>32</v>
      </c>
      <c r="AS157" s="130" t="s">
        <v>101</v>
      </c>
      <c r="AT157" s="131" t="s">
        <v>102</v>
      </c>
      <c r="AU157" s="132" t="s">
        <v>94</v>
      </c>
      <c r="AV157" s="132" t="s">
        <v>110</v>
      </c>
      <c r="AW157" s="133" t="s">
        <v>103</v>
      </c>
      <c r="AX157" s="133" t="s">
        <v>104</v>
      </c>
      <c r="AY157" s="133" t="s">
        <v>105</v>
      </c>
      <c r="AZ157" s="133" t="s">
        <v>103</v>
      </c>
      <c r="BA157" s="133"/>
      <c r="BB157" s="133"/>
    </row>
    <row r="158" spans="1:54" s="3" customFormat="1" ht="60">
      <c r="B158" s="113" t="s">
        <v>516</v>
      </c>
      <c r="C158" s="113" t="s">
        <v>290</v>
      </c>
      <c r="D158" s="113" t="s">
        <v>29</v>
      </c>
      <c r="E158" s="113" t="s">
        <v>32</v>
      </c>
      <c r="F158" s="113"/>
      <c r="G158" s="114" t="s">
        <v>324</v>
      </c>
      <c r="H158" s="114" t="s">
        <v>115</v>
      </c>
      <c r="I158" s="113"/>
      <c r="J158" s="113"/>
      <c r="K158" s="115"/>
      <c r="L158" s="116"/>
      <c r="M158" s="117">
        <v>1155011</v>
      </c>
      <c r="N158" s="113">
        <v>1</v>
      </c>
      <c r="O158" s="113" t="s">
        <v>510</v>
      </c>
      <c r="P158" s="119">
        <v>45703</v>
      </c>
      <c r="Q158" s="119">
        <v>45836</v>
      </c>
      <c r="R158" s="120">
        <v>5775055</v>
      </c>
      <c r="S158" s="118"/>
      <c r="T158" s="118"/>
      <c r="U158" s="120" t="s">
        <v>496</v>
      </c>
      <c r="V158" s="148">
        <v>5</v>
      </c>
      <c r="W158" s="122">
        <v>5775055</v>
      </c>
      <c r="X158" s="123" t="s">
        <v>92</v>
      </c>
      <c r="Y158" s="124" t="s">
        <v>466</v>
      </c>
      <c r="Z158" s="125" t="s">
        <v>110</v>
      </c>
      <c r="AA158" s="125" t="s">
        <v>347</v>
      </c>
      <c r="AB158" s="125" t="s">
        <v>94</v>
      </c>
      <c r="AC158" s="126" t="str">
        <f t="shared" si="69"/>
        <v>CLE-142</v>
      </c>
      <c r="AD158" s="123">
        <v>80111600</v>
      </c>
      <c r="AE158" s="47" t="s">
        <v>493</v>
      </c>
      <c r="AF158" s="127">
        <v>45703</v>
      </c>
      <c r="AG158" s="127">
        <v>45703</v>
      </c>
      <c r="AH158" s="141">
        <v>5</v>
      </c>
      <c r="AI158" s="132" t="s">
        <v>96</v>
      </c>
      <c r="AJ158" s="151" t="s">
        <v>97</v>
      </c>
      <c r="AK158" s="128">
        <v>5775055</v>
      </c>
      <c r="AL158" s="128">
        <f t="shared" si="68"/>
        <v>5775055</v>
      </c>
      <c r="AM158" s="128"/>
      <c r="AN158" s="132" t="s">
        <v>94</v>
      </c>
      <c r="AO158" s="132" t="s">
        <v>98</v>
      </c>
      <c r="AP158" s="152" t="s">
        <v>99</v>
      </c>
      <c r="AQ158" s="153" t="s">
        <v>100</v>
      </c>
      <c r="AR158" s="129" t="s">
        <v>32</v>
      </c>
      <c r="AS158" s="130" t="s">
        <v>101</v>
      </c>
      <c r="AT158" s="131" t="s">
        <v>102</v>
      </c>
      <c r="AU158" s="132" t="s">
        <v>94</v>
      </c>
      <c r="AV158" s="132" t="s">
        <v>110</v>
      </c>
      <c r="AW158" s="133" t="s">
        <v>103</v>
      </c>
      <c r="AX158" s="133" t="s">
        <v>104</v>
      </c>
      <c r="AY158" s="133" t="s">
        <v>105</v>
      </c>
      <c r="AZ158" s="133" t="s">
        <v>103</v>
      </c>
      <c r="BA158" s="133"/>
      <c r="BB158" s="133"/>
    </row>
    <row r="159" spans="1:54" s="3" customFormat="1" ht="60">
      <c r="B159" s="113" t="s">
        <v>517</v>
      </c>
      <c r="C159" s="113" t="s">
        <v>290</v>
      </c>
      <c r="D159" s="113" t="s">
        <v>29</v>
      </c>
      <c r="E159" s="113" t="s">
        <v>32</v>
      </c>
      <c r="F159" s="113"/>
      <c r="G159" s="114" t="s">
        <v>324</v>
      </c>
      <c r="H159" s="114" t="s">
        <v>108</v>
      </c>
      <c r="I159" s="113"/>
      <c r="J159" s="113"/>
      <c r="K159" s="115"/>
      <c r="L159" s="116"/>
      <c r="M159" s="117">
        <v>990007.97776000004</v>
      </c>
      <c r="N159" s="113">
        <v>1</v>
      </c>
      <c r="O159" s="113" t="s">
        <v>510</v>
      </c>
      <c r="P159" s="119">
        <v>45703</v>
      </c>
      <c r="Q159" s="119">
        <v>45836</v>
      </c>
      <c r="R159" s="120">
        <v>4950039.8887999998</v>
      </c>
      <c r="S159" s="118"/>
      <c r="T159" s="118"/>
      <c r="U159" s="120" t="s">
        <v>496</v>
      </c>
      <c r="V159" s="148">
        <v>5</v>
      </c>
      <c r="W159" s="122">
        <v>4950040</v>
      </c>
      <c r="X159" s="123" t="s">
        <v>92</v>
      </c>
      <c r="Y159" s="124" t="s">
        <v>466</v>
      </c>
      <c r="Z159" s="125" t="s">
        <v>110</v>
      </c>
      <c r="AA159" s="125" t="s">
        <v>347</v>
      </c>
      <c r="AB159" s="125" t="s">
        <v>94</v>
      </c>
      <c r="AC159" s="126" t="str">
        <f t="shared" si="69"/>
        <v>CLE-143</v>
      </c>
      <c r="AD159" s="123">
        <v>80111600</v>
      </c>
      <c r="AE159" s="47" t="s">
        <v>493</v>
      </c>
      <c r="AF159" s="127">
        <v>45703</v>
      </c>
      <c r="AG159" s="127">
        <v>45703</v>
      </c>
      <c r="AH159" s="141">
        <v>5</v>
      </c>
      <c r="AI159" s="132" t="s">
        <v>96</v>
      </c>
      <c r="AJ159" s="151" t="s">
        <v>97</v>
      </c>
      <c r="AK159" s="128">
        <v>4950040</v>
      </c>
      <c r="AL159" s="128">
        <f t="shared" si="68"/>
        <v>4950040</v>
      </c>
      <c r="AM159" s="128"/>
      <c r="AN159" s="132" t="s">
        <v>94</v>
      </c>
      <c r="AO159" s="132" t="s">
        <v>98</v>
      </c>
      <c r="AP159" s="152" t="s">
        <v>99</v>
      </c>
      <c r="AQ159" s="153" t="s">
        <v>100</v>
      </c>
      <c r="AR159" s="129" t="s">
        <v>32</v>
      </c>
      <c r="AS159" s="130" t="s">
        <v>101</v>
      </c>
      <c r="AT159" s="131" t="s">
        <v>102</v>
      </c>
      <c r="AU159" s="132" t="s">
        <v>94</v>
      </c>
      <c r="AV159" s="132" t="s">
        <v>110</v>
      </c>
      <c r="AW159" s="133" t="s">
        <v>103</v>
      </c>
      <c r="AX159" s="133" t="s">
        <v>104</v>
      </c>
      <c r="AY159" s="133" t="s">
        <v>105</v>
      </c>
      <c r="AZ159" s="133" t="s">
        <v>103</v>
      </c>
      <c r="BA159" s="133"/>
      <c r="BB159" s="133"/>
    </row>
    <row r="160" spans="1:54" s="3" customFormat="1" ht="60">
      <c r="B160" s="113" t="s">
        <v>518</v>
      </c>
      <c r="C160" s="113" t="s">
        <v>290</v>
      </c>
      <c r="D160" s="113" t="s">
        <v>29</v>
      </c>
      <c r="E160" s="113" t="s">
        <v>32</v>
      </c>
      <c r="F160" s="113"/>
      <c r="G160" s="114" t="s">
        <v>324</v>
      </c>
      <c r="H160" s="114" t="s">
        <v>115</v>
      </c>
      <c r="I160" s="113"/>
      <c r="J160" s="113"/>
      <c r="K160" s="115"/>
      <c r="L160" s="116"/>
      <c r="M160" s="117">
        <v>2366108</v>
      </c>
      <c r="N160" s="113">
        <v>1</v>
      </c>
      <c r="O160" s="113" t="s">
        <v>510</v>
      </c>
      <c r="P160" s="119">
        <v>45703</v>
      </c>
      <c r="Q160" s="119">
        <v>45836</v>
      </c>
      <c r="R160" s="120">
        <v>11830540</v>
      </c>
      <c r="S160" s="118"/>
      <c r="T160" s="118"/>
      <c r="U160" s="120" t="s">
        <v>496</v>
      </c>
      <c r="V160" s="148">
        <v>5</v>
      </c>
      <c r="W160" s="122">
        <v>11830540</v>
      </c>
      <c r="X160" s="123" t="s">
        <v>92</v>
      </c>
      <c r="Y160" s="124" t="s">
        <v>466</v>
      </c>
      <c r="Z160" s="125" t="s">
        <v>110</v>
      </c>
      <c r="AA160" s="125" t="s">
        <v>347</v>
      </c>
      <c r="AB160" s="125" t="s">
        <v>94</v>
      </c>
      <c r="AC160" s="126" t="str">
        <f t="shared" si="69"/>
        <v>CLE-144</v>
      </c>
      <c r="AD160" s="123">
        <v>80111600</v>
      </c>
      <c r="AE160" s="47" t="s">
        <v>493</v>
      </c>
      <c r="AF160" s="127">
        <v>45703</v>
      </c>
      <c r="AG160" s="127">
        <v>45703</v>
      </c>
      <c r="AH160" s="141">
        <v>5</v>
      </c>
      <c r="AI160" s="132" t="s">
        <v>96</v>
      </c>
      <c r="AJ160" s="151" t="s">
        <v>97</v>
      </c>
      <c r="AK160" s="128">
        <v>11830540</v>
      </c>
      <c r="AL160" s="128">
        <f t="shared" si="68"/>
        <v>11830540</v>
      </c>
      <c r="AM160" s="128"/>
      <c r="AN160" s="132" t="s">
        <v>94</v>
      </c>
      <c r="AO160" s="132" t="s">
        <v>98</v>
      </c>
      <c r="AP160" s="152" t="s">
        <v>99</v>
      </c>
      <c r="AQ160" s="153" t="s">
        <v>100</v>
      </c>
      <c r="AR160" s="129" t="s">
        <v>32</v>
      </c>
      <c r="AS160" s="130" t="s">
        <v>101</v>
      </c>
      <c r="AT160" s="131" t="s">
        <v>102</v>
      </c>
      <c r="AU160" s="132" t="s">
        <v>94</v>
      </c>
      <c r="AV160" s="132" t="s">
        <v>110</v>
      </c>
      <c r="AW160" s="133" t="s">
        <v>103</v>
      </c>
      <c r="AX160" s="133" t="s">
        <v>104</v>
      </c>
      <c r="AY160" s="133" t="s">
        <v>105</v>
      </c>
      <c r="AZ160" s="133" t="s">
        <v>103</v>
      </c>
      <c r="BA160" s="133"/>
      <c r="BB160" s="133"/>
    </row>
    <row r="161" spans="2:54" s="3" customFormat="1" ht="60">
      <c r="B161" s="113" t="s">
        <v>519</v>
      </c>
      <c r="C161" s="113" t="s">
        <v>290</v>
      </c>
      <c r="D161" s="113" t="s">
        <v>29</v>
      </c>
      <c r="E161" s="113" t="s">
        <v>32</v>
      </c>
      <c r="F161" s="113"/>
      <c r="G161" s="114" t="s">
        <v>324</v>
      </c>
      <c r="H161" s="114" t="s">
        <v>108</v>
      </c>
      <c r="I161" s="113"/>
      <c r="J161" s="113"/>
      <c r="K161" s="115"/>
      <c r="L161" s="116"/>
      <c r="M161" s="117">
        <v>990007.97776000004</v>
      </c>
      <c r="N161" s="113">
        <v>1</v>
      </c>
      <c r="O161" s="113" t="s">
        <v>510</v>
      </c>
      <c r="P161" s="119">
        <v>45703</v>
      </c>
      <c r="Q161" s="119">
        <v>45836</v>
      </c>
      <c r="R161" s="120">
        <v>0</v>
      </c>
      <c r="S161" s="118"/>
      <c r="T161" s="118"/>
      <c r="U161" s="120" t="s">
        <v>496</v>
      </c>
      <c r="V161" s="148">
        <v>5</v>
      </c>
      <c r="W161" s="122">
        <v>0</v>
      </c>
      <c r="X161" s="123" t="s">
        <v>92</v>
      </c>
      <c r="Y161" s="124" t="s">
        <v>466</v>
      </c>
      <c r="Z161" s="125" t="s">
        <v>110</v>
      </c>
      <c r="AA161" s="125" t="s">
        <v>347</v>
      </c>
      <c r="AB161" s="125" t="s">
        <v>94</v>
      </c>
      <c r="AC161" s="126" t="str">
        <f t="shared" si="69"/>
        <v>CLE-145</v>
      </c>
      <c r="AD161" s="123">
        <v>80111600</v>
      </c>
      <c r="AE161" s="47" t="s">
        <v>493</v>
      </c>
      <c r="AF161" s="127">
        <v>45703</v>
      </c>
      <c r="AG161" s="127">
        <v>45703</v>
      </c>
      <c r="AH161" s="141">
        <v>5</v>
      </c>
      <c r="AI161" s="132" t="s">
        <v>96</v>
      </c>
      <c r="AJ161" s="151" t="s">
        <v>97</v>
      </c>
      <c r="AK161" s="128">
        <v>0</v>
      </c>
      <c r="AL161" s="128">
        <f t="shared" si="68"/>
        <v>0</v>
      </c>
      <c r="AM161" s="128"/>
      <c r="AN161" s="132" t="s">
        <v>94</v>
      </c>
      <c r="AO161" s="132" t="s">
        <v>98</v>
      </c>
      <c r="AP161" s="152" t="s">
        <v>99</v>
      </c>
      <c r="AQ161" s="153" t="s">
        <v>100</v>
      </c>
      <c r="AR161" s="129" t="s">
        <v>32</v>
      </c>
      <c r="AS161" s="130" t="s">
        <v>101</v>
      </c>
      <c r="AT161" s="131" t="s">
        <v>102</v>
      </c>
      <c r="AU161" s="132" t="s">
        <v>94</v>
      </c>
      <c r="AV161" s="132" t="s">
        <v>110</v>
      </c>
      <c r="AW161" s="133" t="s">
        <v>103</v>
      </c>
      <c r="AX161" s="133" t="s">
        <v>104</v>
      </c>
      <c r="AY161" s="133" t="s">
        <v>105</v>
      </c>
      <c r="AZ161" s="133" t="s">
        <v>103</v>
      </c>
      <c r="BA161" s="133"/>
      <c r="BB161" s="133"/>
    </row>
    <row r="162" spans="2:54" s="3" customFormat="1" ht="60">
      <c r="B162" s="113" t="s">
        <v>520</v>
      </c>
      <c r="C162" s="113" t="s">
        <v>290</v>
      </c>
      <c r="D162" s="113" t="s">
        <v>29</v>
      </c>
      <c r="E162" s="113" t="s">
        <v>32</v>
      </c>
      <c r="F162" s="113"/>
      <c r="G162" s="114" t="s">
        <v>324</v>
      </c>
      <c r="H162" s="114" t="s">
        <v>115</v>
      </c>
      <c r="I162" s="113"/>
      <c r="J162" s="113"/>
      <c r="K162" s="115"/>
      <c r="L162" s="116"/>
      <c r="M162" s="117">
        <v>1155011</v>
      </c>
      <c r="N162" s="113">
        <v>1</v>
      </c>
      <c r="O162" s="113" t="s">
        <v>510</v>
      </c>
      <c r="P162" s="119">
        <v>45703</v>
      </c>
      <c r="Q162" s="119">
        <v>45836</v>
      </c>
      <c r="R162" s="120">
        <v>5775055</v>
      </c>
      <c r="S162" s="118"/>
      <c r="T162" s="118"/>
      <c r="U162" s="120" t="s">
        <v>496</v>
      </c>
      <c r="V162" s="148">
        <v>5</v>
      </c>
      <c r="W162" s="122">
        <v>5775055</v>
      </c>
      <c r="X162" s="123" t="s">
        <v>92</v>
      </c>
      <c r="Y162" s="124" t="s">
        <v>466</v>
      </c>
      <c r="Z162" s="125" t="s">
        <v>110</v>
      </c>
      <c r="AA162" s="125" t="s">
        <v>347</v>
      </c>
      <c r="AB162" s="125" t="s">
        <v>94</v>
      </c>
      <c r="AC162" s="126" t="str">
        <f t="shared" si="69"/>
        <v>CLE-146</v>
      </c>
      <c r="AD162" s="123">
        <v>80111600</v>
      </c>
      <c r="AE162" s="47" t="s">
        <v>493</v>
      </c>
      <c r="AF162" s="127">
        <v>45703</v>
      </c>
      <c r="AG162" s="127">
        <v>45703</v>
      </c>
      <c r="AH162" s="141">
        <v>5</v>
      </c>
      <c r="AI162" s="132" t="s">
        <v>96</v>
      </c>
      <c r="AJ162" s="151" t="s">
        <v>97</v>
      </c>
      <c r="AK162" s="128">
        <v>5775055</v>
      </c>
      <c r="AL162" s="128">
        <f t="shared" si="68"/>
        <v>5775055</v>
      </c>
      <c r="AM162" s="128"/>
      <c r="AN162" s="132" t="s">
        <v>94</v>
      </c>
      <c r="AO162" s="132" t="s">
        <v>98</v>
      </c>
      <c r="AP162" s="152" t="s">
        <v>99</v>
      </c>
      <c r="AQ162" s="153" t="s">
        <v>100</v>
      </c>
      <c r="AR162" s="129" t="s">
        <v>32</v>
      </c>
      <c r="AS162" s="130" t="s">
        <v>101</v>
      </c>
      <c r="AT162" s="131" t="s">
        <v>102</v>
      </c>
      <c r="AU162" s="132" t="s">
        <v>94</v>
      </c>
      <c r="AV162" s="132" t="s">
        <v>110</v>
      </c>
      <c r="AW162" s="133" t="s">
        <v>103</v>
      </c>
      <c r="AX162" s="133" t="s">
        <v>104</v>
      </c>
      <c r="AY162" s="133" t="s">
        <v>105</v>
      </c>
      <c r="AZ162" s="133" t="s">
        <v>103</v>
      </c>
      <c r="BA162" s="133"/>
      <c r="BB162" s="133"/>
    </row>
    <row r="163" spans="2:54" s="3" customFormat="1" ht="60">
      <c r="B163" s="113" t="s">
        <v>521</v>
      </c>
      <c r="C163" s="113" t="s">
        <v>290</v>
      </c>
      <c r="D163" s="113" t="s">
        <v>29</v>
      </c>
      <c r="E163" s="113" t="s">
        <v>32</v>
      </c>
      <c r="F163" s="113"/>
      <c r="G163" s="114" t="s">
        <v>324</v>
      </c>
      <c r="H163" s="114" t="s">
        <v>108</v>
      </c>
      <c r="I163" s="113"/>
      <c r="J163" s="113"/>
      <c r="K163" s="115"/>
      <c r="L163" s="116"/>
      <c r="M163" s="117">
        <v>990007.97776000004</v>
      </c>
      <c r="N163" s="113">
        <v>1</v>
      </c>
      <c r="O163" s="113" t="s">
        <v>510</v>
      </c>
      <c r="P163" s="119">
        <v>45703</v>
      </c>
      <c r="Q163" s="119">
        <v>45836</v>
      </c>
      <c r="R163" s="120">
        <v>4950039.8887999998</v>
      </c>
      <c r="S163" s="118"/>
      <c r="T163" s="118"/>
      <c r="U163" s="120" t="s">
        <v>496</v>
      </c>
      <c r="V163" s="148">
        <v>5</v>
      </c>
      <c r="W163" s="122">
        <v>4950040</v>
      </c>
      <c r="X163" s="123" t="s">
        <v>92</v>
      </c>
      <c r="Y163" s="124" t="s">
        <v>466</v>
      </c>
      <c r="Z163" s="125" t="s">
        <v>110</v>
      </c>
      <c r="AA163" s="125" t="s">
        <v>347</v>
      </c>
      <c r="AB163" s="125" t="s">
        <v>94</v>
      </c>
      <c r="AC163" s="126" t="str">
        <f t="shared" si="69"/>
        <v>CLE-147</v>
      </c>
      <c r="AD163" s="123">
        <v>80111600</v>
      </c>
      <c r="AE163" s="47" t="s">
        <v>493</v>
      </c>
      <c r="AF163" s="127">
        <v>45703</v>
      </c>
      <c r="AG163" s="127">
        <v>45703</v>
      </c>
      <c r="AH163" s="141">
        <v>5</v>
      </c>
      <c r="AI163" s="132" t="s">
        <v>96</v>
      </c>
      <c r="AJ163" s="151" t="s">
        <v>97</v>
      </c>
      <c r="AK163" s="128">
        <v>4950040</v>
      </c>
      <c r="AL163" s="128">
        <f t="shared" si="68"/>
        <v>4950040</v>
      </c>
      <c r="AM163" s="128"/>
      <c r="AN163" s="132" t="s">
        <v>94</v>
      </c>
      <c r="AO163" s="132" t="s">
        <v>98</v>
      </c>
      <c r="AP163" s="152" t="s">
        <v>99</v>
      </c>
      <c r="AQ163" s="153" t="s">
        <v>100</v>
      </c>
      <c r="AR163" s="129" t="s">
        <v>32</v>
      </c>
      <c r="AS163" s="130" t="s">
        <v>101</v>
      </c>
      <c r="AT163" s="131" t="s">
        <v>102</v>
      </c>
      <c r="AU163" s="132" t="s">
        <v>94</v>
      </c>
      <c r="AV163" s="132" t="s">
        <v>110</v>
      </c>
      <c r="AW163" s="133" t="s">
        <v>103</v>
      </c>
      <c r="AX163" s="133" t="s">
        <v>104</v>
      </c>
      <c r="AY163" s="133" t="s">
        <v>105</v>
      </c>
      <c r="AZ163" s="133" t="s">
        <v>103</v>
      </c>
      <c r="BA163" s="133"/>
      <c r="BB163" s="133"/>
    </row>
    <row r="164" spans="2:54" s="3" customFormat="1" ht="60">
      <c r="B164" s="113" t="s">
        <v>522</v>
      </c>
      <c r="C164" s="113" t="s">
        <v>290</v>
      </c>
      <c r="D164" s="113" t="s">
        <v>29</v>
      </c>
      <c r="E164" s="113" t="s">
        <v>32</v>
      </c>
      <c r="F164" s="113"/>
      <c r="G164" s="114" t="s">
        <v>324</v>
      </c>
      <c r="H164" s="114" t="s">
        <v>108</v>
      </c>
      <c r="I164" s="113"/>
      <c r="J164" s="113"/>
      <c r="K164" s="115"/>
      <c r="L164" s="116"/>
      <c r="M164" s="117">
        <v>1570296</v>
      </c>
      <c r="N164" s="113">
        <v>1</v>
      </c>
      <c r="O164" s="113" t="s">
        <v>510</v>
      </c>
      <c r="P164" s="119">
        <v>45703</v>
      </c>
      <c r="Q164" s="119">
        <v>45836</v>
      </c>
      <c r="R164" s="120">
        <v>7851480</v>
      </c>
      <c r="S164" s="118"/>
      <c r="T164" s="118"/>
      <c r="U164" s="120" t="s">
        <v>496</v>
      </c>
      <c r="V164" s="148">
        <v>5</v>
      </c>
      <c r="W164" s="122">
        <v>7851480</v>
      </c>
      <c r="X164" s="123" t="s">
        <v>92</v>
      </c>
      <c r="Y164" s="124" t="s">
        <v>466</v>
      </c>
      <c r="Z164" s="125" t="s">
        <v>110</v>
      </c>
      <c r="AA164" s="125" t="s">
        <v>347</v>
      </c>
      <c r="AB164" s="125" t="s">
        <v>94</v>
      </c>
      <c r="AC164" s="126" t="str">
        <f t="shared" si="69"/>
        <v>CLE-148</v>
      </c>
      <c r="AD164" s="123">
        <v>80111600</v>
      </c>
      <c r="AE164" s="47" t="s">
        <v>493</v>
      </c>
      <c r="AF164" s="127">
        <v>45703</v>
      </c>
      <c r="AG164" s="127">
        <v>45703</v>
      </c>
      <c r="AH164" s="141">
        <v>5</v>
      </c>
      <c r="AI164" s="132" t="s">
        <v>96</v>
      </c>
      <c r="AJ164" s="151" t="s">
        <v>97</v>
      </c>
      <c r="AK164" s="128">
        <v>7851480</v>
      </c>
      <c r="AL164" s="128">
        <f t="shared" si="68"/>
        <v>7851480</v>
      </c>
      <c r="AM164" s="128"/>
      <c r="AN164" s="132" t="s">
        <v>94</v>
      </c>
      <c r="AO164" s="132" t="s">
        <v>98</v>
      </c>
      <c r="AP164" s="152" t="s">
        <v>99</v>
      </c>
      <c r="AQ164" s="153" t="s">
        <v>100</v>
      </c>
      <c r="AR164" s="129" t="s">
        <v>32</v>
      </c>
      <c r="AS164" s="130" t="s">
        <v>101</v>
      </c>
      <c r="AT164" s="131" t="s">
        <v>102</v>
      </c>
      <c r="AU164" s="132" t="s">
        <v>94</v>
      </c>
      <c r="AV164" s="132" t="s">
        <v>110</v>
      </c>
      <c r="AW164" s="133" t="s">
        <v>103</v>
      </c>
      <c r="AX164" s="133" t="s">
        <v>104</v>
      </c>
      <c r="AY164" s="133" t="s">
        <v>105</v>
      </c>
      <c r="AZ164" s="133" t="s">
        <v>103</v>
      </c>
      <c r="BA164" s="133"/>
      <c r="BB164" s="133"/>
    </row>
    <row r="165" spans="2:54" s="3" customFormat="1" ht="60">
      <c r="B165" s="113" t="s">
        <v>523</v>
      </c>
      <c r="C165" s="113" t="s">
        <v>290</v>
      </c>
      <c r="D165" s="113" t="s">
        <v>29</v>
      </c>
      <c r="E165" s="113" t="s">
        <v>32</v>
      </c>
      <c r="F165" s="113"/>
      <c r="G165" s="114" t="s">
        <v>324</v>
      </c>
      <c r="H165" s="114" t="s">
        <v>115</v>
      </c>
      <c r="I165" s="113"/>
      <c r="J165" s="113"/>
      <c r="K165" s="115"/>
      <c r="L165" s="116"/>
      <c r="M165" s="117">
        <v>1155011</v>
      </c>
      <c r="N165" s="113">
        <v>1</v>
      </c>
      <c r="O165" s="113" t="s">
        <v>510</v>
      </c>
      <c r="P165" s="119">
        <v>45703</v>
      </c>
      <c r="Q165" s="119">
        <v>45836</v>
      </c>
      <c r="R165" s="120">
        <v>5775055</v>
      </c>
      <c r="S165" s="118"/>
      <c r="T165" s="118"/>
      <c r="U165" s="120" t="s">
        <v>496</v>
      </c>
      <c r="V165" s="148">
        <v>5</v>
      </c>
      <c r="W165" s="122">
        <v>5775055</v>
      </c>
      <c r="X165" s="123" t="s">
        <v>92</v>
      </c>
      <c r="Y165" s="124" t="s">
        <v>466</v>
      </c>
      <c r="Z165" s="125" t="s">
        <v>110</v>
      </c>
      <c r="AA165" s="125" t="s">
        <v>347</v>
      </c>
      <c r="AB165" s="125" t="s">
        <v>94</v>
      </c>
      <c r="AC165" s="126" t="str">
        <f t="shared" si="69"/>
        <v>CLE-149</v>
      </c>
      <c r="AD165" s="123">
        <v>80111600</v>
      </c>
      <c r="AE165" s="47" t="s">
        <v>493</v>
      </c>
      <c r="AF165" s="127">
        <v>45703</v>
      </c>
      <c r="AG165" s="127">
        <v>45703</v>
      </c>
      <c r="AH165" s="141">
        <v>5</v>
      </c>
      <c r="AI165" s="132" t="s">
        <v>96</v>
      </c>
      <c r="AJ165" s="151" t="s">
        <v>97</v>
      </c>
      <c r="AK165" s="128">
        <v>5775055</v>
      </c>
      <c r="AL165" s="128">
        <f t="shared" si="68"/>
        <v>5775055</v>
      </c>
      <c r="AM165" s="128"/>
      <c r="AN165" s="132" t="s">
        <v>94</v>
      </c>
      <c r="AO165" s="132" t="s">
        <v>98</v>
      </c>
      <c r="AP165" s="152" t="s">
        <v>99</v>
      </c>
      <c r="AQ165" s="153" t="s">
        <v>100</v>
      </c>
      <c r="AR165" s="129" t="s">
        <v>32</v>
      </c>
      <c r="AS165" s="130" t="s">
        <v>101</v>
      </c>
      <c r="AT165" s="131" t="s">
        <v>102</v>
      </c>
      <c r="AU165" s="132" t="s">
        <v>94</v>
      </c>
      <c r="AV165" s="132" t="s">
        <v>110</v>
      </c>
      <c r="AW165" s="133" t="s">
        <v>103</v>
      </c>
      <c r="AX165" s="133" t="s">
        <v>104</v>
      </c>
      <c r="AY165" s="133" t="s">
        <v>105</v>
      </c>
      <c r="AZ165" s="133" t="s">
        <v>103</v>
      </c>
      <c r="BA165" s="133"/>
      <c r="BB165" s="133"/>
    </row>
    <row r="166" spans="2:54" s="3" customFormat="1" ht="60">
      <c r="B166" s="113" t="s">
        <v>524</v>
      </c>
      <c r="C166" s="113" t="s">
        <v>290</v>
      </c>
      <c r="D166" s="113" t="s">
        <v>29</v>
      </c>
      <c r="E166" s="113" t="s">
        <v>32</v>
      </c>
      <c r="F166" s="113"/>
      <c r="G166" s="114" t="s">
        <v>324</v>
      </c>
      <c r="H166" s="114" t="s">
        <v>108</v>
      </c>
      <c r="I166" s="113"/>
      <c r="J166" s="113"/>
      <c r="K166" s="115"/>
      <c r="L166" s="116"/>
      <c r="M166" s="117">
        <v>990007.97776000004</v>
      </c>
      <c r="N166" s="113">
        <v>1</v>
      </c>
      <c r="O166" s="113" t="s">
        <v>510</v>
      </c>
      <c r="P166" s="119">
        <v>45703</v>
      </c>
      <c r="Q166" s="119">
        <v>45836</v>
      </c>
      <c r="R166" s="120">
        <v>4950039.8887999998</v>
      </c>
      <c r="S166" s="118"/>
      <c r="T166" s="118"/>
      <c r="U166" s="120" t="s">
        <v>496</v>
      </c>
      <c r="V166" s="148">
        <v>5</v>
      </c>
      <c r="W166" s="122">
        <v>4950040</v>
      </c>
      <c r="X166" s="123" t="s">
        <v>92</v>
      </c>
      <c r="Y166" s="124" t="s">
        <v>466</v>
      </c>
      <c r="Z166" s="125" t="s">
        <v>110</v>
      </c>
      <c r="AA166" s="125" t="s">
        <v>347</v>
      </c>
      <c r="AB166" s="125" t="s">
        <v>94</v>
      </c>
      <c r="AC166" s="126" t="str">
        <f t="shared" si="69"/>
        <v>CLE-150</v>
      </c>
      <c r="AD166" s="123">
        <v>80111600</v>
      </c>
      <c r="AE166" s="47" t="s">
        <v>493</v>
      </c>
      <c r="AF166" s="127">
        <v>45703</v>
      </c>
      <c r="AG166" s="127">
        <v>45703</v>
      </c>
      <c r="AH166" s="141">
        <v>5</v>
      </c>
      <c r="AI166" s="132" t="s">
        <v>96</v>
      </c>
      <c r="AJ166" s="151" t="s">
        <v>97</v>
      </c>
      <c r="AK166" s="128">
        <v>4950040</v>
      </c>
      <c r="AL166" s="128">
        <f t="shared" si="68"/>
        <v>4950040</v>
      </c>
      <c r="AM166" s="128"/>
      <c r="AN166" s="132" t="s">
        <v>94</v>
      </c>
      <c r="AO166" s="132" t="s">
        <v>98</v>
      </c>
      <c r="AP166" s="152" t="s">
        <v>99</v>
      </c>
      <c r="AQ166" s="153" t="s">
        <v>100</v>
      </c>
      <c r="AR166" s="129" t="s">
        <v>32</v>
      </c>
      <c r="AS166" s="130" t="s">
        <v>101</v>
      </c>
      <c r="AT166" s="131" t="s">
        <v>102</v>
      </c>
      <c r="AU166" s="132" t="s">
        <v>94</v>
      </c>
      <c r="AV166" s="132" t="s">
        <v>110</v>
      </c>
      <c r="AW166" s="133" t="s">
        <v>103</v>
      </c>
      <c r="AX166" s="133" t="s">
        <v>104</v>
      </c>
      <c r="AY166" s="133" t="s">
        <v>105</v>
      </c>
      <c r="AZ166" s="133" t="s">
        <v>103</v>
      </c>
      <c r="BA166" s="133"/>
      <c r="BB166" s="133"/>
    </row>
    <row r="167" spans="2:54" s="3" customFormat="1" ht="60">
      <c r="B167" s="113" t="s">
        <v>525</v>
      </c>
      <c r="C167" s="113" t="s">
        <v>290</v>
      </c>
      <c r="D167" s="113" t="s">
        <v>29</v>
      </c>
      <c r="E167" s="113" t="s">
        <v>32</v>
      </c>
      <c r="F167" s="113"/>
      <c r="G167" s="114" t="s">
        <v>324</v>
      </c>
      <c r="H167" s="114" t="s">
        <v>115</v>
      </c>
      <c r="I167" s="113"/>
      <c r="J167" s="113"/>
      <c r="K167" s="115"/>
      <c r="L167" s="116"/>
      <c r="M167" s="117">
        <v>1155011</v>
      </c>
      <c r="N167" s="113">
        <v>1</v>
      </c>
      <c r="O167" s="113" t="s">
        <v>510</v>
      </c>
      <c r="P167" s="119">
        <v>45703</v>
      </c>
      <c r="Q167" s="119">
        <v>45836</v>
      </c>
      <c r="R167" s="120">
        <v>5775055</v>
      </c>
      <c r="S167" s="118"/>
      <c r="T167" s="118"/>
      <c r="U167" s="120" t="s">
        <v>496</v>
      </c>
      <c r="V167" s="148">
        <v>5</v>
      </c>
      <c r="W167" s="122">
        <v>5775055</v>
      </c>
      <c r="X167" s="123" t="s">
        <v>92</v>
      </c>
      <c r="Y167" s="124" t="s">
        <v>466</v>
      </c>
      <c r="Z167" s="125" t="s">
        <v>110</v>
      </c>
      <c r="AA167" s="125" t="s">
        <v>347</v>
      </c>
      <c r="AB167" s="125" t="s">
        <v>94</v>
      </c>
      <c r="AC167" s="126" t="str">
        <f t="shared" si="69"/>
        <v>CLE-151</v>
      </c>
      <c r="AD167" s="123">
        <v>80111600</v>
      </c>
      <c r="AE167" s="47" t="s">
        <v>493</v>
      </c>
      <c r="AF167" s="127">
        <v>45703</v>
      </c>
      <c r="AG167" s="127">
        <v>45703</v>
      </c>
      <c r="AH167" s="141">
        <v>5</v>
      </c>
      <c r="AI167" s="132" t="s">
        <v>96</v>
      </c>
      <c r="AJ167" s="151" t="s">
        <v>97</v>
      </c>
      <c r="AK167" s="128">
        <v>5775055</v>
      </c>
      <c r="AL167" s="128">
        <f t="shared" si="68"/>
        <v>5775055</v>
      </c>
      <c r="AM167" s="128"/>
      <c r="AN167" s="132" t="s">
        <v>94</v>
      </c>
      <c r="AO167" s="132" t="s">
        <v>98</v>
      </c>
      <c r="AP167" s="152" t="s">
        <v>99</v>
      </c>
      <c r="AQ167" s="153" t="s">
        <v>100</v>
      </c>
      <c r="AR167" s="129" t="s">
        <v>32</v>
      </c>
      <c r="AS167" s="130" t="s">
        <v>101</v>
      </c>
      <c r="AT167" s="131" t="s">
        <v>102</v>
      </c>
      <c r="AU167" s="132" t="s">
        <v>94</v>
      </c>
      <c r="AV167" s="132" t="s">
        <v>110</v>
      </c>
      <c r="AW167" s="133" t="s">
        <v>103</v>
      </c>
      <c r="AX167" s="133" t="s">
        <v>104</v>
      </c>
      <c r="AY167" s="133" t="s">
        <v>105</v>
      </c>
      <c r="AZ167" s="133" t="s">
        <v>103</v>
      </c>
      <c r="BA167" s="133"/>
      <c r="BB167" s="133"/>
    </row>
    <row r="168" spans="2:54" s="3" customFormat="1" ht="60">
      <c r="B168" s="113" t="s">
        <v>526</v>
      </c>
      <c r="C168" s="113" t="s">
        <v>290</v>
      </c>
      <c r="D168" s="113" t="s">
        <v>29</v>
      </c>
      <c r="E168" s="113" t="s">
        <v>32</v>
      </c>
      <c r="F168" s="113"/>
      <c r="G168" s="114" t="s">
        <v>324</v>
      </c>
      <c r="H168" s="114" t="s">
        <v>108</v>
      </c>
      <c r="I168" s="113"/>
      <c r="J168" s="113"/>
      <c r="K168" s="115"/>
      <c r="L168" s="116"/>
      <c r="M168" s="117">
        <v>990007.97776000004</v>
      </c>
      <c r="N168" s="113">
        <v>1</v>
      </c>
      <c r="O168" s="113" t="s">
        <v>510</v>
      </c>
      <c r="P168" s="119">
        <v>45703</v>
      </c>
      <c r="Q168" s="119">
        <v>45836</v>
      </c>
      <c r="R168" s="120">
        <v>4806356</v>
      </c>
      <c r="S168" s="118"/>
      <c r="T168" s="118"/>
      <c r="U168" s="120" t="s">
        <v>496</v>
      </c>
      <c r="V168" s="148">
        <v>5</v>
      </c>
      <c r="W168" s="122">
        <f>R168</f>
        <v>4806356</v>
      </c>
      <c r="X168" s="123" t="s">
        <v>92</v>
      </c>
      <c r="Y168" s="124" t="s">
        <v>466</v>
      </c>
      <c r="Z168" s="125" t="s">
        <v>110</v>
      </c>
      <c r="AA168" s="125" t="s">
        <v>347</v>
      </c>
      <c r="AB168" s="125" t="s">
        <v>94</v>
      </c>
      <c r="AC168" s="126" t="str">
        <f t="shared" si="69"/>
        <v>CLE-152</v>
      </c>
      <c r="AD168" s="123">
        <v>80111600</v>
      </c>
      <c r="AE168" s="47" t="s">
        <v>493</v>
      </c>
      <c r="AF168" s="127">
        <v>45703</v>
      </c>
      <c r="AG168" s="127">
        <v>45703</v>
      </c>
      <c r="AH168" s="141">
        <v>5</v>
      </c>
      <c r="AI168" s="132" t="s">
        <v>96</v>
      </c>
      <c r="AJ168" s="151" t="s">
        <v>97</v>
      </c>
      <c r="AK168" s="128">
        <f>W168</f>
        <v>4806356</v>
      </c>
      <c r="AL168" s="128">
        <f t="shared" si="68"/>
        <v>4806356</v>
      </c>
      <c r="AM168" s="128"/>
      <c r="AN168" s="132" t="s">
        <v>94</v>
      </c>
      <c r="AO168" s="132" t="s">
        <v>98</v>
      </c>
      <c r="AP168" s="152" t="s">
        <v>99</v>
      </c>
      <c r="AQ168" s="153" t="s">
        <v>100</v>
      </c>
      <c r="AR168" s="129" t="s">
        <v>32</v>
      </c>
      <c r="AS168" s="130" t="s">
        <v>101</v>
      </c>
      <c r="AT168" s="131" t="s">
        <v>102</v>
      </c>
      <c r="AU168" s="132" t="s">
        <v>94</v>
      </c>
      <c r="AV168" s="132" t="s">
        <v>110</v>
      </c>
      <c r="AW168" s="133" t="s">
        <v>103</v>
      </c>
      <c r="AX168" s="133" t="s">
        <v>104</v>
      </c>
      <c r="AY168" s="133" t="s">
        <v>105</v>
      </c>
      <c r="AZ168" s="133" t="s">
        <v>103</v>
      </c>
      <c r="BA168" s="133"/>
      <c r="BB168" s="133"/>
    </row>
    <row r="169" spans="2:54" s="3" customFormat="1" ht="60">
      <c r="B169" s="113" t="s">
        <v>527</v>
      </c>
      <c r="C169" s="113" t="s">
        <v>290</v>
      </c>
      <c r="D169" s="113" t="s">
        <v>29</v>
      </c>
      <c r="E169" s="113" t="s">
        <v>32</v>
      </c>
      <c r="F169" s="113"/>
      <c r="G169" s="114" t="s">
        <v>324</v>
      </c>
      <c r="H169" s="114" t="s">
        <v>108</v>
      </c>
      <c r="I169" s="113"/>
      <c r="J169" s="113"/>
      <c r="K169" s="115"/>
      <c r="L169" s="116"/>
      <c r="M169" s="117">
        <v>1570296</v>
      </c>
      <c r="N169" s="113">
        <v>1</v>
      </c>
      <c r="O169" s="113" t="s">
        <v>510</v>
      </c>
      <c r="P169" s="119">
        <v>45703</v>
      </c>
      <c r="Q169" s="119">
        <v>45836</v>
      </c>
      <c r="R169" s="120">
        <v>7584579</v>
      </c>
      <c r="S169" s="118"/>
      <c r="T169" s="118"/>
      <c r="U169" s="120" t="s">
        <v>496</v>
      </c>
      <c r="V169" s="148">
        <v>5</v>
      </c>
      <c r="W169" s="122">
        <f>R169</f>
        <v>7584579</v>
      </c>
      <c r="X169" s="123" t="s">
        <v>92</v>
      </c>
      <c r="Y169" s="124" t="s">
        <v>466</v>
      </c>
      <c r="Z169" s="125" t="s">
        <v>110</v>
      </c>
      <c r="AA169" s="125" t="s">
        <v>347</v>
      </c>
      <c r="AB169" s="125" t="s">
        <v>94</v>
      </c>
      <c r="AC169" s="126" t="str">
        <f t="shared" si="69"/>
        <v>CLE-153</v>
      </c>
      <c r="AD169" s="123">
        <v>80111600</v>
      </c>
      <c r="AE169" s="47" t="s">
        <v>493</v>
      </c>
      <c r="AF169" s="127">
        <v>45703</v>
      </c>
      <c r="AG169" s="127">
        <v>45703</v>
      </c>
      <c r="AH169" s="141">
        <v>5</v>
      </c>
      <c r="AI169" s="132" t="s">
        <v>96</v>
      </c>
      <c r="AJ169" s="151" t="s">
        <v>97</v>
      </c>
      <c r="AK169" s="128">
        <f>W169</f>
        <v>7584579</v>
      </c>
      <c r="AL169" s="128">
        <f t="shared" si="68"/>
        <v>7584579</v>
      </c>
      <c r="AM169" s="128"/>
      <c r="AN169" s="132" t="s">
        <v>94</v>
      </c>
      <c r="AO169" s="132" t="s">
        <v>98</v>
      </c>
      <c r="AP169" s="152" t="s">
        <v>99</v>
      </c>
      <c r="AQ169" s="153" t="s">
        <v>100</v>
      </c>
      <c r="AR169" s="129" t="s">
        <v>32</v>
      </c>
      <c r="AS169" s="130" t="s">
        <v>101</v>
      </c>
      <c r="AT169" s="131" t="s">
        <v>102</v>
      </c>
      <c r="AU169" s="132" t="s">
        <v>94</v>
      </c>
      <c r="AV169" s="132" t="s">
        <v>110</v>
      </c>
      <c r="AW169" s="133" t="s">
        <v>103</v>
      </c>
      <c r="AX169" s="133" t="s">
        <v>104</v>
      </c>
      <c r="AY169" s="133" t="s">
        <v>105</v>
      </c>
      <c r="AZ169" s="133" t="s">
        <v>103</v>
      </c>
      <c r="BA169" s="133"/>
      <c r="BB169" s="133"/>
    </row>
    <row r="170" spans="2:54" s="3" customFormat="1" ht="60">
      <c r="B170" s="113" t="s">
        <v>528</v>
      </c>
      <c r="C170" s="113" t="s">
        <v>290</v>
      </c>
      <c r="D170" s="113" t="s">
        <v>29</v>
      </c>
      <c r="E170" s="113" t="s">
        <v>32</v>
      </c>
      <c r="F170" s="113"/>
      <c r="G170" s="114" t="s">
        <v>324</v>
      </c>
      <c r="H170" s="114" t="s">
        <v>108</v>
      </c>
      <c r="I170" s="113"/>
      <c r="J170" s="113"/>
      <c r="K170" s="115"/>
      <c r="L170" s="116"/>
      <c r="M170" s="117">
        <v>1570296</v>
      </c>
      <c r="N170" s="113">
        <v>1</v>
      </c>
      <c r="O170" s="113" t="s">
        <v>510</v>
      </c>
      <c r="P170" s="119">
        <v>45703</v>
      </c>
      <c r="Q170" s="119">
        <v>45836</v>
      </c>
      <c r="R170" s="120">
        <v>7851480</v>
      </c>
      <c r="S170" s="118"/>
      <c r="T170" s="118"/>
      <c r="U170" s="120" t="s">
        <v>496</v>
      </c>
      <c r="V170" s="148">
        <v>5</v>
      </c>
      <c r="W170" s="122">
        <v>7851480</v>
      </c>
      <c r="X170" s="123" t="s">
        <v>92</v>
      </c>
      <c r="Y170" s="124" t="s">
        <v>466</v>
      </c>
      <c r="Z170" s="125" t="s">
        <v>110</v>
      </c>
      <c r="AA170" s="125" t="s">
        <v>347</v>
      </c>
      <c r="AB170" s="125" t="s">
        <v>94</v>
      </c>
      <c r="AC170" s="126" t="str">
        <f t="shared" si="69"/>
        <v>CLE-154</v>
      </c>
      <c r="AD170" s="123">
        <v>80111600</v>
      </c>
      <c r="AE170" s="47" t="s">
        <v>493</v>
      </c>
      <c r="AF170" s="127">
        <v>45703</v>
      </c>
      <c r="AG170" s="127">
        <v>45703</v>
      </c>
      <c r="AH170" s="141">
        <v>5</v>
      </c>
      <c r="AI170" s="132" t="s">
        <v>96</v>
      </c>
      <c r="AJ170" s="151" t="s">
        <v>97</v>
      </c>
      <c r="AK170" s="128">
        <v>7851480</v>
      </c>
      <c r="AL170" s="128">
        <f t="shared" si="68"/>
        <v>7851480</v>
      </c>
      <c r="AM170" s="128"/>
      <c r="AN170" s="132" t="s">
        <v>94</v>
      </c>
      <c r="AO170" s="132" t="s">
        <v>98</v>
      </c>
      <c r="AP170" s="152" t="s">
        <v>99</v>
      </c>
      <c r="AQ170" s="153" t="s">
        <v>100</v>
      </c>
      <c r="AR170" s="129" t="s">
        <v>32</v>
      </c>
      <c r="AS170" s="130" t="s">
        <v>101</v>
      </c>
      <c r="AT170" s="131" t="s">
        <v>102</v>
      </c>
      <c r="AU170" s="132" t="s">
        <v>94</v>
      </c>
      <c r="AV170" s="132" t="s">
        <v>110</v>
      </c>
      <c r="AW170" s="133" t="s">
        <v>103</v>
      </c>
      <c r="AX170" s="133" t="s">
        <v>104</v>
      </c>
      <c r="AY170" s="133" t="s">
        <v>105</v>
      </c>
      <c r="AZ170" s="133" t="s">
        <v>103</v>
      </c>
      <c r="BA170" s="133"/>
      <c r="BB170" s="133"/>
    </row>
    <row r="171" spans="2:54" s="3" customFormat="1" ht="60">
      <c r="B171" s="113" t="s">
        <v>529</v>
      </c>
      <c r="C171" s="113" t="s">
        <v>290</v>
      </c>
      <c r="D171" s="113" t="s">
        <v>29</v>
      </c>
      <c r="E171" s="113" t="s">
        <v>32</v>
      </c>
      <c r="F171" s="113"/>
      <c r="G171" s="114" t="s">
        <v>324</v>
      </c>
      <c r="H171" s="114" t="s">
        <v>115</v>
      </c>
      <c r="I171" s="113"/>
      <c r="J171" s="113"/>
      <c r="K171" s="115"/>
      <c r="L171" s="116"/>
      <c r="M171" s="117">
        <v>1900301</v>
      </c>
      <c r="N171" s="113">
        <v>1</v>
      </c>
      <c r="O171" s="113" t="s">
        <v>510</v>
      </c>
      <c r="P171" s="119">
        <v>45703</v>
      </c>
      <c r="Q171" s="119">
        <v>45836</v>
      </c>
      <c r="R171" s="120">
        <v>9132425</v>
      </c>
      <c r="S171" s="118"/>
      <c r="T171" s="118"/>
      <c r="U171" s="120" t="s">
        <v>496</v>
      </c>
      <c r="V171" s="148">
        <v>5</v>
      </c>
      <c r="W171" s="122">
        <f>R171</f>
        <v>9132425</v>
      </c>
      <c r="X171" s="123" t="s">
        <v>92</v>
      </c>
      <c r="Y171" s="124" t="s">
        <v>466</v>
      </c>
      <c r="Z171" s="125" t="s">
        <v>110</v>
      </c>
      <c r="AA171" s="125" t="s">
        <v>347</v>
      </c>
      <c r="AB171" s="125" t="s">
        <v>94</v>
      </c>
      <c r="AC171" s="126" t="str">
        <f t="shared" si="69"/>
        <v>CLE-155</v>
      </c>
      <c r="AD171" s="123">
        <v>80111600</v>
      </c>
      <c r="AE171" s="47" t="s">
        <v>493</v>
      </c>
      <c r="AF171" s="127">
        <v>45703</v>
      </c>
      <c r="AG171" s="127">
        <v>45703</v>
      </c>
      <c r="AH171" s="141">
        <v>5</v>
      </c>
      <c r="AI171" s="132" t="s">
        <v>96</v>
      </c>
      <c r="AJ171" s="151" t="s">
        <v>97</v>
      </c>
      <c r="AK171" s="128">
        <f>W171</f>
        <v>9132425</v>
      </c>
      <c r="AL171" s="128">
        <f t="shared" si="68"/>
        <v>9132425</v>
      </c>
      <c r="AM171" s="128"/>
      <c r="AN171" s="132" t="s">
        <v>94</v>
      </c>
      <c r="AO171" s="132" t="s">
        <v>98</v>
      </c>
      <c r="AP171" s="152" t="s">
        <v>99</v>
      </c>
      <c r="AQ171" s="153" t="s">
        <v>100</v>
      </c>
      <c r="AR171" s="129" t="s">
        <v>32</v>
      </c>
      <c r="AS171" s="130" t="s">
        <v>101</v>
      </c>
      <c r="AT171" s="131" t="s">
        <v>102</v>
      </c>
      <c r="AU171" s="132" t="s">
        <v>94</v>
      </c>
      <c r="AV171" s="132" t="s">
        <v>110</v>
      </c>
      <c r="AW171" s="133" t="s">
        <v>103</v>
      </c>
      <c r="AX171" s="133" t="s">
        <v>104</v>
      </c>
      <c r="AY171" s="133" t="s">
        <v>105</v>
      </c>
      <c r="AZ171" s="133" t="s">
        <v>103</v>
      </c>
      <c r="BA171" s="133"/>
      <c r="BB171" s="133"/>
    </row>
    <row r="172" spans="2:54" s="3" customFormat="1" ht="60">
      <c r="B172" s="113" t="s">
        <v>530</v>
      </c>
      <c r="C172" s="113" t="s">
        <v>290</v>
      </c>
      <c r="D172" s="113" t="s">
        <v>29</v>
      </c>
      <c r="E172" s="113" t="s">
        <v>32</v>
      </c>
      <c r="F172" s="113"/>
      <c r="G172" s="114" t="s">
        <v>324</v>
      </c>
      <c r="H172" s="114" t="s">
        <v>115</v>
      </c>
      <c r="I172" s="113"/>
      <c r="J172" s="113"/>
      <c r="K172" s="115"/>
      <c r="L172" s="116"/>
      <c r="M172" s="117">
        <v>2366108</v>
      </c>
      <c r="N172" s="113">
        <v>1</v>
      </c>
      <c r="O172" s="113" t="s">
        <v>510</v>
      </c>
      <c r="P172" s="119">
        <v>45703</v>
      </c>
      <c r="Q172" s="119">
        <v>45836</v>
      </c>
      <c r="R172" s="120">
        <v>11830540</v>
      </c>
      <c r="S172" s="118"/>
      <c r="T172" s="118"/>
      <c r="U172" s="120" t="s">
        <v>496</v>
      </c>
      <c r="V172" s="148">
        <v>5</v>
      </c>
      <c r="W172" s="122">
        <v>11830540</v>
      </c>
      <c r="X172" s="123" t="s">
        <v>92</v>
      </c>
      <c r="Y172" s="124" t="s">
        <v>466</v>
      </c>
      <c r="Z172" s="125" t="s">
        <v>110</v>
      </c>
      <c r="AA172" s="125" t="s">
        <v>347</v>
      </c>
      <c r="AB172" s="125" t="s">
        <v>94</v>
      </c>
      <c r="AC172" s="126" t="str">
        <f t="shared" si="69"/>
        <v>CLE-156</v>
      </c>
      <c r="AD172" s="123">
        <v>80111600</v>
      </c>
      <c r="AE172" s="47" t="s">
        <v>493</v>
      </c>
      <c r="AF172" s="127">
        <v>45703</v>
      </c>
      <c r="AG172" s="127">
        <v>45703</v>
      </c>
      <c r="AH172" s="141">
        <v>5</v>
      </c>
      <c r="AI172" s="132" t="s">
        <v>96</v>
      </c>
      <c r="AJ172" s="151" t="s">
        <v>97</v>
      </c>
      <c r="AK172" s="128">
        <v>11830540</v>
      </c>
      <c r="AL172" s="128">
        <f t="shared" si="68"/>
        <v>11830540</v>
      </c>
      <c r="AM172" s="128"/>
      <c r="AN172" s="132" t="s">
        <v>94</v>
      </c>
      <c r="AO172" s="132" t="s">
        <v>98</v>
      </c>
      <c r="AP172" s="152" t="s">
        <v>99</v>
      </c>
      <c r="AQ172" s="153" t="s">
        <v>100</v>
      </c>
      <c r="AR172" s="129" t="s">
        <v>32</v>
      </c>
      <c r="AS172" s="130" t="s">
        <v>101</v>
      </c>
      <c r="AT172" s="131" t="s">
        <v>102</v>
      </c>
      <c r="AU172" s="132" t="s">
        <v>94</v>
      </c>
      <c r="AV172" s="132" t="s">
        <v>110</v>
      </c>
      <c r="AW172" s="133" t="s">
        <v>103</v>
      </c>
      <c r="AX172" s="133" t="s">
        <v>104</v>
      </c>
      <c r="AY172" s="133" t="s">
        <v>105</v>
      </c>
      <c r="AZ172" s="133" t="s">
        <v>103</v>
      </c>
      <c r="BA172" s="133"/>
      <c r="BB172" s="133"/>
    </row>
    <row r="173" spans="2:54" s="3" customFormat="1" ht="60">
      <c r="B173" s="113" t="s">
        <v>531</v>
      </c>
      <c r="C173" s="113" t="s">
        <v>290</v>
      </c>
      <c r="D173" s="113" t="s">
        <v>29</v>
      </c>
      <c r="E173" s="113" t="s">
        <v>32</v>
      </c>
      <c r="F173" s="113"/>
      <c r="G173" s="114" t="s">
        <v>324</v>
      </c>
      <c r="H173" s="114" t="s">
        <v>108</v>
      </c>
      <c r="I173" s="113"/>
      <c r="J173" s="113"/>
      <c r="K173" s="115"/>
      <c r="L173" s="116"/>
      <c r="M173" s="117">
        <v>990007.97776000004</v>
      </c>
      <c r="N173" s="113">
        <v>1</v>
      </c>
      <c r="O173" s="113" t="s">
        <v>510</v>
      </c>
      <c r="P173" s="119">
        <v>45703</v>
      </c>
      <c r="Q173" s="119">
        <v>45836</v>
      </c>
      <c r="R173" s="120">
        <v>4950039.8887999998</v>
      </c>
      <c r="S173" s="118"/>
      <c r="T173" s="118"/>
      <c r="U173" s="120" t="s">
        <v>496</v>
      </c>
      <c r="V173" s="148">
        <v>5</v>
      </c>
      <c r="W173" s="122">
        <v>4950040</v>
      </c>
      <c r="X173" s="123" t="s">
        <v>92</v>
      </c>
      <c r="Y173" s="124" t="s">
        <v>466</v>
      </c>
      <c r="Z173" s="125" t="s">
        <v>110</v>
      </c>
      <c r="AA173" s="125" t="s">
        <v>347</v>
      </c>
      <c r="AB173" s="125" t="s">
        <v>94</v>
      </c>
      <c r="AC173" s="126" t="str">
        <f t="shared" si="69"/>
        <v>CLE-157</v>
      </c>
      <c r="AD173" s="123">
        <v>80111600</v>
      </c>
      <c r="AE173" s="47" t="s">
        <v>493</v>
      </c>
      <c r="AF173" s="127">
        <v>45703</v>
      </c>
      <c r="AG173" s="127">
        <v>45703</v>
      </c>
      <c r="AH173" s="141">
        <v>5</v>
      </c>
      <c r="AI173" s="132" t="s">
        <v>96</v>
      </c>
      <c r="AJ173" s="151" t="s">
        <v>97</v>
      </c>
      <c r="AK173" s="128">
        <v>4950040</v>
      </c>
      <c r="AL173" s="128">
        <f t="shared" si="68"/>
        <v>4950040</v>
      </c>
      <c r="AM173" s="128"/>
      <c r="AN173" s="132" t="s">
        <v>94</v>
      </c>
      <c r="AO173" s="132" t="s">
        <v>98</v>
      </c>
      <c r="AP173" s="152" t="s">
        <v>99</v>
      </c>
      <c r="AQ173" s="153" t="s">
        <v>100</v>
      </c>
      <c r="AR173" s="129" t="s">
        <v>32</v>
      </c>
      <c r="AS173" s="130" t="s">
        <v>101</v>
      </c>
      <c r="AT173" s="131" t="s">
        <v>102</v>
      </c>
      <c r="AU173" s="132" t="s">
        <v>94</v>
      </c>
      <c r="AV173" s="132" t="s">
        <v>110</v>
      </c>
      <c r="AW173" s="133" t="s">
        <v>103</v>
      </c>
      <c r="AX173" s="133" t="s">
        <v>104</v>
      </c>
      <c r="AY173" s="133" t="s">
        <v>105</v>
      </c>
      <c r="AZ173" s="133" t="s">
        <v>103</v>
      </c>
      <c r="BA173" s="133"/>
      <c r="BB173" s="133"/>
    </row>
    <row r="174" spans="2:54" s="3" customFormat="1" ht="60">
      <c r="B174" s="113" t="s">
        <v>532</v>
      </c>
      <c r="C174" s="113" t="s">
        <v>290</v>
      </c>
      <c r="D174" s="113" t="s">
        <v>29</v>
      </c>
      <c r="E174" s="113" t="s">
        <v>32</v>
      </c>
      <c r="F174" s="113"/>
      <c r="G174" s="114" t="s">
        <v>324</v>
      </c>
      <c r="H174" s="114" t="s">
        <v>115</v>
      </c>
      <c r="I174" s="113"/>
      <c r="J174" s="113"/>
      <c r="K174" s="115"/>
      <c r="L174" s="116"/>
      <c r="M174" s="117">
        <v>1155011</v>
      </c>
      <c r="N174" s="113">
        <v>1</v>
      </c>
      <c r="O174" s="113" t="s">
        <v>510</v>
      </c>
      <c r="P174" s="119">
        <v>45703</v>
      </c>
      <c r="Q174" s="119">
        <v>45836</v>
      </c>
      <c r="R174" s="120">
        <v>5775055</v>
      </c>
      <c r="S174" s="118"/>
      <c r="T174" s="118"/>
      <c r="U174" s="120" t="s">
        <v>496</v>
      </c>
      <c r="V174" s="148">
        <v>5</v>
      </c>
      <c r="W174" s="122">
        <v>5775055</v>
      </c>
      <c r="X174" s="123" t="s">
        <v>92</v>
      </c>
      <c r="Y174" s="124" t="s">
        <v>466</v>
      </c>
      <c r="Z174" s="125" t="s">
        <v>110</v>
      </c>
      <c r="AA174" s="125" t="s">
        <v>347</v>
      </c>
      <c r="AB174" s="125" t="s">
        <v>94</v>
      </c>
      <c r="AC174" s="126" t="str">
        <f t="shared" si="69"/>
        <v>CLE-158</v>
      </c>
      <c r="AD174" s="123">
        <v>80111600</v>
      </c>
      <c r="AE174" s="47" t="s">
        <v>493</v>
      </c>
      <c r="AF174" s="127">
        <v>45703</v>
      </c>
      <c r="AG174" s="127">
        <v>45703</v>
      </c>
      <c r="AH174" s="141">
        <v>5</v>
      </c>
      <c r="AI174" s="132" t="s">
        <v>96</v>
      </c>
      <c r="AJ174" s="151" t="s">
        <v>97</v>
      </c>
      <c r="AK174" s="128">
        <v>5775055</v>
      </c>
      <c r="AL174" s="128">
        <f t="shared" si="68"/>
        <v>5775055</v>
      </c>
      <c r="AM174" s="128"/>
      <c r="AN174" s="132" t="s">
        <v>94</v>
      </c>
      <c r="AO174" s="132" t="s">
        <v>98</v>
      </c>
      <c r="AP174" s="152" t="s">
        <v>99</v>
      </c>
      <c r="AQ174" s="153" t="s">
        <v>100</v>
      </c>
      <c r="AR174" s="129" t="s">
        <v>32</v>
      </c>
      <c r="AS174" s="130" t="s">
        <v>101</v>
      </c>
      <c r="AT174" s="131" t="s">
        <v>102</v>
      </c>
      <c r="AU174" s="132" t="s">
        <v>94</v>
      </c>
      <c r="AV174" s="132" t="s">
        <v>110</v>
      </c>
      <c r="AW174" s="133" t="s">
        <v>103</v>
      </c>
      <c r="AX174" s="133" t="s">
        <v>104</v>
      </c>
      <c r="AY174" s="133" t="s">
        <v>105</v>
      </c>
      <c r="AZ174" s="133" t="s">
        <v>103</v>
      </c>
      <c r="BA174" s="133"/>
      <c r="BB174" s="133"/>
    </row>
    <row r="175" spans="2:54" s="3" customFormat="1" ht="60">
      <c r="B175" s="113" t="s">
        <v>533</v>
      </c>
      <c r="C175" s="113" t="s">
        <v>290</v>
      </c>
      <c r="D175" s="113" t="s">
        <v>29</v>
      </c>
      <c r="E175" s="113" t="s">
        <v>32</v>
      </c>
      <c r="F175" s="113"/>
      <c r="G175" s="114" t="s">
        <v>324</v>
      </c>
      <c r="H175" s="114" t="s">
        <v>108</v>
      </c>
      <c r="I175" s="113"/>
      <c r="J175" s="113"/>
      <c r="K175" s="115"/>
      <c r="L175" s="116"/>
      <c r="M175" s="117">
        <v>1570296</v>
      </c>
      <c r="N175" s="113">
        <v>1</v>
      </c>
      <c r="O175" s="113" t="s">
        <v>510</v>
      </c>
      <c r="P175" s="119">
        <v>45703</v>
      </c>
      <c r="Q175" s="119">
        <v>45836</v>
      </c>
      <c r="R175" s="120">
        <v>7851480</v>
      </c>
      <c r="S175" s="118"/>
      <c r="T175" s="118"/>
      <c r="U175" s="120" t="s">
        <v>496</v>
      </c>
      <c r="V175" s="148">
        <v>5</v>
      </c>
      <c r="W175" s="122">
        <v>7851480</v>
      </c>
      <c r="X175" s="123" t="s">
        <v>92</v>
      </c>
      <c r="Y175" s="124" t="s">
        <v>466</v>
      </c>
      <c r="Z175" s="125" t="s">
        <v>110</v>
      </c>
      <c r="AA175" s="125" t="s">
        <v>347</v>
      </c>
      <c r="AB175" s="125" t="s">
        <v>94</v>
      </c>
      <c r="AC175" s="126" t="str">
        <f t="shared" si="69"/>
        <v>CLE-159</v>
      </c>
      <c r="AD175" s="123">
        <v>80111600</v>
      </c>
      <c r="AE175" s="47" t="s">
        <v>493</v>
      </c>
      <c r="AF175" s="127">
        <v>45703</v>
      </c>
      <c r="AG175" s="127">
        <v>45703</v>
      </c>
      <c r="AH175" s="141">
        <v>5</v>
      </c>
      <c r="AI175" s="132" t="s">
        <v>96</v>
      </c>
      <c r="AJ175" s="151" t="s">
        <v>97</v>
      </c>
      <c r="AK175" s="128">
        <v>7851480</v>
      </c>
      <c r="AL175" s="128">
        <f t="shared" si="68"/>
        <v>7851480</v>
      </c>
      <c r="AM175" s="128"/>
      <c r="AN175" s="132" t="s">
        <v>94</v>
      </c>
      <c r="AO175" s="132" t="s">
        <v>98</v>
      </c>
      <c r="AP175" s="152" t="s">
        <v>99</v>
      </c>
      <c r="AQ175" s="153" t="s">
        <v>100</v>
      </c>
      <c r="AR175" s="129" t="s">
        <v>32</v>
      </c>
      <c r="AS175" s="130" t="s">
        <v>101</v>
      </c>
      <c r="AT175" s="131" t="s">
        <v>102</v>
      </c>
      <c r="AU175" s="132" t="s">
        <v>94</v>
      </c>
      <c r="AV175" s="132" t="s">
        <v>110</v>
      </c>
      <c r="AW175" s="133" t="s">
        <v>103</v>
      </c>
      <c r="AX175" s="133" t="s">
        <v>104</v>
      </c>
      <c r="AY175" s="133" t="s">
        <v>105</v>
      </c>
      <c r="AZ175" s="133" t="s">
        <v>103</v>
      </c>
      <c r="BA175" s="133"/>
      <c r="BB175" s="133"/>
    </row>
    <row r="176" spans="2:54" s="3" customFormat="1" ht="60">
      <c r="B176" s="113" t="s">
        <v>534</v>
      </c>
      <c r="C176" s="113" t="s">
        <v>290</v>
      </c>
      <c r="D176" s="113" t="s">
        <v>29</v>
      </c>
      <c r="E176" s="113" t="s">
        <v>32</v>
      </c>
      <c r="F176" s="113"/>
      <c r="G176" s="114" t="s">
        <v>324</v>
      </c>
      <c r="H176" s="114" t="s">
        <v>108</v>
      </c>
      <c r="I176" s="113"/>
      <c r="J176" s="113"/>
      <c r="K176" s="115"/>
      <c r="L176" s="116"/>
      <c r="M176" s="117">
        <v>990007.97776000004</v>
      </c>
      <c r="N176" s="113">
        <v>1</v>
      </c>
      <c r="O176" s="113" t="s">
        <v>510</v>
      </c>
      <c r="P176" s="119">
        <v>45703</v>
      </c>
      <c r="Q176" s="119">
        <v>45836</v>
      </c>
      <c r="R176" s="120">
        <v>4950039.8887999998</v>
      </c>
      <c r="S176" s="118"/>
      <c r="T176" s="118"/>
      <c r="U176" s="120" t="s">
        <v>496</v>
      </c>
      <c r="V176" s="148">
        <v>5</v>
      </c>
      <c r="W176" s="122">
        <v>4950040</v>
      </c>
      <c r="X176" s="123" t="s">
        <v>92</v>
      </c>
      <c r="Y176" s="124" t="s">
        <v>466</v>
      </c>
      <c r="Z176" s="125" t="s">
        <v>110</v>
      </c>
      <c r="AA176" s="125" t="s">
        <v>347</v>
      </c>
      <c r="AB176" s="125" t="s">
        <v>94</v>
      </c>
      <c r="AC176" s="126" t="str">
        <f t="shared" si="69"/>
        <v>CLE-160</v>
      </c>
      <c r="AD176" s="123">
        <v>80111600</v>
      </c>
      <c r="AE176" s="47" t="s">
        <v>493</v>
      </c>
      <c r="AF176" s="127">
        <v>45703</v>
      </c>
      <c r="AG176" s="127">
        <v>45703</v>
      </c>
      <c r="AH176" s="141">
        <v>5</v>
      </c>
      <c r="AI176" s="132" t="s">
        <v>96</v>
      </c>
      <c r="AJ176" s="151" t="s">
        <v>97</v>
      </c>
      <c r="AK176" s="128">
        <v>4950040</v>
      </c>
      <c r="AL176" s="128">
        <f t="shared" si="68"/>
        <v>4950040</v>
      </c>
      <c r="AM176" s="128"/>
      <c r="AN176" s="132" t="s">
        <v>94</v>
      </c>
      <c r="AO176" s="132" t="s">
        <v>98</v>
      </c>
      <c r="AP176" s="152" t="s">
        <v>99</v>
      </c>
      <c r="AQ176" s="153" t="s">
        <v>100</v>
      </c>
      <c r="AR176" s="129" t="s">
        <v>32</v>
      </c>
      <c r="AS176" s="130" t="s">
        <v>101</v>
      </c>
      <c r="AT176" s="131" t="s">
        <v>102</v>
      </c>
      <c r="AU176" s="132" t="s">
        <v>94</v>
      </c>
      <c r="AV176" s="132" t="s">
        <v>110</v>
      </c>
      <c r="AW176" s="133" t="s">
        <v>103</v>
      </c>
      <c r="AX176" s="133" t="s">
        <v>104</v>
      </c>
      <c r="AY176" s="133" t="s">
        <v>105</v>
      </c>
      <c r="AZ176" s="133" t="s">
        <v>103</v>
      </c>
      <c r="BA176" s="133"/>
      <c r="BB176" s="133"/>
    </row>
    <row r="177" spans="2:54" s="3" customFormat="1" ht="60">
      <c r="B177" s="113" t="s">
        <v>535</v>
      </c>
      <c r="C177" s="113" t="s">
        <v>290</v>
      </c>
      <c r="D177" s="113" t="s">
        <v>29</v>
      </c>
      <c r="E177" s="113" t="s">
        <v>32</v>
      </c>
      <c r="F177" s="113"/>
      <c r="G177" s="114" t="s">
        <v>324</v>
      </c>
      <c r="H177" s="114" t="s">
        <v>115</v>
      </c>
      <c r="I177" s="113"/>
      <c r="J177" s="113"/>
      <c r="K177" s="115"/>
      <c r="L177" s="116"/>
      <c r="M177" s="117">
        <v>1900301</v>
      </c>
      <c r="N177" s="113">
        <v>1</v>
      </c>
      <c r="O177" s="113" t="s">
        <v>510</v>
      </c>
      <c r="P177" s="119">
        <v>45703</v>
      </c>
      <c r="Q177" s="119">
        <v>45836</v>
      </c>
      <c r="R177" s="120">
        <v>9501505</v>
      </c>
      <c r="S177" s="118"/>
      <c r="T177" s="118"/>
      <c r="U177" s="120" t="s">
        <v>496</v>
      </c>
      <c r="V177" s="148">
        <v>5</v>
      </c>
      <c r="W177" s="122">
        <v>9501505</v>
      </c>
      <c r="X177" s="123" t="s">
        <v>92</v>
      </c>
      <c r="Y177" s="124" t="s">
        <v>466</v>
      </c>
      <c r="Z177" s="125" t="s">
        <v>110</v>
      </c>
      <c r="AA177" s="125" t="s">
        <v>347</v>
      </c>
      <c r="AB177" s="125" t="s">
        <v>94</v>
      </c>
      <c r="AC177" s="126" t="str">
        <f t="shared" si="69"/>
        <v>CLE-161</v>
      </c>
      <c r="AD177" s="123">
        <v>80111600</v>
      </c>
      <c r="AE177" s="47" t="s">
        <v>493</v>
      </c>
      <c r="AF177" s="127">
        <v>45703</v>
      </c>
      <c r="AG177" s="127">
        <v>45703</v>
      </c>
      <c r="AH177" s="141">
        <v>5</v>
      </c>
      <c r="AI177" s="132" t="s">
        <v>96</v>
      </c>
      <c r="AJ177" s="151" t="s">
        <v>97</v>
      </c>
      <c r="AK177" s="128">
        <v>9501505</v>
      </c>
      <c r="AL177" s="128">
        <f t="shared" si="68"/>
        <v>9501505</v>
      </c>
      <c r="AM177" s="128"/>
      <c r="AN177" s="132" t="s">
        <v>94</v>
      </c>
      <c r="AO177" s="132" t="s">
        <v>98</v>
      </c>
      <c r="AP177" s="152" t="s">
        <v>99</v>
      </c>
      <c r="AQ177" s="153" t="s">
        <v>100</v>
      </c>
      <c r="AR177" s="129" t="s">
        <v>32</v>
      </c>
      <c r="AS177" s="130" t="s">
        <v>101</v>
      </c>
      <c r="AT177" s="131" t="s">
        <v>102</v>
      </c>
      <c r="AU177" s="132" t="s">
        <v>94</v>
      </c>
      <c r="AV177" s="132" t="s">
        <v>110</v>
      </c>
      <c r="AW177" s="133" t="s">
        <v>103</v>
      </c>
      <c r="AX177" s="133" t="s">
        <v>104</v>
      </c>
      <c r="AY177" s="133" t="s">
        <v>105</v>
      </c>
      <c r="AZ177" s="133" t="s">
        <v>103</v>
      </c>
      <c r="BA177" s="133"/>
      <c r="BB177" s="133"/>
    </row>
    <row r="178" spans="2:54" s="3" customFormat="1" ht="60">
      <c r="B178" s="113" t="s">
        <v>536</v>
      </c>
      <c r="C178" s="113" t="s">
        <v>290</v>
      </c>
      <c r="D178" s="113" t="s">
        <v>29</v>
      </c>
      <c r="E178" s="113" t="s">
        <v>32</v>
      </c>
      <c r="F178" s="113"/>
      <c r="G178" s="114" t="s">
        <v>324</v>
      </c>
      <c r="H178" s="114" t="s">
        <v>115</v>
      </c>
      <c r="I178" s="113"/>
      <c r="J178" s="113"/>
      <c r="K178" s="115"/>
      <c r="L178" s="116"/>
      <c r="M178" s="117">
        <v>1155011</v>
      </c>
      <c r="N178" s="113">
        <v>1</v>
      </c>
      <c r="O178" s="113" t="s">
        <v>510</v>
      </c>
      <c r="P178" s="119">
        <v>45703</v>
      </c>
      <c r="Q178" s="119">
        <v>45836</v>
      </c>
      <c r="R178" s="120">
        <v>5590515</v>
      </c>
      <c r="S178" s="118"/>
      <c r="T178" s="118"/>
      <c r="U178" s="120" t="s">
        <v>496</v>
      </c>
      <c r="V178" s="148">
        <v>5</v>
      </c>
      <c r="W178" s="122">
        <f>R178</f>
        <v>5590515</v>
      </c>
      <c r="X178" s="123" t="s">
        <v>92</v>
      </c>
      <c r="Y178" s="124" t="s">
        <v>466</v>
      </c>
      <c r="Z178" s="125" t="s">
        <v>110</v>
      </c>
      <c r="AA178" s="125" t="s">
        <v>347</v>
      </c>
      <c r="AB178" s="125" t="s">
        <v>94</v>
      </c>
      <c r="AC178" s="126" t="str">
        <f t="shared" si="69"/>
        <v>CLE-162</v>
      </c>
      <c r="AD178" s="123">
        <v>80111600</v>
      </c>
      <c r="AE178" s="47" t="s">
        <v>493</v>
      </c>
      <c r="AF178" s="127">
        <v>45703</v>
      </c>
      <c r="AG178" s="127">
        <v>45703</v>
      </c>
      <c r="AH178" s="141">
        <v>5</v>
      </c>
      <c r="AI178" s="132" t="s">
        <v>96</v>
      </c>
      <c r="AJ178" s="151" t="s">
        <v>97</v>
      </c>
      <c r="AK178" s="128">
        <f>W178</f>
        <v>5590515</v>
      </c>
      <c r="AL178" s="128">
        <f t="shared" si="68"/>
        <v>5590515</v>
      </c>
      <c r="AM178" s="128"/>
      <c r="AN178" s="132" t="s">
        <v>94</v>
      </c>
      <c r="AO178" s="132" t="s">
        <v>98</v>
      </c>
      <c r="AP178" s="152" t="s">
        <v>99</v>
      </c>
      <c r="AQ178" s="153" t="s">
        <v>100</v>
      </c>
      <c r="AR178" s="129" t="s">
        <v>32</v>
      </c>
      <c r="AS178" s="130" t="s">
        <v>101</v>
      </c>
      <c r="AT178" s="131" t="s">
        <v>102</v>
      </c>
      <c r="AU178" s="132" t="s">
        <v>94</v>
      </c>
      <c r="AV178" s="132" t="s">
        <v>110</v>
      </c>
      <c r="AW178" s="133" t="s">
        <v>103</v>
      </c>
      <c r="AX178" s="133" t="s">
        <v>104</v>
      </c>
      <c r="AY178" s="133" t="s">
        <v>105</v>
      </c>
      <c r="AZ178" s="133" t="s">
        <v>103</v>
      </c>
      <c r="BA178" s="133"/>
      <c r="BB178" s="133"/>
    </row>
    <row r="179" spans="2:54" s="3" customFormat="1" ht="60">
      <c r="B179" s="113" t="s">
        <v>537</v>
      </c>
      <c r="C179" s="113" t="s">
        <v>290</v>
      </c>
      <c r="D179" s="113" t="s">
        <v>29</v>
      </c>
      <c r="E179" s="113" t="s">
        <v>32</v>
      </c>
      <c r="F179" s="113"/>
      <c r="G179" s="114" t="s">
        <v>324</v>
      </c>
      <c r="H179" s="114" t="s">
        <v>115</v>
      </c>
      <c r="I179" s="113"/>
      <c r="J179" s="113"/>
      <c r="K179" s="115"/>
      <c r="L179" s="116"/>
      <c r="M179" s="117">
        <v>1155011</v>
      </c>
      <c r="N179" s="113">
        <v>1</v>
      </c>
      <c r="O179" s="113" t="s">
        <v>510</v>
      </c>
      <c r="P179" s="119">
        <v>45703</v>
      </c>
      <c r="Q179" s="119">
        <v>45836</v>
      </c>
      <c r="R179" s="120">
        <v>5590515</v>
      </c>
      <c r="S179" s="118"/>
      <c r="T179" s="118"/>
      <c r="U179" s="120" t="s">
        <v>496</v>
      </c>
      <c r="V179" s="148">
        <v>5</v>
      </c>
      <c r="W179" s="122">
        <v>5590515</v>
      </c>
      <c r="X179" s="123" t="s">
        <v>92</v>
      </c>
      <c r="Y179" s="124" t="s">
        <v>466</v>
      </c>
      <c r="Z179" s="125" t="s">
        <v>110</v>
      </c>
      <c r="AA179" s="125" t="s">
        <v>347</v>
      </c>
      <c r="AB179" s="125" t="s">
        <v>94</v>
      </c>
      <c r="AC179" s="126" t="str">
        <f t="shared" si="69"/>
        <v>CLE-163</v>
      </c>
      <c r="AD179" s="123">
        <v>80111600</v>
      </c>
      <c r="AE179" s="47" t="s">
        <v>493</v>
      </c>
      <c r="AF179" s="127">
        <v>45703</v>
      </c>
      <c r="AG179" s="127">
        <v>45703</v>
      </c>
      <c r="AH179" s="141">
        <v>5</v>
      </c>
      <c r="AI179" s="132" t="s">
        <v>96</v>
      </c>
      <c r="AJ179" s="151" t="s">
        <v>97</v>
      </c>
      <c r="AK179" s="128">
        <f>W179</f>
        <v>5590515</v>
      </c>
      <c r="AL179" s="128">
        <f t="shared" si="68"/>
        <v>5590515</v>
      </c>
      <c r="AM179" s="128"/>
      <c r="AN179" s="132" t="s">
        <v>94</v>
      </c>
      <c r="AO179" s="132" t="s">
        <v>98</v>
      </c>
      <c r="AP179" s="152" t="s">
        <v>99</v>
      </c>
      <c r="AQ179" s="153" t="s">
        <v>100</v>
      </c>
      <c r="AR179" s="129" t="s">
        <v>32</v>
      </c>
      <c r="AS179" s="130" t="s">
        <v>101</v>
      </c>
      <c r="AT179" s="131" t="s">
        <v>102</v>
      </c>
      <c r="AU179" s="132" t="s">
        <v>94</v>
      </c>
      <c r="AV179" s="132" t="s">
        <v>110</v>
      </c>
      <c r="AW179" s="133" t="s">
        <v>103</v>
      </c>
      <c r="AX179" s="133" t="s">
        <v>104</v>
      </c>
      <c r="AY179" s="133" t="s">
        <v>105</v>
      </c>
      <c r="AZ179" s="133" t="s">
        <v>103</v>
      </c>
      <c r="BA179" s="133"/>
      <c r="BB179" s="133"/>
    </row>
    <row r="180" spans="2:54" s="3" customFormat="1" ht="60">
      <c r="B180" s="113" t="s">
        <v>538</v>
      </c>
      <c r="C180" s="113" t="s">
        <v>290</v>
      </c>
      <c r="D180" s="113" t="s">
        <v>29</v>
      </c>
      <c r="E180" s="113" t="s">
        <v>32</v>
      </c>
      <c r="F180" s="113"/>
      <c r="G180" s="114" t="s">
        <v>324</v>
      </c>
      <c r="H180" s="114" t="s">
        <v>108</v>
      </c>
      <c r="I180" s="113"/>
      <c r="J180" s="113"/>
      <c r="K180" s="115"/>
      <c r="L180" s="116"/>
      <c r="M180" s="117">
        <v>1570296</v>
      </c>
      <c r="N180" s="113">
        <v>1</v>
      </c>
      <c r="O180" s="113" t="s">
        <v>510</v>
      </c>
      <c r="P180" s="119">
        <v>45703</v>
      </c>
      <c r="Q180" s="119">
        <v>45836</v>
      </c>
      <c r="R180" s="120">
        <v>7851480</v>
      </c>
      <c r="S180" s="118"/>
      <c r="T180" s="118"/>
      <c r="U180" s="120" t="s">
        <v>496</v>
      </c>
      <c r="V180" s="148">
        <v>5</v>
      </c>
      <c r="W180" s="122">
        <v>7851480</v>
      </c>
      <c r="X180" s="123" t="s">
        <v>92</v>
      </c>
      <c r="Y180" s="124" t="s">
        <v>466</v>
      </c>
      <c r="Z180" s="125" t="s">
        <v>110</v>
      </c>
      <c r="AA180" s="125" t="s">
        <v>347</v>
      </c>
      <c r="AB180" s="125" t="s">
        <v>94</v>
      </c>
      <c r="AC180" s="126" t="str">
        <f t="shared" si="69"/>
        <v>CLE-164</v>
      </c>
      <c r="AD180" s="123">
        <v>80111600</v>
      </c>
      <c r="AE180" s="47" t="s">
        <v>493</v>
      </c>
      <c r="AF180" s="127">
        <v>45703</v>
      </c>
      <c r="AG180" s="127">
        <v>45703</v>
      </c>
      <c r="AH180" s="141">
        <v>5</v>
      </c>
      <c r="AI180" s="132" t="s">
        <v>96</v>
      </c>
      <c r="AJ180" s="151" t="s">
        <v>97</v>
      </c>
      <c r="AK180" s="128">
        <v>7851480</v>
      </c>
      <c r="AL180" s="128">
        <f t="shared" si="68"/>
        <v>7851480</v>
      </c>
      <c r="AM180" s="128"/>
      <c r="AN180" s="132" t="s">
        <v>94</v>
      </c>
      <c r="AO180" s="132" t="s">
        <v>98</v>
      </c>
      <c r="AP180" s="152" t="s">
        <v>99</v>
      </c>
      <c r="AQ180" s="153" t="s">
        <v>100</v>
      </c>
      <c r="AR180" s="129" t="s">
        <v>32</v>
      </c>
      <c r="AS180" s="130" t="s">
        <v>101</v>
      </c>
      <c r="AT180" s="131" t="s">
        <v>102</v>
      </c>
      <c r="AU180" s="132" t="s">
        <v>94</v>
      </c>
      <c r="AV180" s="132" t="s">
        <v>110</v>
      </c>
      <c r="AW180" s="133" t="s">
        <v>103</v>
      </c>
      <c r="AX180" s="133" t="s">
        <v>104</v>
      </c>
      <c r="AY180" s="133" t="s">
        <v>105</v>
      </c>
      <c r="AZ180" s="133" t="s">
        <v>103</v>
      </c>
      <c r="BA180" s="133"/>
      <c r="BB180" s="133"/>
    </row>
    <row r="181" spans="2:54" s="3" customFormat="1" ht="60">
      <c r="B181" s="113" t="s">
        <v>539</v>
      </c>
      <c r="C181" s="113" t="s">
        <v>290</v>
      </c>
      <c r="D181" s="113" t="s">
        <v>29</v>
      </c>
      <c r="E181" s="113" t="s">
        <v>32</v>
      </c>
      <c r="F181" s="113"/>
      <c r="G181" s="114" t="s">
        <v>324</v>
      </c>
      <c r="H181" s="114" t="s">
        <v>108</v>
      </c>
      <c r="I181" s="113"/>
      <c r="J181" s="113"/>
      <c r="K181" s="115"/>
      <c r="L181" s="116"/>
      <c r="M181" s="117">
        <v>1570296</v>
      </c>
      <c r="N181" s="113">
        <v>1</v>
      </c>
      <c r="O181" s="113" t="s">
        <v>510</v>
      </c>
      <c r="P181" s="119">
        <v>45703</v>
      </c>
      <c r="Q181" s="119">
        <v>45836</v>
      </c>
      <c r="R181" s="120">
        <v>7851480</v>
      </c>
      <c r="S181" s="118"/>
      <c r="T181" s="118"/>
      <c r="U181" s="120" t="s">
        <v>496</v>
      </c>
      <c r="V181" s="148">
        <v>5</v>
      </c>
      <c r="W181" s="122">
        <v>7851480</v>
      </c>
      <c r="X181" s="123" t="s">
        <v>92</v>
      </c>
      <c r="Y181" s="124" t="s">
        <v>466</v>
      </c>
      <c r="Z181" s="125" t="s">
        <v>110</v>
      </c>
      <c r="AA181" s="125" t="s">
        <v>347</v>
      </c>
      <c r="AB181" s="125" t="s">
        <v>94</v>
      </c>
      <c r="AC181" s="126" t="str">
        <f t="shared" si="69"/>
        <v>CLE-165</v>
      </c>
      <c r="AD181" s="123">
        <v>80111600</v>
      </c>
      <c r="AE181" s="47" t="s">
        <v>493</v>
      </c>
      <c r="AF181" s="127">
        <v>45703</v>
      </c>
      <c r="AG181" s="127">
        <v>45703</v>
      </c>
      <c r="AH181" s="141">
        <v>5</v>
      </c>
      <c r="AI181" s="132" t="s">
        <v>96</v>
      </c>
      <c r="AJ181" s="151" t="s">
        <v>97</v>
      </c>
      <c r="AK181" s="128">
        <v>7851480</v>
      </c>
      <c r="AL181" s="128">
        <f t="shared" si="68"/>
        <v>7851480</v>
      </c>
      <c r="AM181" s="128"/>
      <c r="AN181" s="132" t="s">
        <v>94</v>
      </c>
      <c r="AO181" s="132" t="s">
        <v>98</v>
      </c>
      <c r="AP181" s="152" t="s">
        <v>99</v>
      </c>
      <c r="AQ181" s="153" t="s">
        <v>100</v>
      </c>
      <c r="AR181" s="129" t="s">
        <v>32</v>
      </c>
      <c r="AS181" s="130" t="s">
        <v>101</v>
      </c>
      <c r="AT181" s="131" t="s">
        <v>102</v>
      </c>
      <c r="AU181" s="132" t="s">
        <v>94</v>
      </c>
      <c r="AV181" s="132" t="s">
        <v>110</v>
      </c>
      <c r="AW181" s="133" t="s">
        <v>103</v>
      </c>
      <c r="AX181" s="133" t="s">
        <v>104</v>
      </c>
      <c r="AY181" s="133" t="s">
        <v>105</v>
      </c>
      <c r="AZ181" s="133" t="s">
        <v>103</v>
      </c>
      <c r="BA181" s="133"/>
      <c r="BB181" s="133"/>
    </row>
    <row r="182" spans="2:54" s="3" customFormat="1" ht="60">
      <c r="B182" s="113" t="s">
        <v>540</v>
      </c>
      <c r="C182" s="113" t="s">
        <v>290</v>
      </c>
      <c r="D182" s="113" t="s">
        <v>29</v>
      </c>
      <c r="E182" s="113" t="s">
        <v>32</v>
      </c>
      <c r="F182" s="113"/>
      <c r="G182" s="114" t="s">
        <v>324</v>
      </c>
      <c r="H182" s="114" t="s">
        <v>115</v>
      </c>
      <c r="I182" s="113"/>
      <c r="J182" s="113"/>
      <c r="K182" s="115"/>
      <c r="L182" s="116"/>
      <c r="M182" s="117">
        <v>2645591.9048000001</v>
      </c>
      <c r="N182" s="113">
        <v>1</v>
      </c>
      <c r="O182" s="113" t="s">
        <v>510</v>
      </c>
      <c r="P182" s="119">
        <v>45703</v>
      </c>
      <c r="Q182" s="119">
        <v>45836</v>
      </c>
      <c r="R182" s="120">
        <v>13227959.524</v>
      </c>
      <c r="S182" s="118"/>
      <c r="T182" s="118"/>
      <c r="U182" s="120" t="s">
        <v>496</v>
      </c>
      <c r="V182" s="148">
        <v>5</v>
      </c>
      <c r="W182" s="122">
        <v>13227959.524</v>
      </c>
      <c r="X182" s="123" t="s">
        <v>92</v>
      </c>
      <c r="Y182" s="124" t="s">
        <v>466</v>
      </c>
      <c r="Z182" s="125" t="s">
        <v>110</v>
      </c>
      <c r="AA182" s="125" t="s">
        <v>347</v>
      </c>
      <c r="AB182" s="125" t="s">
        <v>94</v>
      </c>
      <c r="AC182" s="126" t="str">
        <f t="shared" si="69"/>
        <v>CLE-166</v>
      </c>
      <c r="AD182" s="123">
        <v>80111600</v>
      </c>
      <c r="AE182" s="47" t="s">
        <v>493</v>
      </c>
      <c r="AF182" s="127">
        <v>45703</v>
      </c>
      <c r="AG182" s="127">
        <v>45703</v>
      </c>
      <c r="AH182" s="141">
        <v>5</v>
      </c>
      <c r="AI182" s="132" t="s">
        <v>96</v>
      </c>
      <c r="AJ182" s="151" t="s">
        <v>97</v>
      </c>
      <c r="AK182" s="128">
        <v>13227959.524</v>
      </c>
      <c r="AL182" s="128">
        <f t="shared" si="68"/>
        <v>13227959.524</v>
      </c>
      <c r="AM182" s="128"/>
      <c r="AN182" s="132" t="s">
        <v>94</v>
      </c>
      <c r="AO182" s="132" t="s">
        <v>98</v>
      </c>
      <c r="AP182" s="152" t="s">
        <v>99</v>
      </c>
      <c r="AQ182" s="153" t="s">
        <v>100</v>
      </c>
      <c r="AR182" s="129" t="s">
        <v>32</v>
      </c>
      <c r="AS182" s="130" t="s">
        <v>101</v>
      </c>
      <c r="AT182" s="131" t="s">
        <v>102</v>
      </c>
      <c r="AU182" s="132" t="s">
        <v>94</v>
      </c>
      <c r="AV182" s="132" t="s">
        <v>110</v>
      </c>
      <c r="AW182" s="133" t="s">
        <v>103</v>
      </c>
      <c r="AX182" s="133" t="s">
        <v>104</v>
      </c>
      <c r="AY182" s="133" t="s">
        <v>105</v>
      </c>
      <c r="AZ182" s="133" t="s">
        <v>103</v>
      </c>
      <c r="BA182" s="133"/>
      <c r="BB182" s="133"/>
    </row>
    <row r="183" spans="2:54" s="3" customFormat="1" ht="60">
      <c r="B183" s="113" t="s">
        <v>541</v>
      </c>
      <c r="C183" s="113" t="s">
        <v>290</v>
      </c>
      <c r="D183" s="113" t="s">
        <v>29</v>
      </c>
      <c r="E183" s="113" t="s">
        <v>32</v>
      </c>
      <c r="F183" s="113"/>
      <c r="G183" s="114" t="s">
        <v>324</v>
      </c>
      <c r="H183" s="114" t="s">
        <v>108</v>
      </c>
      <c r="I183" s="113"/>
      <c r="J183" s="113"/>
      <c r="K183" s="115"/>
      <c r="L183" s="116"/>
      <c r="M183" s="117">
        <v>990007.97776000004</v>
      </c>
      <c r="N183" s="113">
        <v>1</v>
      </c>
      <c r="O183" s="113" t="s">
        <v>510</v>
      </c>
      <c r="P183" s="119">
        <v>45703</v>
      </c>
      <c r="Q183" s="119">
        <v>45836</v>
      </c>
      <c r="R183" s="120">
        <v>4806356</v>
      </c>
      <c r="S183" s="118"/>
      <c r="T183" s="118"/>
      <c r="U183" s="120" t="s">
        <v>496</v>
      </c>
      <c r="V183" s="148">
        <v>5</v>
      </c>
      <c r="W183" s="122">
        <f>R183</f>
        <v>4806356</v>
      </c>
      <c r="X183" s="123" t="s">
        <v>92</v>
      </c>
      <c r="Y183" s="124" t="s">
        <v>466</v>
      </c>
      <c r="Z183" s="125" t="s">
        <v>110</v>
      </c>
      <c r="AA183" s="125" t="s">
        <v>347</v>
      </c>
      <c r="AB183" s="125" t="s">
        <v>94</v>
      </c>
      <c r="AC183" s="126" t="str">
        <f t="shared" si="69"/>
        <v>CLE-167</v>
      </c>
      <c r="AD183" s="123">
        <v>80111600</v>
      </c>
      <c r="AE183" s="47" t="s">
        <v>493</v>
      </c>
      <c r="AF183" s="127">
        <v>45703</v>
      </c>
      <c r="AG183" s="127">
        <v>45703</v>
      </c>
      <c r="AH183" s="141">
        <v>5</v>
      </c>
      <c r="AI183" s="132" t="s">
        <v>96</v>
      </c>
      <c r="AJ183" s="151" t="s">
        <v>97</v>
      </c>
      <c r="AK183" s="128">
        <f>W183</f>
        <v>4806356</v>
      </c>
      <c r="AL183" s="128">
        <f t="shared" si="68"/>
        <v>4806356</v>
      </c>
      <c r="AM183" s="128"/>
      <c r="AN183" s="132" t="s">
        <v>94</v>
      </c>
      <c r="AO183" s="132" t="s">
        <v>98</v>
      </c>
      <c r="AP183" s="152" t="s">
        <v>99</v>
      </c>
      <c r="AQ183" s="153" t="s">
        <v>100</v>
      </c>
      <c r="AR183" s="129" t="s">
        <v>32</v>
      </c>
      <c r="AS183" s="130" t="s">
        <v>101</v>
      </c>
      <c r="AT183" s="131" t="s">
        <v>102</v>
      </c>
      <c r="AU183" s="132" t="s">
        <v>94</v>
      </c>
      <c r="AV183" s="132" t="s">
        <v>110</v>
      </c>
      <c r="AW183" s="133" t="s">
        <v>103</v>
      </c>
      <c r="AX183" s="133" t="s">
        <v>104</v>
      </c>
      <c r="AY183" s="133" t="s">
        <v>105</v>
      </c>
      <c r="AZ183" s="133" t="s">
        <v>103</v>
      </c>
      <c r="BA183" s="133"/>
      <c r="BB183" s="133"/>
    </row>
    <row r="184" spans="2:54" s="3" customFormat="1" ht="60">
      <c r="B184" s="113" t="s">
        <v>542</v>
      </c>
      <c r="C184" s="113" t="s">
        <v>290</v>
      </c>
      <c r="D184" s="113" t="s">
        <v>29</v>
      </c>
      <c r="E184" s="113" t="s">
        <v>32</v>
      </c>
      <c r="F184" s="113"/>
      <c r="G184" s="114" t="s">
        <v>324</v>
      </c>
      <c r="H184" s="114" t="s">
        <v>108</v>
      </c>
      <c r="I184" s="113"/>
      <c r="J184" s="113"/>
      <c r="K184" s="115"/>
      <c r="L184" s="116"/>
      <c r="M184" s="117">
        <v>1570296</v>
      </c>
      <c r="N184" s="113">
        <v>1</v>
      </c>
      <c r="O184" s="113" t="s">
        <v>510</v>
      </c>
      <c r="P184" s="119">
        <v>45703</v>
      </c>
      <c r="Q184" s="119">
        <v>45836</v>
      </c>
      <c r="R184" s="120">
        <v>7851480</v>
      </c>
      <c r="S184" s="118"/>
      <c r="T184" s="118"/>
      <c r="U184" s="120" t="s">
        <v>496</v>
      </c>
      <c r="V184" s="148">
        <v>5</v>
      </c>
      <c r="W184" s="122">
        <v>7851480</v>
      </c>
      <c r="X184" s="123" t="s">
        <v>92</v>
      </c>
      <c r="Y184" s="124" t="s">
        <v>466</v>
      </c>
      <c r="Z184" s="125" t="s">
        <v>110</v>
      </c>
      <c r="AA184" s="125" t="s">
        <v>347</v>
      </c>
      <c r="AB184" s="125" t="s">
        <v>94</v>
      </c>
      <c r="AC184" s="126" t="str">
        <f t="shared" si="69"/>
        <v>CLE-168</v>
      </c>
      <c r="AD184" s="123">
        <v>80111600</v>
      </c>
      <c r="AE184" s="47" t="s">
        <v>493</v>
      </c>
      <c r="AF184" s="127">
        <v>45703</v>
      </c>
      <c r="AG184" s="127">
        <v>45703</v>
      </c>
      <c r="AH184" s="141">
        <v>5</v>
      </c>
      <c r="AI184" s="132" t="s">
        <v>96</v>
      </c>
      <c r="AJ184" s="151" t="s">
        <v>97</v>
      </c>
      <c r="AK184" s="128">
        <v>7851480</v>
      </c>
      <c r="AL184" s="128">
        <f t="shared" si="68"/>
        <v>7851480</v>
      </c>
      <c r="AM184" s="128"/>
      <c r="AN184" s="132" t="s">
        <v>94</v>
      </c>
      <c r="AO184" s="132" t="s">
        <v>98</v>
      </c>
      <c r="AP184" s="152" t="s">
        <v>99</v>
      </c>
      <c r="AQ184" s="153" t="s">
        <v>100</v>
      </c>
      <c r="AR184" s="129" t="s">
        <v>32</v>
      </c>
      <c r="AS184" s="130" t="s">
        <v>101</v>
      </c>
      <c r="AT184" s="131" t="s">
        <v>102</v>
      </c>
      <c r="AU184" s="132" t="s">
        <v>94</v>
      </c>
      <c r="AV184" s="132" t="s">
        <v>110</v>
      </c>
      <c r="AW184" s="133" t="s">
        <v>103</v>
      </c>
      <c r="AX184" s="133" t="s">
        <v>104</v>
      </c>
      <c r="AY184" s="133" t="s">
        <v>105</v>
      </c>
      <c r="AZ184" s="133" t="s">
        <v>103</v>
      </c>
      <c r="BA184" s="133"/>
      <c r="BB184" s="133"/>
    </row>
    <row r="185" spans="2:54" s="3" customFormat="1" ht="60">
      <c r="B185" s="113" t="s">
        <v>543</v>
      </c>
      <c r="C185" s="113" t="s">
        <v>290</v>
      </c>
      <c r="D185" s="113" t="s">
        <v>29</v>
      </c>
      <c r="E185" s="113" t="s">
        <v>32</v>
      </c>
      <c r="F185" s="113"/>
      <c r="G185" s="114" t="s">
        <v>324</v>
      </c>
      <c r="H185" s="114" t="s">
        <v>108</v>
      </c>
      <c r="I185" s="113"/>
      <c r="J185" s="113"/>
      <c r="K185" s="115"/>
      <c r="L185" s="116"/>
      <c r="M185" s="117">
        <v>990007.97776000004</v>
      </c>
      <c r="N185" s="113">
        <v>1</v>
      </c>
      <c r="O185" s="113" t="s">
        <v>510</v>
      </c>
      <c r="P185" s="119">
        <v>45703</v>
      </c>
      <c r="Q185" s="119">
        <v>45836</v>
      </c>
      <c r="R185" s="120">
        <v>4950039.8887999998</v>
      </c>
      <c r="S185" s="118"/>
      <c r="T185" s="118"/>
      <c r="U185" s="120" t="s">
        <v>496</v>
      </c>
      <c r="V185" s="148">
        <v>5</v>
      </c>
      <c r="W185" s="122">
        <v>4950040</v>
      </c>
      <c r="X185" s="123" t="s">
        <v>92</v>
      </c>
      <c r="Y185" s="124" t="s">
        <v>466</v>
      </c>
      <c r="Z185" s="125" t="s">
        <v>110</v>
      </c>
      <c r="AA185" s="125" t="s">
        <v>347</v>
      </c>
      <c r="AB185" s="125" t="s">
        <v>94</v>
      </c>
      <c r="AC185" s="126" t="str">
        <f t="shared" ref="AC185:AC216" si="70">"CLE-"&amp;B185</f>
        <v>CLE-169</v>
      </c>
      <c r="AD185" s="123">
        <v>80111600</v>
      </c>
      <c r="AE185" s="47" t="s">
        <v>493</v>
      </c>
      <c r="AF185" s="127">
        <v>45703</v>
      </c>
      <c r="AG185" s="127">
        <v>45703</v>
      </c>
      <c r="AH185" s="141">
        <v>5</v>
      </c>
      <c r="AI185" s="132" t="s">
        <v>96</v>
      </c>
      <c r="AJ185" s="151" t="s">
        <v>97</v>
      </c>
      <c r="AK185" s="128">
        <v>4950040</v>
      </c>
      <c r="AL185" s="128">
        <f t="shared" si="68"/>
        <v>4950040</v>
      </c>
      <c r="AM185" s="128"/>
      <c r="AN185" s="132" t="s">
        <v>94</v>
      </c>
      <c r="AO185" s="132" t="s">
        <v>98</v>
      </c>
      <c r="AP185" s="152" t="s">
        <v>99</v>
      </c>
      <c r="AQ185" s="153" t="s">
        <v>100</v>
      </c>
      <c r="AR185" s="129" t="s">
        <v>32</v>
      </c>
      <c r="AS185" s="130" t="s">
        <v>101</v>
      </c>
      <c r="AT185" s="131" t="s">
        <v>102</v>
      </c>
      <c r="AU185" s="132" t="s">
        <v>94</v>
      </c>
      <c r="AV185" s="132" t="s">
        <v>110</v>
      </c>
      <c r="AW185" s="133" t="s">
        <v>103</v>
      </c>
      <c r="AX185" s="133" t="s">
        <v>104</v>
      </c>
      <c r="AY185" s="133" t="s">
        <v>105</v>
      </c>
      <c r="AZ185" s="133" t="s">
        <v>103</v>
      </c>
      <c r="BA185" s="133"/>
      <c r="BB185" s="133"/>
    </row>
    <row r="186" spans="2:54" s="3" customFormat="1" ht="60">
      <c r="B186" s="113" t="s">
        <v>544</v>
      </c>
      <c r="C186" s="113" t="s">
        <v>290</v>
      </c>
      <c r="D186" s="113" t="s">
        <v>29</v>
      </c>
      <c r="E186" s="113" t="s">
        <v>32</v>
      </c>
      <c r="F186" s="113"/>
      <c r="G186" s="114" t="s">
        <v>324</v>
      </c>
      <c r="H186" s="114" t="s">
        <v>115</v>
      </c>
      <c r="I186" s="113"/>
      <c r="J186" s="113"/>
      <c r="K186" s="115"/>
      <c r="L186" s="116"/>
      <c r="M186" s="117">
        <v>1155011</v>
      </c>
      <c r="N186" s="113">
        <v>1</v>
      </c>
      <c r="O186" s="113" t="s">
        <v>510</v>
      </c>
      <c r="P186" s="119">
        <v>45703</v>
      </c>
      <c r="Q186" s="119">
        <v>45836</v>
      </c>
      <c r="R186" s="120">
        <v>5405975</v>
      </c>
      <c r="S186" s="118"/>
      <c r="T186" s="118"/>
      <c r="U186" s="120" t="s">
        <v>496</v>
      </c>
      <c r="V186" s="148">
        <v>5</v>
      </c>
      <c r="W186" s="122">
        <f>R186</f>
        <v>5405975</v>
      </c>
      <c r="X186" s="123" t="s">
        <v>92</v>
      </c>
      <c r="Y186" s="124" t="s">
        <v>466</v>
      </c>
      <c r="Z186" s="125" t="s">
        <v>110</v>
      </c>
      <c r="AA186" s="125" t="s">
        <v>347</v>
      </c>
      <c r="AB186" s="125" t="s">
        <v>94</v>
      </c>
      <c r="AC186" s="126" t="str">
        <f t="shared" si="70"/>
        <v>CLE-170</v>
      </c>
      <c r="AD186" s="123">
        <v>80111600</v>
      </c>
      <c r="AE186" s="47" t="s">
        <v>493</v>
      </c>
      <c r="AF186" s="127">
        <v>45703</v>
      </c>
      <c r="AG186" s="127">
        <v>45703</v>
      </c>
      <c r="AH186" s="141">
        <v>5</v>
      </c>
      <c r="AI186" s="132" t="s">
        <v>96</v>
      </c>
      <c r="AJ186" s="151" t="s">
        <v>97</v>
      </c>
      <c r="AK186" s="128">
        <f>W186</f>
        <v>5405975</v>
      </c>
      <c r="AL186" s="128">
        <f t="shared" si="68"/>
        <v>5405975</v>
      </c>
      <c r="AM186" s="128"/>
      <c r="AN186" s="132" t="s">
        <v>94</v>
      </c>
      <c r="AO186" s="132" t="s">
        <v>98</v>
      </c>
      <c r="AP186" s="152" t="s">
        <v>99</v>
      </c>
      <c r="AQ186" s="153" t="s">
        <v>100</v>
      </c>
      <c r="AR186" s="129" t="s">
        <v>32</v>
      </c>
      <c r="AS186" s="130" t="s">
        <v>101</v>
      </c>
      <c r="AT186" s="131" t="s">
        <v>102</v>
      </c>
      <c r="AU186" s="132" t="s">
        <v>94</v>
      </c>
      <c r="AV186" s="132" t="s">
        <v>110</v>
      </c>
      <c r="AW186" s="133" t="s">
        <v>103</v>
      </c>
      <c r="AX186" s="133" t="s">
        <v>104</v>
      </c>
      <c r="AY186" s="133" t="s">
        <v>105</v>
      </c>
      <c r="AZ186" s="133" t="s">
        <v>103</v>
      </c>
      <c r="BA186" s="133"/>
      <c r="BB186" s="133"/>
    </row>
    <row r="187" spans="2:54" s="3" customFormat="1" ht="60">
      <c r="B187" s="113" t="s">
        <v>545</v>
      </c>
      <c r="C187" s="113" t="s">
        <v>290</v>
      </c>
      <c r="D187" s="113" t="s">
        <v>29</v>
      </c>
      <c r="E187" s="113" t="s">
        <v>32</v>
      </c>
      <c r="F187" s="113"/>
      <c r="G187" s="114" t="s">
        <v>324</v>
      </c>
      <c r="H187" s="114" t="s">
        <v>108</v>
      </c>
      <c r="I187" s="113"/>
      <c r="J187" s="113"/>
      <c r="K187" s="115"/>
      <c r="L187" s="116"/>
      <c r="M187" s="117">
        <v>990007.97776000004</v>
      </c>
      <c r="N187" s="113">
        <v>1</v>
      </c>
      <c r="O187" s="113" t="s">
        <v>510</v>
      </c>
      <c r="P187" s="119">
        <v>45703</v>
      </c>
      <c r="Q187" s="119">
        <v>45836</v>
      </c>
      <c r="R187" s="120">
        <v>4662672</v>
      </c>
      <c r="S187" s="118"/>
      <c r="T187" s="118"/>
      <c r="U187" s="120" t="s">
        <v>496</v>
      </c>
      <c r="V187" s="148">
        <v>5</v>
      </c>
      <c r="W187" s="122">
        <f>R187</f>
        <v>4662672</v>
      </c>
      <c r="X187" s="123" t="s">
        <v>92</v>
      </c>
      <c r="Y187" s="124" t="s">
        <v>466</v>
      </c>
      <c r="Z187" s="125" t="s">
        <v>110</v>
      </c>
      <c r="AA187" s="125" t="s">
        <v>347</v>
      </c>
      <c r="AB187" s="125" t="s">
        <v>94</v>
      </c>
      <c r="AC187" s="126" t="str">
        <f t="shared" si="70"/>
        <v>CLE-171</v>
      </c>
      <c r="AD187" s="123">
        <v>80111600</v>
      </c>
      <c r="AE187" s="47" t="s">
        <v>493</v>
      </c>
      <c r="AF187" s="127">
        <v>45703</v>
      </c>
      <c r="AG187" s="127">
        <v>45703</v>
      </c>
      <c r="AH187" s="141">
        <v>5</v>
      </c>
      <c r="AI187" s="132" t="s">
        <v>96</v>
      </c>
      <c r="AJ187" s="151" t="s">
        <v>97</v>
      </c>
      <c r="AK187" s="128">
        <f>W187</f>
        <v>4662672</v>
      </c>
      <c r="AL187" s="128">
        <f t="shared" si="68"/>
        <v>4662672</v>
      </c>
      <c r="AM187" s="128"/>
      <c r="AN187" s="132" t="s">
        <v>94</v>
      </c>
      <c r="AO187" s="132" t="s">
        <v>98</v>
      </c>
      <c r="AP187" s="152" t="s">
        <v>99</v>
      </c>
      <c r="AQ187" s="153" t="s">
        <v>100</v>
      </c>
      <c r="AR187" s="129" t="s">
        <v>32</v>
      </c>
      <c r="AS187" s="130" t="s">
        <v>101</v>
      </c>
      <c r="AT187" s="131" t="s">
        <v>102</v>
      </c>
      <c r="AU187" s="132" t="s">
        <v>94</v>
      </c>
      <c r="AV187" s="132" t="s">
        <v>110</v>
      </c>
      <c r="AW187" s="133" t="s">
        <v>103</v>
      </c>
      <c r="AX187" s="133" t="s">
        <v>104</v>
      </c>
      <c r="AY187" s="133" t="s">
        <v>105</v>
      </c>
      <c r="AZ187" s="133" t="s">
        <v>103</v>
      </c>
      <c r="BA187" s="133"/>
      <c r="BB187" s="133"/>
    </row>
    <row r="188" spans="2:54" s="3" customFormat="1" ht="60">
      <c r="B188" s="113" t="s">
        <v>546</v>
      </c>
      <c r="C188" s="113" t="s">
        <v>290</v>
      </c>
      <c r="D188" s="113" t="s">
        <v>29</v>
      </c>
      <c r="E188" s="113" t="s">
        <v>32</v>
      </c>
      <c r="F188" s="113"/>
      <c r="G188" s="114" t="s">
        <v>324</v>
      </c>
      <c r="H188" s="114" t="s">
        <v>108</v>
      </c>
      <c r="I188" s="113"/>
      <c r="J188" s="113"/>
      <c r="K188" s="115"/>
      <c r="L188" s="116"/>
      <c r="M188" s="117">
        <v>1570296</v>
      </c>
      <c r="N188" s="113">
        <v>1</v>
      </c>
      <c r="O188" s="113" t="s">
        <v>510</v>
      </c>
      <c r="P188" s="119">
        <v>45703</v>
      </c>
      <c r="Q188" s="119">
        <v>45836</v>
      </c>
      <c r="R188" s="120">
        <v>7851480</v>
      </c>
      <c r="S188" s="118"/>
      <c r="T188" s="118"/>
      <c r="U188" s="120" t="s">
        <v>496</v>
      </c>
      <c r="V188" s="148">
        <v>5</v>
      </c>
      <c r="W188" s="122">
        <v>7851480</v>
      </c>
      <c r="X188" s="123" t="s">
        <v>92</v>
      </c>
      <c r="Y188" s="124" t="s">
        <v>466</v>
      </c>
      <c r="Z188" s="125" t="s">
        <v>110</v>
      </c>
      <c r="AA188" s="125" t="s">
        <v>347</v>
      </c>
      <c r="AB188" s="125" t="s">
        <v>94</v>
      </c>
      <c r="AC188" s="126" t="str">
        <f t="shared" si="70"/>
        <v>CLE-172</v>
      </c>
      <c r="AD188" s="123">
        <v>80111600</v>
      </c>
      <c r="AE188" s="47" t="s">
        <v>493</v>
      </c>
      <c r="AF188" s="127">
        <v>45703</v>
      </c>
      <c r="AG188" s="127">
        <v>45703</v>
      </c>
      <c r="AH188" s="141">
        <v>5</v>
      </c>
      <c r="AI188" s="132" t="s">
        <v>96</v>
      </c>
      <c r="AJ188" s="151" t="s">
        <v>97</v>
      </c>
      <c r="AK188" s="128">
        <v>7851480</v>
      </c>
      <c r="AL188" s="128">
        <f t="shared" si="68"/>
        <v>7851480</v>
      </c>
      <c r="AM188" s="128"/>
      <c r="AN188" s="132" t="s">
        <v>94</v>
      </c>
      <c r="AO188" s="132" t="s">
        <v>98</v>
      </c>
      <c r="AP188" s="152" t="s">
        <v>99</v>
      </c>
      <c r="AQ188" s="153" t="s">
        <v>100</v>
      </c>
      <c r="AR188" s="129" t="s">
        <v>32</v>
      </c>
      <c r="AS188" s="130" t="s">
        <v>101</v>
      </c>
      <c r="AT188" s="131" t="s">
        <v>102</v>
      </c>
      <c r="AU188" s="132" t="s">
        <v>94</v>
      </c>
      <c r="AV188" s="132" t="s">
        <v>110</v>
      </c>
      <c r="AW188" s="133" t="s">
        <v>103</v>
      </c>
      <c r="AX188" s="133" t="s">
        <v>104</v>
      </c>
      <c r="AY188" s="133" t="s">
        <v>105</v>
      </c>
      <c r="AZ188" s="133" t="s">
        <v>103</v>
      </c>
      <c r="BA188" s="133"/>
      <c r="BB188" s="133"/>
    </row>
    <row r="189" spans="2:54" s="3" customFormat="1" ht="60">
      <c r="B189" s="113" t="s">
        <v>547</v>
      </c>
      <c r="C189" s="113" t="s">
        <v>290</v>
      </c>
      <c r="D189" s="113" t="s">
        <v>29</v>
      </c>
      <c r="E189" s="113" t="s">
        <v>32</v>
      </c>
      <c r="F189" s="113"/>
      <c r="G189" s="114" t="s">
        <v>324</v>
      </c>
      <c r="H189" s="114" t="s">
        <v>108</v>
      </c>
      <c r="I189" s="113"/>
      <c r="J189" s="113"/>
      <c r="K189" s="115"/>
      <c r="L189" s="116"/>
      <c r="M189" s="117">
        <v>990007.97776000004</v>
      </c>
      <c r="N189" s="113">
        <v>1</v>
      </c>
      <c r="O189" s="113" t="s">
        <v>510</v>
      </c>
      <c r="P189" s="119">
        <v>45703</v>
      </c>
      <c r="Q189" s="119">
        <v>45836</v>
      </c>
      <c r="R189" s="120">
        <v>4806356</v>
      </c>
      <c r="S189" s="118"/>
      <c r="T189" s="118"/>
      <c r="U189" s="120" t="s">
        <v>496</v>
      </c>
      <c r="V189" s="148">
        <v>5</v>
      </c>
      <c r="W189" s="122">
        <f>R189</f>
        <v>4806356</v>
      </c>
      <c r="X189" s="123" t="s">
        <v>92</v>
      </c>
      <c r="Y189" s="124" t="s">
        <v>466</v>
      </c>
      <c r="Z189" s="125" t="s">
        <v>110</v>
      </c>
      <c r="AA189" s="125" t="s">
        <v>347</v>
      </c>
      <c r="AB189" s="125" t="s">
        <v>94</v>
      </c>
      <c r="AC189" s="126" t="str">
        <f t="shared" si="70"/>
        <v>CLE-173</v>
      </c>
      <c r="AD189" s="123">
        <v>80111600</v>
      </c>
      <c r="AE189" s="47" t="s">
        <v>493</v>
      </c>
      <c r="AF189" s="127">
        <v>45703</v>
      </c>
      <c r="AG189" s="127">
        <v>45703</v>
      </c>
      <c r="AH189" s="141">
        <v>5</v>
      </c>
      <c r="AI189" s="132" t="s">
        <v>96</v>
      </c>
      <c r="AJ189" s="151" t="s">
        <v>97</v>
      </c>
      <c r="AK189" s="128">
        <f>W189</f>
        <v>4806356</v>
      </c>
      <c r="AL189" s="128">
        <f t="shared" si="68"/>
        <v>4806356</v>
      </c>
      <c r="AM189" s="128"/>
      <c r="AN189" s="132" t="s">
        <v>94</v>
      </c>
      <c r="AO189" s="132" t="s">
        <v>98</v>
      </c>
      <c r="AP189" s="152" t="s">
        <v>99</v>
      </c>
      <c r="AQ189" s="153" t="s">
        <v>100</v>
      </c>
      <c r="AR189" s="129" t="s">
        <v>32</v>
      </c>
      <c r="AS189" s="130" t="s">
        <v>101</v>
      </c>
      <c r="AT189" s="131" t="s">
        <v>102</v>
      </c>
      <c r="AU189" s="132" t="s">
        <v>94</v>
      </c>
      <c r="AV189" s="132" t="s">
        <v>110</v>
      </c>
      <c r="AW189" s="133" t="s">
        <v>103</v>
      </c>
      <c r="AX189" s="133" t="s">
        <v>104</v>
      </c>
      <c r="AY189" s="133" t="s">
        <v>105</v>
      </c>
      <c r="AZ189" s="133" t="s">
        <v>103</v>
      </c>
      <c r="BA189" s="133"/>
      <c r="BB189" s="133"/>
    </row>
    <row r="190" spans="2:54" s="3" customFormat="1" ht="60">
      <c r="B190" s="113" t="s">
        <v>548</v>
      </c>
      <c r="C190" s="113" t="s">
        <v>290</v>
      </c>
      <c r="D190" s="113" t="s">
        <v>29</v>
      </c>
      <c r="E190" s="113" t="s">
        <v>32</v>
      </c>
      <c r="F190" s="113"/>
      <c r="G190" s="114" t="s">
        <v>324</v>
      </c>
      <c r="H190" s="114" t="s">
        <v>108</v>
      </c>
      <c r="I190" s="113"/>
      <c r="J190" s="113"/>
      <c r="K190" s="115"/>
      <c r="L190" s="116"/>
      <c r="M190" s="117">
        <v>990007.97776000004</v>
      </c>
      <c r="N190" s="113">
        <v>1</v>
      </c>
      <c r="O190" s="113" t="s">
        <v>510</v>
      </c>
      <c r="P190" s="119">
        <v>45703</v>
      </c>
      <c r="Q190" s="119">
        <v>45836</v>
      </c>
      <c r="R190" s="120">
        <v>4950039.8887999998</v>
      </c>
      <c r="S190" s="118"/>
      <c r="T190" s="118"/>
      <c r="U190" s="120" t="s">
        <v>496</v>
      </c>
      <c r="V190" s="148">
        <v>5</v>
      </c>
      <c r="W190" s="122">
        <v>4950040</v>
      </c>
      <c r="X190" s="123" t="s">
        <v>92</v>
      </c>
      <c r="Y190" s="124" t="s">
        <v>466</v>
      </c>
      <c r="Z190" s="125" t="s">
        <v>110</v>
      </c>
      <c r="AA190" s="125" t="s">
        <v>347</v>
      </c>
      <c r="AB190" s="125" t="s">
        <v>94</v>
      </c>
      <c r="AC190" s="126" t="str">
        <f t="shared" si="70"/>
        <v>CLE-174</v>
      </c>
      <c r="AD190" s="123">
        <v>80111600</v>
      </c>
      <c r="AE190" s="47" t="s">
        <v>493</v>
      </c>
      <c r="AF190" s="127">
        <v>45703</v>
      </c>
      <c r="AG190" s="127">
        <v>45703</v>
      </c>
      <c r="AH190" s="141">
        <v>5</v>
      </c>
      <c r="AI190" s="132" t="s">
        <v>96</v>
      </c>
      <c r="AJ190" s="151" t="s">
        <v>97</v>
      </c>
      <c r="AK190" s="128">
        <v>4950040</v>
      </c>
      <c r="AL190" s="128">
        <f t="shared" si="68"/>
        <v>4950040</v>
      </c>
      <c r="AM190" s="128"/>
      <c r="AN190" s="132" t="s">
        <v>94</v>
      </c>
      <c r="AO190" s="132" t="s">
        <v>98</v>
      </c>
      <c r="AP190" s="152" t="s">
        <v>99</v>
      </c>
      <c r="AQ190" s="153" t="s">
        <v>100</v>
      </c>
      <c r="AR190" s="129" t="s">
        <v>32</v>
      </c>
      <c r="AS190" s="130" t="s">
        <v>101</v>
      </c>
      <c r="AT190" s="131" t="s">
        <v>102</v>
      </c>
      <c r="AU190" s="132" t="s">
        <v>94</v>
      </c>
      <c r="AV190" s="132" t="s">
        <v>110</v>
      </c>
      <c r="AW190" s="133" t="s">
        <v>103</v>
      </c>
      <c r="AX190" s="133" t="s">
        <v>104</v>
      </c>
      <c r="AY190" s="133" t="s">
        <v>105</v>
      </c>
      <c r="AZ190" s="133" t="s">
        <v>103</v>
      </c>
      <c r="BA190" s="133"/>
      <c r="BB190" s="133"/>
    </row>
    <row r="191" spans="2:54" s="3" customFormat="1" ht="60">
      <c r="B191" s="113" t="s">
        <v>549</v>
      </c>
      <c r="C191" s="113" t="s">
        <v>290</v>
      </c>
      <c r="D191" s="113" t="s">
        <v>29</v>
      </c>
      <c r="E191" s="113" t="s">
        <v>32</v>
      </c>
      <c r="F191" s="113"/>
      <c r="G191" s="114" t="s">
        <v>324</v>
      </c>
      <c r="H191" s="114" t="s">
        <v>115</v>
      </c>
      <c r="I191" s="113"/>
      <c r="J191" s="113"/>
      <c r="K191" s="115"/>
      <c r="L191" s="116"/>
      <c r="M191" s="117">
        <v>1155011</v>
      </c>
      <c r="N191" s="113">
        <v>1</v>
      </c>
      <c r="O191" s="113" t="s">
        <v>510</v>
      </c>
      <c r="P191" s="119">
        <v>45703</v>
      </c>
      <c r="Q191" s="119">
        <v>45836</v>
      </c>
      <c r="R191" s="120">
        <v>5775055</v>
      </c>
      <c r="S191" s="118"/>
      <c r="T191" s="118"/>
      <c r="U191" s="120" t="s">
        <v>496</v>
      </c>
      <c r="V191" s="148">
        <v>5</v>
      </c>
      <c r="W191" s="122">
        <v>5775055</v>
      </c>
      <c r="X191" s="123" t="s">
        <v>92</v>
      </c>
      <c r="Y191" s="124" t="s">
        <v>466</v>
      </c>
      <c r="Z191" s="125" t="s">
        <v>110</v>
      </c>
      <c r="AA191" s="125" t="s">
        <v>347</v>
      </c>
      <c r="AB191" s="125" t="s">
        <v>94</v>
      </c>
      <c r="AC191" s="126" t="str">
        <f t="shared" si="70"/>
        <v>CLE-175</v>
      </c>
      <c r="AD191" s="123">
        <v>80111600</v>
      </c>
      <c r="AE191" s="47" t="s">
        <v>493</v>
      </c>
      <c r="AF191" s="127">
        <v>45703</v>
      </c>
      <c r="AG191" s="127">
        <v>45703</v>
      </c>
      <c r="AH191" s="141">
        <v>5</v>
      </c>
      <c r="AI191" s="132" t="s">
        <v>96</v>
      </c>
      <c r="AJ191" s="151" t="s">
        <v>97</v>
      </c>
      <c r="AK191" s="128">
        <v>5775055</v>
      </c>
      <c r="AL191" s="128">
        <f t="shared" si="68"/>
        <v>5775055</v>
      </c>
      <c r="AM191" s="128"/>
      <c r="AN191" s="132" t="s">
        <v>94</v>
      </c>
      <c r="AO191" s="132" t="s">
        <v>98</v>
      </c>
      <c r="AP191" s="152" t="s">
        <v>99</v>
      </c>
      <c r="AQ191" s="153" t="s">
        <v>100</v>
      </c>
      <c r="AR191" s="129" t="s">
        <v>32</v>
      </c>
      <c r="AS191" s="130" t="s">
        <v>101</v>
      </c>
      <c r="AT191" s="131" t="s">
        <v>102</v>
      </c>
      <c r="AU191" s="132" t="s">
        <v>94</v>
      </c>
      <c r="AV191" s="132" t="s">
        <v>110</v>
      </c>
      <c r="AW191" s="133" t="s">
        <v>103</v>
      </c>
      <c r="AX191" s="133" t="s">
        <v>104</v>
      </c>
      <c r="AY191" s="133" t="s">
        <v>105</v>
      </c>
      <c r="AZ191" s="133" t="s">
        <v>103</v>
      </c>
      <c r="BA191" s="133"/>
      <c r="BB191" s="133"/>
    </row>
    <row r="192" spans="2:54" s="3" customFormat="1" ht="60">
      <c r="B192" s="113" t="s">
        <v>550</v>
      </c>
      <c r="C192" s="113" t="s">
        <v>290</v>
      </c>
      <c r="D192" s="113" t="s">
        <v>29</v>
      </c>
      <c r="E192" s="113" t="s">
        <v>32</v>
      </c>
      <c r="F192" s="113"/>
      <c r="G192" s="114" t="s">
        <v>324</v>
      </c>
      <c r="H192" s="114" t="s">
        <v>108</v>
      </c>
      <c r="I192" s="113"/>
      <c r="J192" s="113"/>
      <c r="K192" s="115"/>
      <c r="L192" s="116"/>
      <c r="M192" s="117">
        <v>1062544</v>
      </c>
      <c r="N192" s="113">
        <v>1</v>
      </c>
      <c r="O192" s="113" t="s">
        <v>510</v>
      </c>
      <c r="P192" s="119">
        <v>45717</v>
      </c>
      <c r="Q192" s="119">
        <v>45836</v>
      </c>
      <c r="R192" s="120">
        <v>4106492</v>
      </c>
      <c r="S192" s="118"/>
      <c r="T192" s="118"/>
      <c r="U192" s="120" t="s">
        <v>496</v>
      </c>
      <c r="V192" s="148">
        <v>4</v>
      </c>
      <c r="W192" s="122">
        <f>+R192</f>
        <v>4106492</v>
      </c>
      <c r="X192" s="123" t="s">
        <v>92</v>
      </c>
      <c r="Y192" s="124" t="s">
        <v>466</v>
      </c>
      <c r="Z192" s="125" t="s">
        <v>110</v>
      </c>
      <c r="AA192" s="125" t="s">
        <v>347</v>
      </c>
      <c r="AB192" s="125" t="s">
        <v>94</v>
      </c>
      <c r="AC192" s="126" t="str">
        <f t="shared" si="70"/>
        <v>CLE-176</v>
      </c>
      <c r="AD192" s="123">
        <v>80111600</v>
      </c>
      <c r="AE192" s="47" t="s">
        <v>493</v>
      </c>
      <c r="AF192" s="127" t="s">
        <v>644</v>
      </c>
      <c r="AG192" s="127" t="s">
        <v>644</v>
      </c>
      <c r="AH192" s="141">
        <v>4</v>
      </c>
      <c r="AI192" s="132" t="s">
        <v>96</v>
      </c>
      <c r="AJ192" s="151" t="s">
        <v>97</v>
      </c>
      <c r="AK192" s="128">
        <f>+W192</f>
        <v>4106492</v>
      </c>
      <c r="AL192" s="128">
        <f t="shared" si="68"/>
        <v>4106492</v>
      </c>
      <c r="AM192" s="128"/>
      <c r="AN192" s="132" t="s">
        <v>94</v>
      </c>
      <c r="AO192" s="132" t="s">
        <v>98</v>
      </c>
      <c r="AP192" s="152" t="s">
        <v>99</v>
      </c>
      <c r="AQ192" s="153" t="s">
        <v>100</v>
      </c>
      <c r="AR192" s="129" t="s">
        <v>32</v>
      </c>
      <c r="AS192" s="130" t="s">
        <v>101</v>
      </c>
      <c r="AT192" s="131" t="s">
        <v>102</v>
      </c>
      <c r="AU192" s="132" t="s">
        <v>94</v>
      </c>
      <c r="AV192" s="132" t="s">
        <v>110</v>
      </c>
      <c r="AW192" s="133" t="s">
        <v>103</v>
      </c>
      <c r="AX192" s="133" t="s">
        <v>104</v>
      </c>
      <c r="AY192" s="133" t="s">
        <v>105</v>
      </c>
      <c r="AZ192" s="133" t="s">
        <v>103</v>
      </c>
      <c r="BA192" s="133"/>
      <c r="BB192" s="133"/>
    </row>
    <row r="193" spans="2:54" s="3" customFormat="1" ht="60">
      <c r="B193" s="113" t="s">
        <v>551</v>
      </c>
      <c r="C193" s="113" t="s">
        <v>290</v>
      </c>
      <c r="D193" s="113" t="s">
        <v>29</v>
      </c>
      <c r="E193" s="113" t="s">
        <v>32</v>
      </c>
      <c r="F193" s="113"/>
      <c r="G193" s="114" t="s">
        <v>324</v>
      </c>
      <c r="H193" s="114" t="s">
        <v>115</v>
      </c>
      <c r="I193" s="113"/>
      <c r="J193" s="113"/>
      <c r="K193" s="115"/>
      <c r="L193" s="116"/>
      <c r="M193" s="117">
        <v>1155011</v>
      </c>
      <c r="N193" s="113">
        <v>1</v>
      </c>
      <c r="O193" s="113" t="s">
        <v>510</v>
      </c>
      <c r="P193" s="119">
        <v>45703</v>
      </c>
      <c r="Q193" s="119">
        <v>45836</v>
      </c>
      <c r="R193" s="120">
        <v>5775055</v>
      </c>
      <c r="S193" s="118"/>
      <c r="T193" s="118"/>
      <c r="U193" s="120" t="s">
        <v>496</v>
      </c>
      <c r="V193" s="148">
        <v>5</v>
      </c>
      <c r="W193" s="122">
        <v>5775055</v>
      </c>
      <c r="X193" s="123" t="s">
        <v>92</v>
      </c>
      <c r="Y193" s="124" t="s">
        <v>466</v>
      </c>
      <c r="Z193" s="125" t="s">
        <v>110</v>
      </c>
      <c r="AA193" s="125" t="s">
        <v>347</v>
      </c>
      <c r="AB193" s="125" t="s">
        <v>94</v>
      </c>
      <c r="AC193" s="126" t="str">
        <f t="shared" si="70"/>
        <v>CLE-177</v>
      </c>
      <c r="AD193" s="123">
        <v>80111600</v>
      </c>
      <c r="AE193" s="47" t="s">
        <v>493</v>
      </c>
      <c r="AF193" s="127" t="s">
        <v>644</v>
      </c>
      <c r="AG193" s="127" t="s">
        <v>644</v>
      </c>
      <c r="AH193" s="141">
        <v>5</v>
      </c>
      <c r="AI193" s="132" t="s">
        <v>96</v>
      </c>
      <c r="AJ193" s="151" t="s">
        <v>97</v>
      </c>
      <c r="AK193" s="128">
        <v>5775055</v>
      </c>
      <c r="AL193" s="128">
        <f t="shared" si="68"/>
        <v>5775055</v>
      </c>
      <c r="AM193" s="128"/>
      <c r="AN193" s="132" t="s">
        <v>94</v>
      </c>
      <c r="AO193" s="132" t="s">
        <v>98</v>
      </c>
      <c r="AP193" s="152" t="s">
        <v>99</v>
      </c>
      <c r="AQ193" s="153" t="s">
        <v>100</v>
      </c>
      <c r="AR193" s="129" t="s">
        <v>32</v>
      </c>
      <c r="AS193" s="130" t="s">
        <v>101</v>
      </c>
      <c r="AT193" s="131" t="s">
        <v>102</v>
      </c>
      <c r="AU193" s="132" t="s">
        <v>94</v>
      </c>
      <c r="AV193" s="132" t="s">
        <v>110</v>
      </c>
      <c r="AW193" s="133" t="s">
        <v>103</v>
      </c>
      <c r="AX193" s="133" t="s">
        <v>104</v>
      </c>
      <c r="AY193" s="133" t="s">
        <v>105</v>
      </c>
      <c r="AZ193" s="133" t="s">
        <v>103</v>
      </c>
      <c r="BA193" s="133"/>
      <c r="BB193" s="133"/>
    </row>
    <row r="194" spans="2:54" s="3" customFormat="1" ht="60">
      <c r="B194" s="113" t="s">
        <v>552</v>
      </c>
      <c r="C194" s="113" t="s">
        <v>290</v>
      </c>
      <c r="D194" s="113" t="s">
        <v>29</v>
      </c>
      <c r="E194" s="113" t="s">
        <v>32</v>
      </c>
      <c r="F194" s="113"/>
      <c r="G194" s="114" t="s">
        <v>324</v>
      </c>
      <c r="H194" s="114" t="s">
        <v>108</v>
      </c>
      <c r="I194" s="113"/>
      <c r="J194" s="113"/>
      <c r="K194" s="115"/>
      <c r="L194" s="116"/>
      <c r="M194" s="117">
        <v>990007.97776000004</v>
      </c>
      <c r="N194" s="113">
        <v>1</v>
      </c>
      <c r="O194" s="113" t="s">
        <v>510</v>
      </c>
      <c r="P194" s="119">
        <v>45703</v>
      </c>
      <c r="Q194" s="119">
        <v>45836</v>
      </c>
      <c r="R194" s="120">
        <v>4950039.8887999998</v>
      </c>
      <c r="S194" s="118"/>
      <c r="T194" s="118"/>
      <c r="U194" s="120" t="s">
        <v>496</v>
      </c>
      <c r="V194" s="148">
        <v>5</v>
      </c>
      <c r="W194" s="122">
        <v>4950040</v>
      </c>
      <c r="X194" s="123" t="s">
        <v>92</v>
      </c>
      <c r="Y194" s="124" t="s">
        <v>466</v>
      </c>
      <c r="Z194" s="125" t="s">
        <v>110</v>
      </c>
      <c r="AA194" s="125" t="s">
        <v>347</v>
      </c>
      <c r="AB194" s="125" t="s">
        <v>94</v>
      </c>
      <c r="AC194" s="126" t="str">
        <f t="shared" si="70"/>
        <v>CLE-178</v>
      </c>
      <c r="AD194" s="123">
        <v>80111600</v>
      </c>
      <c r="AE194" s="47" t="s">
        <v>493</v>
      </c>
      <c r="AF194" s="127" t="s">
        <v>644</v>
      </c>
      <c r="AG194" s="127" t="s">
        <v>644</v>
      </c>
      <c r="AH194" s="141">
        <v>5</v>
      </c>
      <c r="AI194" s="132" t="s">
        <v>96</v>
      </c>
      <c r="AJ194" s="151" t="s">
        <v>97</v>
      </c>
      <c r="AK194" s="128">
        <v>4950040</v>
      </c>
      <c r="AL194" s="128">
        <f t="shared" si="68"/>
        <v>4950040</v>
      </c>
      <c r="AM194" s="128"/>
      <c r="AN194" s="132" t="s">
        <v>94</v>
      </c>
      <c r="AO194" s="132" t="s">
        <v>98</v>
      </c>
      <c r="AP194" s="152" t="s">
        <v>99</v>
      </c>
      <c r="AQ194" s="153" t="s">
        <v>100</v>
      </c>
      <c r="AR194" s="129" t="s">
        <v>32</v>
      </c>
      <c r="AS194" s="130" t="s">
        <v>101</v>
      </c>
      <c r="AT194" s="131" t="s">
        <v>102</v>
      </c>
      <c r="AU194" s="132" t="s">
        <v>94</v>
      </c>
      <c r="AV194" s="132" t="s">
        <v>110</v>
      </c>
      <c r="AW194" s="133" t="s">
        <v>103</v>
      </c>
      <c r="AX194" s="133" t="s">
        <v>104</v>
      </c>
      <c r="AY194" s="133" t="s">
        <v>105</v>
      </c>
      <c r="AZ194" s="133" t="s">
        <v>103</v>
      </c>
      <c r="BA194" s="133"/>
      <c r="BB194" s="133"/>
    </row>
    <row r="195" spans="2:54" s="3" customFormat="1" ht="60">
      <c r="B195" s="113" t="s">
        <v>553</v>
      </c>
      <c r="C195" s="113" t="s">
        <v>290</v>
      </c>
      <c r="D195" s="113" t="s">
        <v>29</v>
      </c>
      <c r="E195" s="113" t="s">
        <v>32</v>
      </c>
      <c r="F195" s="113"/>
      <c r="G195" s="114" t="s">
        <v>324</v>
      </c>
      <c r="H195" s="114" t="s">
        <v>108</v>
      </c>
      <c r="I195" s="113"/>
      <c r="J195" s="113"/>
      <c r="K195" s="115"/>
      <c r="L195" s="116"/>
      <c r="M195" s="117">
        <v>990007.97776000004</v>
      </c>
      <c r="N195" s="113">
        <v>1</v>
      </c>
      <c r="O195" s="113" t="s">
        <v>510</v>
      </c>
      <c r="P195" s="119">
        <v>45703</v>
      </c>
      <c r="Q195" s="119">
        <v>45836</v>
      </c>
      <c r="R195" s="120">
        <v>4950039.8887999998</v>
      </c>
      <c r="S195" s="118"/>
      <c r="T195" s="118"/>
      <c r="U195" s="120" t="s">
        <v>496</v>
      </c>
      <c r="V195" s="148">
        <v>5</v>
      </c>
      <c r="W195" s="122">
        <v>4950040</v>
      </c>
      <c r="X195" s="123" t="s">
        <v>92</v>
      </c>
      <c r="Y195" s="124" t="s">
        <v>466</v>
      </c>
      <c r="Z195" s="125" t="s">
        <v>110</v>
      </c>
      <c r="AA195" s="125" t="s">
        <v>347</v>
      </c>
      <c r="AB195" s="125" t="s">
        <v>94</v>
      </c>
      <c r="AC195" s="126" t="str">
        <f t="shared" si="70"/>
        <v>CLE-179</v>
      </c>
      <c r="AD195" s="123">
        <v>80111600</v>
      </c>
      <c r="AE195" s="47" t="s">
        <v>493</v>
      </c>
      <c r="AF195" s="127" t="s">
        <v>644</v>
      </c>
      <c r="AG195" s="127" t="s">
        <v>644</v>
      </c>
      <c r="AH195" s="141">
        <v>5</v>
      </c>
      <c r="AI195" s="132" t="s">
        <v>96</v>
      </c>
      <c r="AJ195" s="151" t="s">
        <v>97</v>
      </c>
      <c r="AK195" s="128">
        <v>4950040</v>
      </c>
      <c r="AL195" s="128">
        <f t="shared" si="68"/>
        <v>4950040</v>
      </c>
      <c r="AM195" s="128"/>
      <c r="AN195" s="132" t="s">
        <v>94</v>
      </c>
      <c r="AO195" s="132" t="s">
        <v>98</v>
      </c>
      <c r="AP195" s="152" t="s">
        <v>99</v>
      </c>
      <c r="AQ195" s="153" t="s">
        <v>100</v>
      </c>
      <c r="AR195" s="129" t="s">
        <v>32</v>
      </c>
      <c r="AS195" s="130" t="s">
        <v>101</v>
      </c>
      <c r="AT195" s="131" t="s">
        <v>102</v>
      </c>
      <c r="AU195" s="132" t="s">
        <v>94</v>
      </c>
      <c r="AV195" s="132" t="s">
        <v>110</v>
      </c>
      <c r="AW195" s="133" t="s">
        <v>103</v>
      </c>
      <c r="AX195" s="133" t="s">
        <v>104</v>
      </c>
      <c r="AY195" s="133" t="s">
        <v>105</v>
      </c>
      <c r="AZ195" s="133" t="s">
        <v>103</v>
      </c>
      <c r="BA195" s="133"/>
      <c r="BB195" s="133"/>
    </row>
    <row r="196" spans="2:54" s="3" customFormat="1" ht="60">
      <c r="B196" s="113" t="s">
        <v>554</v>
      </c>
      <c r="C196" s="113" t="s">
        <v>290</v>
      </c>
      <c r="D196" s="113" t="s">
        <v>29</v>
      </c>
      <c r="E196" s="113" t="s">
        <v>32</v>
      </c>
      <c r="F196" s="113"/>
      <c r="G196" s="114" t="s">
        <v>324</v>
      </c>
      <c r="H196" s="114" t="s">
        <v>115</v>
      </c>
      <c r="I196" s="113"/>
      <c r="J196" s="113"/>
      <c r="K196" s="115"/>
      <c r="L196" s="116"/>
      <c r="M196" s="117">
        <v>1900301</v>
      </c>
      <c r="N196" s="113">
        <v>1</v>
      </c>
      <c r="O196" s="113" t="s">
        <v>510</v>
      </c>
      <c r="P196" s="119">
        <v>45703</v>
      </c>
      <c r="Q196" s="119">
        <v>45836</v>
      </c>
      <c r="R196" s="120">
        <v>9501505</v>
      </c>
      <c r="S196" s="118"/>
      <c r="T196" s="118"/>
      <c r="U196" s="120" t="s">
        <v>496</v>
      </c>
      <c r="V196" s="148">
        <v>5</v>
      </c>
      <c r="W196" s="122">
        <v>9501505</v>
      </c>
      <c r="X196" s="123" t="s">
        <v>92</v>
      </c>
      <c r="Y196" s="124" t="s">
        <v>466</v>
      </c>
      <c r="Z196" s="125" t="s">
        <v>110</v>
      </c>
      <c r="AA196" s="125" t="s">
        <v>347</v>
      </c>
      <c r="AB196" s="125" t="s">
        <v>94</v>
      </c>
      <c r="AC196" s="126" t="str">
        <f t="shared" si="70"/>
        <v>CLE-180</v>
      </c>
      <c r="AD196" s="123">
        <v>80111600</v>
      </c>
      <c r="AE196" s="47" t="s">
        <v>493</v>
      </c>
      <c r="AF196" s="127" t="s">
        <v>644</v>
      </c>
      <c r="AG196" s="127" t="s">
        <v>644</v>
      </c>
      <c r="AH196" s="141">
        <v>5</v>
      </c>
      <c r="AI196" s="132" t="s">
        <v>96</v>
      </c>
      <c r="AJ196" s="151" t="s">
        <v>97</v>
      </c>
      <c r="AK196" s="128">
        <v>9501505</v>
      </c>
      <c r="AL196" s="128">
        <f t="shared" si="68"/>
        <v>9501505</v>
      </c>
      <c r="AM196" s="128"/>
      <c r="AN196" s="132" t="s">
        <v>94</v>
      </c>
      <c r="AO196" s="132" t="s">
        <v>98</v>
      </c>
      <c r="AP196" s="152" t="s">
        <v>99</v>
      </c>
      <c r="AQ196" s="153" t="s">
        <v>100</v>
      </c>
      <c r="AR196" s="129" t="s">
        <v>32</v>
      </c>
      <c r="AS196" s="130" t="s">
        <v>101</v>
      </c>
      <c r="AT196" s="131" t="s">
        <v>102</v>
      </c>
      <c r="AU196" s="132" t="s">
        <v>94</v>
      </c>
      <c r="AV196" s="132" t="s">
        <v>110</v>
      </c>
      <c r="AW196" s="133" t="s">
        <v>103</v>
      </c>
      <c r="AX196" s="133" t="s">
        <v>104</v>
      </c>
      <c r="AY196" s="133" t="s">
        <v>105</v>
      </c>
      <c r="AZ196" s="133" t="s">
        <v>103</v>
      </c>
      <c r="BA196" s="133"/>
      <c r="BB196" s="133"/>
    </row>
    <row r="197" spans="2:54" s="3" customFormat="1" ht="60">
      <c r="B197" s="113" t="s">
        <v>555</v>
      </c>
      <c r="C197" s="113" t="s">
        <v>290</v>
      </c>
      <c r="D197" s="113" t="s">
        <v>29</v>
      </c>
      <c r="E197" s="113" t="s">
        <v>32</v>
      </c>
      <c r="F197" s="113"/>
      <c r="G197" s="114" t="s">
        <v>324</v>
      </c>
      <c r="H197" s="114" t="s">
        <v>108</v>
      </c>
      <c r="I197" s="113"/>
      <c r="J197" s="113"/>
      <c r="K197" s="115"/>
      <c r="L197" s="116"/>
      <c r="M197" s="117">
        <v>990007.97776000004</v>
      </c>
      <c r="N197" s="113">
        <v>1</v>
      </c>
      <c r="O197" s="113" t="s">
        <v>510</v>
      </c>
      <c r="P197" s="119">
        <v>45703</v>
      </c>
      <c r="Q197" s="119">
        <v>45836</v>
      </c>
      <c r="R197" s="120">
        <v>4950039.8887999998</v>
      </c>
      <c r="S197" s="118"/>
      <c r="T197" s="118"/>
      <c r="U197" s="120" t="s">
        <v>496</v>
      </c>
      <c r="V197" s="148">
        <v>5</v>
      </c>
      <c r="W197" s="122">
        <v>4950040</v>
      </c>
      <c r="X197" s="123" t="s">
        <v>92</v>
      </c>
      <c r="Y197" s="124" t="s">
        <v>466</v>
      </c>
      <c r="Z197" s="125" t="s">
        <v>110</v>
      </c>
      <c r="AA197" s="125" t="s">
        <v>347</v>
      </c>
      <c r="AB197" s="125" t="s">
        <v>94</v>
      </c>
      <c r="AC197" s="126" t="str">
        <f t="shared" si="70"/>
        <v>CLE-181</v>
      </c>
      <c r="AD197" s="123">
        <v>80111600</v>
      </c>
      <c r="AE197" s="47" t="s">
        <v>493</v>
      </c>
      <c r="AF197" s="127" t="s">
        <v>644</v>
      </c>
      <c r="AG197" s="127" t="s">
        <v>644</v>
      </c>
      <c r="AH197" s="141">
        <v>5</v>
      </c>
      <c r="AI197" s="132" t="s">
        <v>96</v>
      </c>
      <c r="AJ197" s="151" t="s">
        <v>97</v>
      </c>
      <c r="AK197" s="128">
        <v>4950040</v>
      </c>
      <c r="AL197" s="128">
        <f t="shared" si="68"/>
        <v>4950040</v>
      </c>
      <c r="AM197" s="128"/>
      <c r="AN197" s="132" t="s">
        <v>94</v>
      </c>
      <c r="AO197" s="132" t="s">
        <v>98</v>
      </c>
      <c r="AP197" s="152" t="s">
        <v>99</v>
      </c>
      <c r="AQ197" s="153" t="s">
        <v>100</v>
      </c>
      <c r="AR197" s="129" t="s">
        <v>32</v>
      </c>
      <c r="AS197" s="130" t="s">
        <v>101</v>
      </c>
      <c r="AT197" s="131" t="s">
        <v>102</v>
      </c>
      <c r="AU197" s="132" t="s">
        <v>94</v>
      </c>
      <c r="AV197" s="132" t="s">
        <v>110</v>
      </c>
      <c r="AW197" s="133" t="s">
        <v>103</v>
      </c>
      <c r="AX197" s="133" t="s">
        <v>104</v>
      </c>
      <c r="AY197" s="133" t="s">
        <v>105</v>
      </c>
      <c r="AZ197" s="133" t="s">
        <v>103</v>
      </c>
      <c r="BA197" s="133"/>
      <c r="BB197" s="133"/>
    </row>
    <row r="198" spans="2:54" s="3" customFormat="1" ht="60">
      <c r="B198" s="113" t="s">
        <v>556</v>
      </c>
      <c r="C198" s="113" t="s">
        <v>290</v>
      </c>
      <c r="D198" s="113" t="s">
        <v>29</v>
      </c>
      <c r="E198" s="113" t="s">
        <v>32</v>
      </c>
      <c r="F198" s="113"/>
      <c r="G198" s="114" t="s">
        <v>324</v>
      </c>
      <c r="H198" s="114" t="s">
        <v>108</v>
      </c>
      <c r="I198" s="113"/>
      <c r="J198" s="113"/>
      <c r="K198" s="115"/>
      <c r="L198" s="116"/>
      <c r="M198" s="117">
        <v>990007.97776000004</v>
      </c>
      <c r="N198" s="113">
        <v>1</v>
      </c>
      <c r="O198" s="113" t="s">
        <v>510</v>
      </c>
      <c r="P198" s="119">
        <v>45703</v>
      </c>
      <c r="Q198" s="119">
        <v>45836</v>
      </c>
      <c r="R198" s="120">
        <v>4950039.8887999998</v>
      </c>
      <c r="S198" s="118"/>
      <c r="T198" s="118"/>
      <c r="U198" s="120" t="s">
        <v>496</v>
      </c>
      <c r="V198" s="148">
        <v>5</v>
      </c>
      <c r="W198" s="122">
        <v>4950040</v>
      </c>
      <c r="X198" s="123" t="s">
        <v>92</v>
      </c>
      <c r="Y198" s="124" t="s">
        <v>466</v>
      </c>
      <c r="Z198" s="125" t="s">
        <v>110</v>
      </c>
      <c r="AA198" s="125" t="s">
        <v>347</v>
      </c>
      <c r="AB198" s="125" t="s">
        <v>94</v>
      </c>
      <c r="AC198" s="126" t="str">
        <f t="shared" si="70"/>
        <v>CLE-182</v>
      </c>
      <c r="AD198" s="123">
        <v>80111600</v>
      </c>
      <c r="AE198" s="47" t="s">
        <v>493</v>
      </c>
      <c r="AF198" s="127" t="s">
        <v>644</v>
      </c>
      <c r="AG198" s="127" t="s">
        <v>644</v>
      </c>
      <c r="AH198" s="141">
        <v>5</v>
      </c>
      <c r="AI198" s="132" t="s">
        <v>96</v>
      </c>
      <c r="AJ198" s="151" t="s">
        <v>97</v>
      </c>
      <c r="AK198" s="128">
        <v>4950040</v>
      </c>
      <c r="AL198" s="128">
        <f t="shared" si="68"/>
        <v>4950040</v>
      </c>
      <c r="AM198" s="128"/>
      <c r="AN198" s="132" t="s">
        <v>94</v>
      </c>
      <c r="AO198" s="132" t="s">
        <v>98</v>
      </c>
      <c r="AP198" s="152" t="s">
        <v>99</v>
      </c>
      <c r="AQ198" s="153" t="s">
        <v>100</v>
      </c>
      <c r="AR198" s="129" t="s">
        <v>32</v>
      </c>
      <c r="AS198" s="130" t="s">
        <v>101</v>
      </c>
      <c r="AT198" s="131" t="s">
        <v>102</v>
      </c>
      <c r="AU198" s="132" t="s">
        <v>94</v>
      </c>
      <c r="AV198" s="132" t="s">
        <v>110</v>
      </c>
      <c r="AW198" s="133" t="s">
        <v>103</v>
      </c>
      <c r="AX198" s="133" t="s">
        <v>104</v>
      </c>
      <c r="AY198" s="133" t="s">
        <v>105</v>
      </c>
      <c r="AZ198" s="133" t="s">
        <v>103</v>
      </c>
      <c r="BA198" s="133"/>
      <c r="BB198" s="133"/>
    </row>
    <row r="199" spans="2:54" s="3" customFormat="1" ht="60">
      <c r="B199" s="113" t="s">
        <v>557</v>
      </c>
      <c r="C199" s="113" t="s">
        <v>290</v>
      </c>
      <c r="D199" s="113" t="s">
        <v>29</v>
      </c>
      <c r="E199" s="113" t="s">
        <v>32</v>
      </c>
      <c r="F199" s="113"/>
      <c r="G199" s="114" t="s">
        <v>324</v>
      </c>
      <c r="H199" s="114" t="s">
        <v>108</v>
      </c>
      <c r="I199" s="113"/>
      <c r="J199" s="113"/>
      <c r="K199" s="115"/>
      <c r="L199" s="116"/>
      <c r="M199" s="117">
        <v>990007.97776000004</v>
      </c>
      <c r="N199" s="113">
        <v>1</v>
      </c>
      <c r="O199" s="113" t="s">
        <v>510</v>
      </c>
      <c r="P199" s="119">
        <v>45703</v>
      </c>
      <c r="Q199" s="119">
        <v>45836</v>
      </c>
      <c r="R199" s="120">
        <v>4806356</v>
      </c>
      <c r="S199" s="118"/>
      <c r="T199" s="118"/>
      <c r="U199" s="120" t="s">
        <v>496</v>
      </c>
      <c r="V199" s="148">
        <v>5</v>
      </c>
      <c r="W199" s="122">
        <f>R199</f>
        <v>4806356</v>
      </c>
      <c r="X199" s="123" t="s">
        <v>92</v>
      </c>
      <c r="Y199" s="124" t="s">
        <v>466</v>
      </c>
      <c r="Z199" s="125" t="s">
        <v>110</v>
      </c>
      <c r="AA199" s="125" t="s">
        <v>347</v>
      </c>
      <c r="AB199" s="125" t="s">
        <v>94</v>
      </c>
      <c r="AC199" s="126" t="str">
        <f t="shared" si="70"/>
        <v>CLE-183</v>
      </c>
      <c r="AD199" s="123">
        <v>80111600</v>
      </c>
      <c r="AE199" s="47" t="s">
        <v>493</v>
      </c>
      <c r="AF199" s="127" t="s">
        <v>644</v>
      </c>
      <c r="AG199" s="127" t="s">
        <v>644</v>
      </c>
      <c r="AH199" s="141">
        <v>5</v>
      </c>
      <c r="AI199" s="132" t="s">
        <v>96</v>
      </c>
      <c r="AJ199" s="151" t="s">
        <v>97</v>
      </c>
      <c r="AK199" s="128">
        <f>W199</f>
        <v>4806356</v>
      </c>
      <c r="AL199" s="128">
        <f t="shared" si="68"/>
        <v>4806356</v>
      </c>
      <c r="AM199" s="128"/>
      <c r="AN199" s="132" t="s">
        <v>94</v>
      </c>
      <c r="AO199" s="132" t="s">
        <v>98</v>
      </c>
      <c r="AP199" s="152" t="s">
        <v>99</v>
      </c>
      <c r="AQ199" s="153" t="s">
        <v>100</v>
      </c>
      <c r="AR199" s="129" t="s">
        <v>32</v>
      </c>
      <c r="AS199" s="130" t="s">
        <v>101</v>
      </c>
      <c r="AT199" s="131" t="s">
        <v>102</v>
      </c>
      <c r="AU199" s="132" t="s">
        <v>94</v>
      </c>
      <c r="AV199" s="132" t="s">
        <v>110</v>
      </c>
      <c r="AW199" s="133" t="s">
        <v>103</v>
      </c>
      <c r="AX199" s="133" t="s">
        <v>104</v>
      </c>
      <c r="AY199" s="133" t="s">
        <v>105</v>
      </c>
      <c r="AZ199" s="133" t="s">
        <v>103</v>
      </c>
      <c r="BA199" s="133"/>
      <c r="BB199" s="133"/>
    </row>
    <row r="200" spans="2:54" s="3" customFormat="1" ht="60">
      <c r="B200" s="113" t="s">
        <v>558</v>
      </c>
      <c r="C200" s="113" t="s">
        <v>290</v>
      </c>
      <c r="D200" s="113" t="s">
        <v>29</v>
      </c>
      <c r="E200" s="113" t="s">
        <v>32</v>
      </c>
      <c r="F200" s="113"/>
      <c r="G200" s="114" t="s">
        <v>324</v>
      </c>
      <c r="H200" s="114" t="s">
        <v>108</v>
      </c>
      <c r="I200" s="113"/>
      <c r="J200" s="113"/>
      <c r="K200" s="115"/>
      <c r="L200" s="116"/>
      <c r="M200" s="117">
        <v>990007.97776000004</v>
      </c>
      <c r="N200" s="113">
        <v>1</v>
      </c>
      <c r="O200" s="113" t="s">
        <v>510</v>
      </c>
      <c r="P200" s="119">
        <v>45703</v>
      </c>
      <c r="Q200" s="119">
        <v>45836</v>
      </c>
      <c r="R200" s="120">
        <v>4950039.8887999998</v>
      </c>
      <c r="S200" s="118"/>
      <c r="T200" s="118"/>
      <c r="U200" s="120" t="s">
        <v>496</v>
      </c>
      <c r="V200" s="148">
        <v>5</v>
      </c>
      <c r="W200" s="122">
        <v>4950040</v>
      </c>
      <c r="X200" s="123" t="s">
        <v>92</v>
      </c>
      <c r="Y200" s="124" t="s">
        <v>466</v>
      </c>
      <c r="Z200" s="125" t="s">
        <v>110</v>
      </c>
      <c r="AA200" s="125" t="s">
        <v>347</v>
      </c>
      <c r="AB200" s="125" t="s">
        <v>94</v>
      </c>
      <c r="AC200" s="126" t="str">
        <f t="shared" si="70"/>
        <v>CLE-184</v>
      </c>
      <c r="AD200" s="123">
        <v>80111600</v>
      </c>
      <c r="AE200" s="47" t="s">
        <v>493</v>
      </c>
      <c r="AF200" s="127" t="s">
        <v>644</v>
      </c>
      <c r="AG200" s="127" t="s">
        <v>644</v>
      </c>
      <c r="AH200" s="141">
        <v>5</v>
      </c>
      <c r="AI200" s="132" t="s">
        <v>96</v>
      </c>
      <c r="AJ200" s="151" t="s">
        <v>97</v>
      </c>
      <c r="AK200" s="128">
        <v>4950040</v>
      </c>
      <c r="AL200" s="128">
        <f t="shared" si="68"/>
        <v>4950040</v>
      </c>
      <c r="AM200" s="128"/>
      <c r="AN200" s="132" t="s">
        <v>94</v>
      </c>
      <c r="AO200" s="132" t="s">
        <v>98</v>
      </c>
      <c r="AP200" s="152" t="s">
        <v>99</v>
      </c>
      <c r="AQ200" s="153" t="s">
        <v>100</v>
      </c>
      <c r="AR200" s="129" t="s">
        <v>32</v>
      </c>
      <c r="AS200" s="130" t="s">
        <v>101</v>
      </c>
      <c r="AT200" s="131" t="s">
        <v>102</v>
      </c>
      <c r="AU200" s="132" t="s">
        <v>94</v>
      </c>
      <c r="AV200" s="132" t="s">
        <v>110</v>
      </c>
      <c r="AW200" s="133" t="s">
        <v>103</v>
      </c>
      <c r="AX200" s="133" t="s">
        <v>104</v>
      </c>
      <c r="AY200" s="133" t="s">
        <v>105</v>
      </c>
      <c r="AZ200" s="133" t="s">
        <v>103</v>
      </c>
      <c r="BA200" s="133"/>
      <c r="BB200" s="133"/>
    </row>
    <row r="201" spans="2:54" s="3" customFormat="1" ht="60">
      <c r="B201" s="113" t="s">
        <v>559</v>
      </c>
      <c r="C201" s="113" t="s">
        <v>290</v>
      </c>
      <c r="D201" s="113" t="s">
        <v>29</v>
      </c>
      <c r="E201" s="113" t="s">
        <v>32</v>
      </c>
      <c r="F201" s="113"/>
      <c r="G201" s="114" t="s">
        <v>324</v>
      </c>
      <c r="H201" s="114" t="s">
        <v>108</v>
      </c>
      <c r="I201" s="113"/>
      <c r="J201" s="113"/>
      <c r="K201" s="115"/>
      <c r="L201" s="116"/>
      <c r="M201" s="117">
        <v>990007.97776000004</v>
      </c>
      <c r="N201" s="113">
        <v>1</v>
      </c>
      <c r="O201" s="113" t="s">
        <v>510</v>
      </c>
      <c r="P201" s="119">
        <v>45703</v>
      </c>
      <c r="Q201" s="119">
        <v>45836</v>
      </c>
      <c r="R201" s="120">
        <v>0</v>
      </c>
      <c r="S201" s="118"/>
      <c r="T201" s="118"/>
      <c r="U201" s="120" t="s">
        <v>496</v>
      </c>
      <c r="V201" s="148">
        <v>5</v>
      </c>
      <c r="W201" s="122">
        <v>0</v>
      </c>
      <c r="X201" s="123" t="s">
        <v>92</v>
      </c>
      <c r="Y201" s="124" t="s">
        <v>466</v>
      </c>
      <c r="Z201" s="125" t="s">
        <v>110</v>
      </c>
      <c r="AA201" s="125" t="s">
        <v>347</v>
      </c>
      <c r="AB201" s="125" t="s">
        <v>94</v>
      </c>
      <c r="AC201" s="126" t="str">
        <f t="shared" si="70"/>
        <v>CLE-185</v>
      </c>
      <c r="AD201" s="123">
        <v>80111600</v>
      </c>
      <c r="AE201" s="47" t="s">
        <v>493</v>
      </c>
      <c r="AF201" s="127" t="s">
        <v>644</v>
      </c>
      <c r="AG201" s="127" t="s">
        <v>644</v>
      </c>
      <c r="AH201" s="141">
        <v>5</v>
      </c>
      <c r="AI201" s="132" t="s">
        <v>96</v>
      </c>
      <c r="AJ201" s="151" t="s">
        <v>97</v>
      </c>
      <c r="AK201" s="128">
        <v>0</v>
      </c>
      <c r="AL201" s="128">
        <f t="shared" si="68"/>
        <v>0</v>
      </c>
      <c r="AM201" s="128"/>
      <c r="AN201" s="132" t="s">
        <v>94</v>
      </c>
      <c r="AO201" s="132" t="s">
        <v>98</v>
      </c>
      <c r="AP201" s="152" t="s">
        <v>99</v>
      </c>
      <c r="AQ201" s="153" t="s">
        <v>100</v>
      </c>
      <c r="AR201" s="129" t="s">
        <v>32</v>
      </c>
      <c r="AS201" s="130" t="s">
        <v>101</v>
      </c>
      <c r="AT201" s="131" t="s">
        <v>102</v>
      </c>
      <c r="AU201" s="132" t="s">
        <v>94</v>
      </c>
      <c r="AV201" s="132" t="s">
        <v>110</v>
      </c>
      <c r="AW201" s="133" t="s">
        <v>103</v>
      </c>
      <c r="AX201" s="133" t="s">
        <v>104</v>
      </c>
      <c r="AY201" s="133" t="s">
        <v>105</v>
      </c>
      <c r="AZ201" s="133" t="s">
        <v>103</v>
      </c>
      <c r="BA201" s="133"/>
      <c r="BB201" s="133"/>
    </row>
    <row r="202" spans="2:54" s="3" customFormat="1" ht="60">
      <c r="B202" s="113" t="s">
        <v>560</v>
      </c>
      <c r="C202" s="113" t="s">
        <v>290</v>
      </c>
      <c r="D202" s="113" t="s">
        <v>29</v>
      </c>
      <c r="E202" s="113" t="s">
        <v>32</v>
      </c>
      <c r="F202" s="113"/>
      <c r="G202" s="114" t="s">
        <v>324</v>
      </c>
      <c r="H202" s="114" t="s">
        <v>115</v>
      </c>
      <c r="I202" s="113"/>
      <c r="J202" s="113"/>
      <c r="K202" s="115"/>
      <c r="L202" s="116"/>
      <c r="M202" s="117">
        <v>1900301</v>
      </c>
      <c r="N202" s="113">
        <v>1</v>
      </c>
      <c r="O202" s="113" t="s">
        <v>510</v>
      </c>
      <c r="P202" s="119">
        <v>45703</v>
      </c>
      <c r="Q202" s="119">
        <v>45836</v>
      </c>
      <c r="R202" s="120">
        <v>9501505</v>
      </c>
      <c r="S202" s="118"/>
      <c r="T202" s="118"/>
      <c r="U202" s="120" t="s">
        <v>496</v>
      </c>
      <c r="V202" s="148">
        <v>5</v>
      </c>
      <c r="W202" s="122">
        <v>9501505</v>
      </c>
      <c r="X202" s="123" t="s">
        <v>92</v>
      </c>
      <c r="Y202" s="124" t="s">
        <v>466</v>
      </c>
      <c r="Z202" s="125" t="s">
        <v>110</v>
      </c>
      <c r="AA202" s="125" t="s">
        <v>347</v>
      </c>
      <c r="AB202" s="125" t="s">
        <v>94</v>
      </c>
      <c r="AC202" s="126" t="str">
        <f t="shared" si="70"/>
        <v>CLE-186</v>
      </c>
      <c r="AD202" s="123">
        <v>80111600</v>
      </c>
      <c r="AE202" s="47" t="s">
        <v>493</v>
      </c>
      <c r="AF202" s="127" t="s">
        <v>644</v>
      </c>
      <c r="AG202" s="127" t="s">
        <v>644</v>
      </c>
      <c r="AH202" s="141">
        <v>5</v>
      </c>
      <c r="AI202" s="132" t="s">
        <v>96</v>
      </c>
      <c r="AJ202" s="151" t="s">
        <v>97</v>
      </c>
      <c r="AK202" s="128">
        <v>9501505</v>
      </c>
      <c r="AL202" s="128">
        <f t="shared" si="68"/>
        <v>9501505</v>
      </c>
      <c r="AM202" s="128"/>
      <c r="AN202" s="132" t="s">
        <v>94</v>
      </c>
      <c r="AO202" s="132" t="s">
        <v>98</v>
      </c>
      <c r="AP202" s="152" t="s">
        <v>99</v>
      </c>
      <c r="AQ202" s="153" t="s">
        <v>100</v>
      </c>
      <c r="AR202" s="129" t="s">
        <v>32</v>
      </c>
      <c r="AS202" s="130" t="s">
        <v>101</v>
      </c>
      <c r="AT202" s="131" t="s">
        <v>102</v>
      </c>
      <c r="AU202" s="132" t="s">
        <v>94</v>
      </c>
      <c r="AV202" s="132" t="s">
        <v>110</v>
      </c>
      <c r="AW202" s="133" t="s">
        <v>103</v>
      </c>
      <c r="AX202" s="133" t="s">
        <v>104</v>
      </c>
      <c r="AY202" s="133" t="s">
        <v>105</v>
      </c>
      <c r="AZ202" s="133" t="s">
        <v>103</v>
      </c>
      <c r="BA202" s="133"/>
      <c r="BB202" s="133"/>
    </row>
    <row r="203" spans="2:54" s="3" customFormat="1" ht="60">
      <c r="B203" s="113" t="s">
        <v>561</v>
      </c>
      <c r="C203" s="113" t="s">
        <v>290</v>
      </c>
      <c r="D203" s="113" t="s">
        <v>29</v>
      </c>
      <c r="E203" s="113" t="s">
        <v>32</v>
      </c>
      <c r="F203" s="113"/>
      <c r="G203" s="114" t="s">
        <v>324</v>
      </c>
      <c r="H203" s="114" t="s">
        <v>108</v>
      </c>
      <c r="I203" s="113"/>
      <c r="J203" s="113"/>
      <c r="K203" s="115"/>
      <c r="L203" s="116"/>
      <c r="M203" s="117">
        <v>990007.97776000004</v>
      </c>
      <c r="N203" s="113">
        <v>1</v>
      </c>
      <c r="O203" s="113" t="s">
        <v>510</v>
      </c>
      <c r="P203" s="119">
        <v>45703</v>
      </c>
      <c r="Q203" s="119">
        <v>45836</v>
      </c>
      <c r="R203" s="120">
        <v>4806356</v>
      </c>
      <c r="S203" s="118"/>
      <c r="T203" s="118"/>
      <c r="U203" s="120" t="s">
        <v>496</v>
      </c>
      <c r="V203" s="148">
        <v>5</v>
      </c>
      <c r="W203" s="122">
        <f>R203</f>
        <v>4806356</v>
      </c>
      <c r="X203" s="123" t="s">
        <v>92</v>
      </c>
      <c r="Y203" s="124" t="s">
        <v>466</v>
      </c>
      <c r="Z203" s="125" t="s">
        <v>110</v>
      </c>
      <c r="AA203" s="125" t="s">
        <v>347</v>
      </c>
      <c r="AB203" s="125" t="s">
        <v>94</v>
      </c>
      <c r="AC203" s="126" t="str">
        <f t="shared" si="70"/>
        <v>CLE-187</v>
      </c>
      <c r="AD203" s="123">
        <v>80111600</v>
      </c>
      <c r="AE203" s="47" t="s">
        <v>493</v>
      </c>
      <c r="AF203" s="127" t="s">
        <v>644</v>
      </c>
      <c r="AG203" s="127" t="s">
        <v>644</v>
      </c>
      <c r="AH203" s="141">
        <v>5</v>
      </c>
      <c r="AI203" s="132" t="s">
        <v>96</v>
      </c>
      <c r="AJ203" s="151" t="s">
        <v>97</v>
      </c>
      <c r="AK203" s="128">
        <f>W203</f>
        <v>4806356</v>
      </c>
      <c r="AL203" s="128">
        <f t="shared" si="68"/>
        <v>4806356</v>
      </c>
      <c r="AM203" s="128"/>
      <c r="AN203" s="132" t="s">
        <v>94</v>
      </c>
      <c r="AO203" s="132" t="s">
        <v>98</v>
      </c>
      <c r="AP203" s="152" t="s">
        <v>99</v>
      </c>
      <c r="AQ203" s="153" t="s">
        <v>100</v>
      </c>
      <c r="AR203" s="129" t="s">
        <v>32</v>
      </c>
      <c r="AS203" s="130" t="s">
        <v>101</v>
      </c>
      <c r="AT203" s="131" t="s">
        <v>102</v>
      </c>
      <c r="AU203" s="132" t="s">
        <v>94</v>
      </c>
      <c r="AV203" s="132" t="s">
        <v>110</v>
      </c>
      <c r="AW203" s="133" t="s">
        <v>103</v>
      </c>
      <c r="AX203" s="133" t="s">
        <v>104</v>
      </c>
      <c r="AY203" s="133" t="s">
        <v>105</v>
      </c>
      <c r="AZ203" s="133" t="s">
        <v>103</v>
      </c>
      <c r="BA203" s="133"/>
      <c r="BB203" s="133"/>
    </row>
    <row r="204" spans="2:54" s="3" customFormat="1" ht="60">
      <c r="B204" s="113" t="s">
        <v>562</v>
      </c>
      <c r="C204" s="113" t="s">
        <v>290</v>
      </c>
      <c r="D204" s="113" t="s">
        <v>29</v>
      </c>
      <c r="E204" s="113" t="s">
        <v>32</v>
      </c>
      <c r="F204" s="113"/>
      <c r="G204" s="114" t="s">
        <v>324</v>
      </c>
      <c r="H204" s="114" t="s">
        <v>115</v>
      </c>
      <c r="I204" s="113"/>
      <c r="J204" s="113"/>
      <c r="K204" s="115"/>
      <c r="L204" s="116"/>
      <c r="M204" s="117">
        <v>1155011</v>
      </c>
      <c r="N204" s="113">
        <v>1</v>
      </c>
      <c r="O204" s="113" t="s">
        <v>510</v>
      </c>
      <c r="P204" s="119">
        <v>45703</v>
      </c>
      <c r="Q204" s="119">
        <v>45836</v>
      </c>
      <c r="R204" s="120">
        <v>5775055</v>
      </c>
      <c r="S204" s="118"/>
      <c r="T204" s="118"/>
      <c r="U204" s="120" t="s">
        <v>496</v>
      </c>
      <c r="V204" s="148">
        <v>5</v>
      </c>
      <c r="W204" s="122">
        <v>5775055</v>
      </c>
      <c r="X204" s="123" t="s">
        <v>92</v>
      </c>
      <c r="Y204" s="124" t="s">
        <v>466</v>
      </c>
      <c r="Z204" s="125" t="s">
        <v>110</v>
      </c>
      <c r="AA204" s="125" t="s">
        <v>347</v>
      </c>
      <c r="AB204" s="125" t="s">
        <v>94</v>
      </c>
      <c r="AC204" s="126" t="str">
        <f t="shared" si="70"/>
        <v>CLE-188</v>
      </c>
      <c r="AD204" s="123">
        <v>80111600</v>
      </c>
      <c r="AE204" s="47" t="s">
        <v>493</v>
      </c>
      <c r="AF204" s="127" t="s">
        <v>644</v>
      </c>
      <c r="AG204" s="127" t="s">
        <v>644</v>
      </c>
      <c r="AH204" s="141">
        <v>5</v>
      </c>
      <c r="AI204" s="132" t="s">
        <v>96</v>
      </c>
      <c r="AJ204" s="151" t="s">
        <v>97</v>
      </c>
      <c r="AK204" s="128">
        <v>5775055</v>
      </c>
      <c r="AL204" s="128">
        <f t="shared" si="68"/>
        <v>5775055</v>
      </c>
      <c r="AM204" s="128"/>
      <c r="AN204" s="132" t="s">
        <v>94</v>
      </c>
      <c r="AO204" s="132" t="s">
        <v>98</v>
      </c>
      <c r="AP204" s="152" t="s">
        <v>99</v>
      </c>
      <c r="AQ204" s="153" t="s">
        <v>100</v>
      </c>
      <c r="AR204" s="129" t="s">
        <v>32</v>
      </c>
      <c r="AS204" s="130" t="s">
        <v>101</v>
      </c>
      <c r="AT204" s="131" t="s">
        <v>102</v>
      </c>
      <c r="AU204" s="132" t="s">
        <v>94</v>
      </c>
      <c r="AV204" s="132" t="s">
        <v>110</v>
      </c>
      <c r="AW204" s="133" t="s">
        <v>103</v>
      </c>
      <c r="AX204" s="133" t="s">
        <v>104</v>
      </c>
      <c r="AY204" s="133" t="s">
        <v>105</v>
      </c>
      <c r="AZ204" s="133" t="s">
        <v>103</v>
      </c>
      <c r="BA204" s="133"/>
      <c r="BB204" s="133"/>
    </row>
    <row r="205" spans="2:54" s="3" customFormat="1" ht="60">
      <c r="B205" s="113" t="s">
        <v>563</v>
      </c>
      <c r="C205" s="113" t="s">
        <v>290</v>
      </c>
      <c r="D205" s="113" t="s">
        <v>29</v>
      </c>
      <c r="E205" s="113" t="s">
        <v>32</v>
      </c>
      <c r="F205" s="113"/>
      <c r="G205" s="114" t="s">
        <v>324</v>
      </c>
      <c r="H205" s="114" t="s">
        <v>108</v>
      </c>
      <c r="I205" s="113"/>
      <c r="J205" s="113"/>
      <c r="K205" s="115"/>
      <c r="L205" s="116"/>
      <c r="M205" s="117">
        <v>990007.97776000004</v>
      </c>
      <c r="N205" s="113">
        <v>1</v>
      </c>
      <c r="O205" s="113" t="s">
        <v>510</v>
      </c>
      <c r="P205" s="119">
        <v>45703</v>
      </c>
      <c r="Q205" s="119">
        <v>45836</v>
      </c>
      <c r="R205" s="120">
        <v>4950039.8887999998</v>
      </c>
      <c r="S205" s="118"/>
      <c r="T205" s="118"/>
      <c r="U205" s="120" t="s">
        <v>496</v>
      </c>
      <c r="V205" s="148">
        <v>5</v>
      </c>
      <c r="W205" s="122">
        <v>4950040</v>
      </c>
      <c r="X205" s="123" t="s">
        <v>92</v>
      </c>
      <c r="Y205" s="124" t="s">
        <v>466</v>
      </c>
      <c r="Z205" s="125" t="s">
        <v>110</v>
      </c>
      <c r="AA205" s="125" t="s">
        <v>347</v>
      </c>
      <c r="AB205" s="125" t="s">
        <v>94</v>
      </c>
      <c r="AC205" s="126" t="str">
        <f t="shared" si="70"/>
        <v>CLE-189</v>
      </c>
      <c r="AD205" s="123">
        <v>80111600</v>
      </c>
      <c r="AE205" s="47" t="s">
        <v>493</v>
      </c>
      <c r="AF205" s="127" t="s">
        <v>644</v>
      </c>
      <c r="AG205" s="127" t="s">
        <v>644</v>
      </c>
      <c r="AH205" s="141">
        <v>5</v>
      </c>
      <c r="AI205" s="132" t="s">
        <v>96</v>
      </c>
      <c r="AJ205" s="151" t="s">
        <v>97</v>
      </c>
      <c r="AK205" s="128">
        <v>4950040</v>
      </c>
      <c r="AL205" s="128">
        <f t="shared" si="68"/>
        <v>4950040</v>
      </c>
      <c r="AM205" s="128"/>
      <c r="AN205" s="132" t="s">
        <v>94</v>
      </c>
      <c r="AO205" s="132" t="s">
        <v>98</v>
      </c>
      <c r="AP205" s="152" t="s">
        <v>99</v>
      </c>
      <c r="AQ205" s="153" t="s">
        <v>100</v>
      </c>
      <c r="AR205" s="129" t="s">
        <v>32</v>
      </c>
      <c r="AS205" s="130" t="s">
        <v>101</v>
      </c>
      <c r="AT205" s="131" t="s">
        <v>102</v>
      </c>
      <c r="AU205" s="132" t="s">
        <v>94</v>
      </c>
      <c r="AV205" s="132" t="s">
        <v>110</v>
      </c>
      <c r="AW205" s="133" t="s">
        <v>103</v>
      </c>
      <c r="AX205" s="133" t="s">
        <v>104</v>
      </c>
      <c r="AY205" s="133" t="s">
        <v>105</v>
      </c>
      <c r="AZ205" s="133" t="s">
        <v>103</v>
      </c>
      <c r="BA205" s="133"/>
      <c r="BB205" s="133"/>
    </row>
    <row r="206" spans="2:54" s="3" customFormat="1" ht="60">
      <c r="B206" s="113" t="s">
        <v>564</v>
      </c>
      <c r="C206" s="113" t="s">
        <v>290</v>
      </c>
      <c r="D206" s="113" t="s">
        <v>29</v>
      </c>
      <c r="E206" s="113" t="s">
        <v>32</v>
      </c>
      <c r="F206" s="113"/>
      <c r="G206" s="114" t="s">
        <v>324</v>
      </c>
      <c r="H206" s="114" t="s">
        <v>115</v>
      </c>
      <c r="I206" s="113"/>
      <c r="J206" s="113"/>
      <c r="K206" s="115"/>
      <c r="L206" s="116"/>
      <c r="M206" s="117">
        <v>1155011</v>
      </c>
      <c r="N206" s="113">
        <v>1</v>
      </c>
      <c r="O206" s="113" t="s">
        <v>510</v>
      </c>
      <c r="P206" s="119">
        <v>45703</v>
      </c>
      <c r="Q206" s="119">
        <v>45836</v>
      </c>
      <c r="R206" s="120">
        <v>5775055</v>
      </c>
      <c r="S206" s="118"/>
      <c r="T206" s="118"/>
      <c r="U206" s="120" t="s">
        <v>496</v>
      </c>
      <c r="V206" s="148">
        <v>5</v>
      </c>
      <c r="W206" s="122">
        <v>5775055</v>
      </c>
      <c r="X206" s="123" t="s">
        <v>92</v>
      </c>
      <c r="Y206" s="124" t="s">
        <v>466</v>
      </c>
      <c r="Z206" s="125" t="s">
        <v>110</v>
      </c>
      <c r="AA206" s="125" t="s">
        <v>347</v>
      </c>
      <c r="AB206" s="125" t="s">
        <v>94</v>
      </c>
      <c r="AC206" s="126" t="str">
        <f t="shared" si="70"/>
        <v>CLE-190</v>
      </c>
      <c r="AD206" s="123">
        <v>80111600</v>
      </c>
      <c r="AE206" s="47" t="s">
        <v>493</v>
      </c>
      <c r="AF206" s="127" t="s">
        <v>644</v>
      </c>
      <c r="AG206" s="127" t="s">
        <v>644</v>
      </c>
      <c r="AH206" s="141">
        <v>5</v>
      </c>
      <c r="AI206" s="132" t="s">
        <v>96</v>
      </c>
      <c r="AJ206" s="151" t="s">
        <v>97</v>
      </c>
      <c r="AK206" s="128">
        <v>5775055</v>
      </c>
      <c r="AL206" s="128">
        <f t="shared" si="68"/>
        <v>5775055</v>
      </c>
      <c r="AM206" s="128"/>
      <c r="AN206" s="132" t="s">
        <v>94</v>
      </c>
      <c r="AO206" s="132" t="s">
        <v>98</v>
      </c>
      <c r="AP206" s="152" t="s">
        <v>99</v>
      </c>
      <c r="AQ206" s="153" t="s">
        <v>100</v>
      </c>
      <c r="AR206" s="129" t="s">
        <v>32</v>
      </c>
      <c r="AS206" s="130" t="s">
        <v>101</v>
      </c>
      <c r="AT206" s="131" t="s">
        <v>102</v>
      </c>
      <c r="AU206" s="132" t="s">
        <v>94</v>
      </c>
      <c r="AV206" s="132" t="s">
        <v>110</v>
      </c>
      <c r="AW206" s="133" t="s">
        <v>103</v>
      </c>
      <c r="AX206" s="133" t="s">
        <v>104</v>
      </c>
      <c r="AY206" s="133" t="s">
        <v>105</v>
      </c>
      <c r="AZ206" s="133" t="s">
        <v>103</v>
      </c>
      <c r="BA206" s="133"/>
      <c r="BB206" s="133"/>
    </row>
    <row r="207" spans="2:54" s="3" customFormat="1" ht="60">
      <c r="B207" s="113" t="s">
        <v>565</v>
      </c>
      <c r="C207" s="113" t="s">
        <v>290</v>
      </c>
      <c r="D207" s="113" t="s">
        <v>29</v>
      </c>
      <c r="E207" s="113" t="s">
        <v>32</v>
      </c>
      <c r="F207" s="113"/>
      <c r="G207" s="114" t="s">
        <v>324</v>
      </c>
      <c r="H207" s="114" t="s">
        <v>108</v>
      </c>
      <c r="I207" s="113"/>
      <c r="J207" s="113"/>
      <c r="K207" s="115"/>
      <c r="L207" s="116"/>
      <c r="M207" s="117">
        <v>990007.97776000004</v>
      </c>
      <c r="N207" s="113">
        <v>1</v>
      </c>
      <c r="O207" s="113" t="s">
        <v>510</v>
      </c>
      <c r="P207" s="119">
        <v>45703</v>
      </c>
      <c r="Q207" s="119">
        <v>45731</v>
      </c>
      <c r="R207" s="120">
        <f>+M207</f>
        <v>990007.97776000004</v>
      </c>
      <c r="S207" s="118"/>
      <c r="T207" s="118"/>
      <c r="U207" s="120" t="s">
        <v>496</v>
      </c>
      <c r="V207" s="148">
        <v>5</v>
      </c>
      <c r="W207" s="122">
        <f>+R207</f>
        <v>990007.97776000004</v>
      </c>
      <c r="X207" s="123" t="s">
        <v>92</v>
      </c>
      <c r="Y207" s="124" t="s">
        <v>466</v>
      </c>
      <c r="Z207" s="125" t="s">
        <v>110</v>
      </c>
      <c r="AA207" s="125" t="s">
        <v>347</v>
      </c>
      <c r="AB207" s="125" t="s">
        <v>320</v>
      </c>
      <c r="AC207" s="126" t="str">
        <f t="shared" si="70"/>
        <v>CLE-191</v>
      </c>
      <c r="AD207" s="123">
        <v>80111600</v>
      </c>
      <c r="AE207" s="47" t="s">
        <v>493</v>
      </c>
      <c r="AF207" s="127" t="s">
        <v>644</v>
      </c>
      <c r="AG207" s="127" t="s">
        <v>644</v>
      </c>
      <c r="AH207" s="141">
        <v>5</v>
      </c>
      <c r="AI207" s="132" t="s">
        <v>96</v>
      </c>
      <c r="AJ207" s="151" t="s">
        <v>97</v>
      </c>
      <c r="AK207" s="128">
        <f>+W207</f>
        <v>990007.97776000004</v>
      </c>
      <c r="AL207" s="128">
        <f t="shared" si="68"/>
        <v>990007.97776000004</v>
      </c>
      <c r="AM207" s="128"/>
      <c r="AN207" s="132" t="s">
        <v>94</v>
      </c>
      <c r="AO207" s="132" t="s">
        <v>98</v>
      </c>
      <c r="AP207" s="152" t="s">
        <v>99</v>
      </c>
      <c r="AQ207" s="153" t="s">
        <v>100</v>
      </c>
      <c r="AR207" s="129" t="s">
        <v>32</v>
      </c>
      <c r="AS207" s="130" t="s">
        <v>101</v>
      </c>
      <c r="AT207" s="131" t="s">
        <v>102</v>
      </c>
      <c r="AU207" s="132" t="s">
        <v>94</v>
      </c>
      <c r="AV207" s="132" t="s">
        <v>110</v>
      </c>
      <c r="AW207" s="133" t="s">
        <v>103</v>
      </c>
      <c r="AX207" s="133" t="s">
        <v>104</v>
      </c>
      <c r="AY207" s="133" t="s">
        <v>105</v>
      </c>
      <c r="AZ207" s="133" t="s">
        <v>103</v>
      </c>
      <c r="BA207" s="133"/>
      <c r="BB207" s="133"/>
    </row>
    <row r="208" spans="2:54" s="3" customFormat="1" ht="60">
      <c r="B208" s="113" t="s">
        <v>566</v>
      </c>
      <c r="C208" s="113" t="s">
        <v>290</v>
      </c>
      <c r="D208" s="113" t="s">
        <v>29</v>
      </c>
      <c r="E208" s="113" t="s">
        <v>32</v>
      </c>
      <c r="F208" s="113"/>
      <c r="G208" s="114" t="s">
        <v>324</v>
      </c>
      <c r="H208" s="114" t="s">
        <v>108</v>
      </c>
      <c r="I208" s="113"/>
      <c r="J208" s="113"/>
      <c r="K208" s="115"/>
      <c r="L208" s="116"/>
      <c r="M208" s="117">
        <v>990007.97776000004</v>
      </c>
      <c r="N208" s="113">
        <v>1</v>
      </c>
      <c r="O208" s="113" t="s">
        <v>510</v>
      </c>
      <c r="P208" s="119">
        <v>45703</v>
      </c>
      <c r="Q208" s="119">
        <v>45836</v>
      </c>
      <c r="R208" s="120">
        <v>4950039.8887999998</v>
      </c>
      <c r="S208" s="118"/>
      <c r="T208" s="118"/>
      <c r="U208" s="120" t="s">
        <v>496</v>
      </c>
      <c r="V208" s="148">
        <v>5</v>
      </c>
      <c r="W208" s="122">
        <v>4950040</v>
      </c>
      <c r="X208" s="123" t="s">
        <v>92</v>
      </c>
      <c r="Y208" s="124" t="s">
        <v>466</v>
      </c>
      <c r="Z208" s="125" t="s">
        <v>110</v>
      </c>
      <c r="AA208" s="125" t="s">
        <v>347</v>
      </c>
      <c r="AB208" s="125" t="s">
        <v>94</v>
      </c>
      <c r="AC208" s="126" t="str">
        <f t="shared" si="70"/>
        <v>CLE-192</v>
      </c>
      <c r="AD208" s="123">
        <v>80111600</v>
      </c>
      <c r="AE208" s="47" t="s">
        <v>493</v>
      </c>
      <c r="AF208" s="127" t="s">
        <v>644</v>
      </c>
      <c r="AG208" s="127" t="s">
        <v>644</v>
      </c>
      <c r="AH208" s="141">
        <v>5</v>
      </c>
      <c r="AI208" s="132" t="s">
        <v>96</v>
      </c>
      <c r="AJ208" s="151" t="s">
        <v>97</v>
      </c>
      <c r="AK208" s="128">
        <v>4950040</v>
      </c>
      <c r="AL208" s="128">
        <f t="shared" si="68"/>
        <v>4950040</v>
      </c>
      <c r="AM208" s="128"/>
      <c r="AN208" s="132" t="s">
        <v>94</v>
      </c>
      <c r="AO208" s="132" t="s">
        <v>98</v>
      </c>
      <c r="AP208" s="152" t="s">
        <v>99</v>
      </c>
      <c r="AQ208" s="153" t="s">
        <v>100</v>
      </c>
      <c r="AR208" s="129" t="s">
        <v>32</v>
      </c>
      <c r="AS208" s="130" t="s">
        <v>101</v>
      </c>
      <c r="AT208" s="131" t="s">
        <v>102</v>
      </c>
      <c r="AU208" s="132" t="s">
        <v>94</v>
      </c>
      <c r="AV208" s="132" t="s">
        <v>110</v>
      </c>
      <c r="AW208" s="133" t="s">
        <v>103</v>
      </c>
      <c r="AX208" s="133" t="s">
        <v>104</v>
      </c>
      <c r="AY208" s="133" t="s">
        <v>105</v>
      </c>
      <c r="AZ208" s="133" t="s">
        <v>103</v>
      </c>
      <c r="BA208" s="133"/>
      <c r="BB208" s="133"/>
    </row>
    <row r="209" spans="2:54" s="3" customFormat="1" ht="60">
      <c r="B209" s="113" t="s">
        <v>567</v>
      </c>
      <c r="C209" s="113" t="s">
        <v>290</v>
      </c>
      <c r="D209" s="113" t="s">
        <v>29</v>
      </c>
      <c r="E209" s="113" t="s">
        <v>32</v>
      </c>
      <c r="F209" s="113"/>
      <c r="G209" s="114" t="s">
        <v>324</v>
      </c>
      <c r="H209" s="114" t="s">
        <v>108</v>
      </c>
      <c r="I209" s="113"/>
      <c r="J209" s="113"/>
      <c r="K209" s="115"/>
      <c r="L209" s="116"/>
      <c r="M209" s="117">
        <v>0</v>
      </c>
      <c r="N209" s="113">
        <v>1</v>
      </c>
      <c r="O209" s="113" t="s">
        <v>510</v>
      </c>
      <c r="P209" s="119">
        <v>45703</v>
      </c>
      <c r="Q209" s="119">
        <v>45836</v>
      </c>
      <c r="R209" s="120">
        <v>0</v>
      </c>
      <c r="S209" s="118"/>
      <c r="T209" s="118"/>
      <c r="U209" s="120" t="s">
        <v>496</v>
      </c>
      <c r="V209" s="148">
        <v>5</v>
      </c>
      <c r="W209" s="122">
        <v>0</v>
      </c>
      <c r="X209" s="123" t="s">
        <v>92</v>
      </c>
      <c r="Y209" s="124" t="s">
        <v>466</v>
      </c>
      <c r="Z209" s="125" t="s">
        <v>110</v>
      </c>
      <c r="AA209" s="125" t="s">
        <v>347</v>
      </c>
      <c r="AB209" s="125" t="s">
        <v>94</v>
      </c>
      <c r="AC209" s="126" t="str">
        <f t="shared" si="70"/>
        <v>CLE-193</v>
      </c>
      <c r="AD209" s="123">
        <v>80111600</v>
      </c>
      <c r="AE209" s="47" t="s">
        <v>493</v>
      </c>
      <c r="AF209" s="127" t="s">
        <v>644</v>
      </c>
      <c r="AG209" s="127" t="s">
        <v>644</v>
      </c>
      <c r="AH209" s="141">
        <v>5</v>
      </c>
      <c r="AI209" s="132" t="s">
        <v>96</v>
      </c>
      <c r="AJ209" s="151" t="s">
        <v>97</v>
      </c>
      <c r="AK209" s="128">
        <v>0</v>
      </c>
      <c r="AL209" s="128">
        <f t="shared" ref="AL209:AL272" si="71">+AK209</f>
        <v>0</v>
      </c>
      <c r="AM209" s="128"/>
      <c r="AN209" s="132" t="s">
        <v>94</v>
      </c>
      <c r="AO209" s="132" t="s">
        <v>98</v>
      </c>
      <c r="AP209" s="152" t="s">
        <v>99</v>
      </c>
      <c r="AQ209" s="153" t="s">
        <v>100</v>
      </c>
      <c r="AR209" s="129" t="s">
        <v>32</v>
      </c>
      <c r="AS209" s="130" t="s">
        <v>101</v>
      </c>
      <c r="AT209" s="131" t="s">
        <v>102</v>
      </c>
      <c r="AU209" s="132" t="s">
        <v>94</v>
      </c>
      <c r="AV209" s="132" t="s">
        <v>110</v>
      </c>
      <c r="AW209" s="133" t="s">
        <v>103</v>
      </c>
      <c r="AX209" s="133" t="s">
        <v>104</v>
      </c>
      <c r="AY209" s="133" t="s">
        <v>105</v>
      </c>
      <c r="AZ209" s="133" t="s">
        <v>103</v>
      </c>
      <c r="BA209" s="133"/>
      <c r="BB209" s="133"/>
    </row>
    <row r="210" spans="2:54" s="3" customFormat="1" ht="60">
      <c r="B210" s="113" t="s">
        <v>568</v>
      </c>
      <c r="C210" s="113" t="s">
        <v>290</v>
      </c>
      <c r="D210" s="113" t="s">
        <v>29</v>
      </c>
      <c r="E210" s="113" t="s">
        <v>32</v>
      </c>
      <c r="F210" s="113"/>
      <c r="G210" s="114" t="s">
        <v>324</v>
      </c>
      <c r="H210" s="114" t="s">
        <v>108</v>
      </c>
      <c r="I210" s="113"/>
      <c r="J210" s="113"/>
      <c r="K210" s="115"/>
      <c r="L210" s="116"/>
      <c r="M210" s="117">
        <v>990007.97776000004</v>
      </c>
      <c r="N210" s="113">
        <v>1</v>
      </c>
      <c r="O210" s="113" t="s">
        <v>510</v>
      </c>
      <c r="P210" s="119">
        <v>45703</v>
      </c>
      <c r="Q210" s="119">
        <v>45836</v>
      </c>
      <c r="R210" s="120">
        <v>4950039.8887999998</v>
      </c>
      <c r="S210" s="118"/>
      <c r="T210" s="118"/>
      <c r="U210" s="120" t="s">
        <v>496</v>
      </c>
      <c r="V210" s="148">
        <v>5</v>
      </c>
      <c r="W210" s="122">
        <v>4950040</v>
      </c>
      <c r="X210" s="123" t="s">
        <v>92</v>
      </c>
      <c r="Y210" s="124" t="s">
        <v>466</v>
      </c>
      <c r="Z210" s="125" t="s">
        <v>110</v>
      </c>
      <c r="AA210" s="125" t="s">
        <v>347</v>
      </c>
      <c r="AB210" s="125" t="s">
        <v>94</v>
      </c>
      <c r="AC210" s="126" t="str">
        <f t="shared" si="70"/>
        <v>CLE-194</v>
      </c>
      <c r="AD210" s="123">
        <v>80111600</v>
      </c>
      <c r="AE210" s="47" t="s">
        <v>493</v>
      </c>
      <c r="AF210" s="127" t="s">
        <v>644</v>
      </c>
      <c r="AG210" s="127" t="s">
        <v>644</v>
      </c>
      <c r="AH210" s="141">
        <v>5</v>
      </c>
      <c r="AI210" s="132" t="s">
        <v>96</v>
      </c>
      <c r="AJ210" s="151" t="s">
        <v>97</v>
      </c>
      <c r="AK210" s="128">
        <v>4950040</v>
      </c>
      <c r="AL210" s="128">
        <f t="shared" si="71"/>
        <v>4950040</v>
      </c>
      <c r="AM210" s="128"/>
      <c r="AN210" s="132" t="s">
        <v>94</v>
      </c>
      <c r="AO210" s="132" t="s">
        <v>98</v>
      </c>
      <c r="AP210" s="152" t="s">
        <v>99</v>
      </c>
      <c r="AQ210" s="153" t="s">
        <v>100</v>
      </c>
      <c r="AR210" s="129" t="s">
        <v>32</v>
      </c>
      <c r="AS210" s="130" t="s">
        <v>101</v>
      </c>
      <c r="AT210" s="131" t="s">
        <v>102</v>
      </c>
      <c r="AU210" s="132" t="s">
        <v>94</v>
      </c>
      <c r="AV210" s="132" t="s">
        <v>110</v>
      </c>
      <c r="AW210" s="133" t="s">
        <v>103</v>
      </c>
      <c r="AX210" s="133" t="s">
        <v>104</v>
      </c>
      <c r="AY210" s="133" t="s">
        <v>105</v>
      </c>
      <c r="AZ210" s="133" t="s">
        <v>103</v>
      </c>
      <c r="BA210" s="133"/>
      <c r="BB210" s="133"/>
    </row>
    <row r="211" spans="2:54" s="3" customFormat="1" ht="60">
      <c r="B211" s="113" t="s">
        <v>569</v>
      </c>
      <c r="C211" s="113" t="s">
        <v>290</v>
      </c>
      <c r="D211" s="113" t="s">
        <v>29</v>
      </c>
      <c r="E211" s="113" t="s">
        <v>32</v>
      </c>
      <c r="F211" s="113"/>
      <c r="G211" s="114" t="s">
        <v>324</v>
      </c>
      <c r="H211" s="114" t="s">
        <v>108</v>
      </c>
      <c r="I211" s="113"/>
      <c r="J211" s="113"/>
      <c r="K211" s="115"/>
      <c r="L211" s="116"/>
      <c r="M211" s="117">
        <v>990007.97776000004</v>
      </c>
      <c r="N211" s="113">
        <v>1</v>
      </c>
      <c r="O211" s="113" t="s">
        <v>510</v>
      </c>
      <c r="P211" s="119">
        <v>45703</v>
      </c>
      <c r="Q211" s="119">
        <v>45836</v>
      </c>
      <c r="R211" s="120">
        <v>4950039.8887999998</v>
      </c>
      <c r="S211" s="118"/>
      <c r="T211" s="118"/>
      <c r="U211" s="120" t="s">
        <v>496</v>
      </c>
      <c r="V211" s="148">
        <v>5</v>
      </c>
      <c r="W211" s="122">
        <v>4950040</v>
      </c>
      <c r="X211" s="123" t="s">
        <v>92</v>
      </c>
      <c r="Y211" s="124" t="s">
        <v>466</v>
      </c>
      <c r="Z211" s="125" t="s">
        <v>110</v>
      </c>
      <c r="AA211" s="125" t="s">
        <v>347</v>
      </c>
      <c r="AB211" s="125" t="s">
        <v>94</v>
      </c>
      <c r="AC211" s="126" t="str">
        <f t="shared" si="70"/>
        <v>CLE-195</v>
      </c>
      <c r="AD211" s="123">
        <v>80111600</v>
      </c>
      <c r="AE211" s="47" t="s">
        <v>493</v>
      </c>
      <c r="AF211" s="127" t="s">
        <v>644</v>
      </c>
      <c r="AG211" s="127" t="s">
        <v>644</v>
      </c>
      <c r="AH211" s="141">
        <v>5</v>
      </c>
      <c r="AI211" s="132" t="s">
        <v>96</v>
      </c>
      <c r="AJ211" s="151" t="s">
        <v>97</v>
      </c>
      <c r="AK211" s="128">
        <v>4950040</v>
      </c>
      <c r="AL211" s="128">
        <f t="shared" si="71"/>
        <v>4950040</v>
      </c>
      <c r="AM211" s="128"/>
      <c r="AN211" s="132" t="s">
        <v>94</v>
      </c>
      <c r="AO211" s="132" t="s">
        <v>98</v>
      </c>
      <c r="AP211" s="152" t="s">
        <v>99</v>
      </c>
      <c r="AQ211" s="153" t="s">
        <v>100</v>
      </c>
      <c r="AR211" s="129" t="s">
        <v>32</v>
      </c>
      <c r="AS211" s="130" t="s">
        <v>101</v>
      </c>
      <c r="AT211" s="131" t="s">
        <v>102</v>
      </c>
      <c r="AU211" s="132" t="s">
        <v>94</v>
      </c>
      <c r="AV211" s="132" t="s">
        <v>110</v>
      </c>
      <c r="AW211" s="133" t="s">
        <v>103</v>
      </c>
      <c r="AX211" s="133" t="s">
        <v>104</v>
      </c>
      <c r="AY211" s="133" t="s">
        <v>105</v>
      </c>
      <c r="AZ211" s="133" t="s">
        <v>103</v>
      </c>
      <c r="BA211" s="133"/>
      <c r="BB211" s="133"/>
    </row>
    <row r="212" spans="2:54" s="3" customFormat="1" ht="60">
      <c r="B212" s="113" t="s">
        <v>570</v>
      </c>
      <c r="C212" s="113" t="s">
        <v>290</v>
      </c>
      <c r="D212" s="113" t="s">
        <v>29</v>
      </c>
      <c r="E212" s="113" t="s">
        <v>32</v>
      </c>
      <c r="F212" s="113"/>
      <c r="G212" s="114" t="s">
        <v>324</v>
      </c>
      <c r="H212" s="114" t="s">
        <v>108</v>
      </c>
      <c r="I212" s="113"/>
      <c r="J212" s="113"/>
      <c r="K212" s="115"/>
      <c r="L212" s="116"/>
      <c r="M212" s="117">
        <v>990007.97776000004</v>
      </c>
      <c r="N212" s="113">
        <v>1</v>
      </c>
      <c r="O212" s="113" t="s">
        <v>510</v>
      </c>
      <c r="P212" s="119">
        <v>45703</v>
      </c>
      <c r="Q212" s="119">
        <v>45836</v>
      </c>
      <c r="R212" s="120">
        <v>4806356</v>
      </c>
      <c r="S212" s="118"/>
      <c r="T212" s="118"/>
      <c r="U212" s="120" t="s">
        <v>496</v>
      </c>
      <c r="V212" s="148">
        <v>5</v>
      </c>
      <c r="W212" s="122">
        <f>R212</f>
        <v>4806356</v>
      </c>
      <c r="X212" s="123" t="s">
        <v>92</v>
      </c>
      <c r="Y212" s="124" t="s">
        <v>466</v>
      </c>
      <c r="Z212" s="125" t="s">
        <v>110</v>
      </c>
      <c r="AA212" s="125" t="s">
        <v>347</v>
      </c>
      <c r="AB212" s="125" t="s">
        <v>94</v>
      </c>
      <c r="AC212" s="126" t="str">
        <f t="shared" si="70"/>
        <v>CLE-196</v>
      </c>
      <c r="AD212" s="123">
        <v>80111600</v>
      </c>
      <c r="AE212" s="47" t="s">
        <v>493</v>
      </c>
      <c r="AF212" s="127" t="s">
        <v>644</v>
      </c>
      <c r="AG212" s="127" t="s">
        <v>644</v>
      </c>
      <c r="AH212" s="141">
        <v>5</v>
      </c>
      <c r="AI212" s="132" t="s">
        <v>96</v>
      </c>
      <c r="AJ212" s="151" t="s">
        <v>97</v>
      </c>
      <c r="AK212" s="128">
        <f>W212</f>
        <v>4806356</v>
      </c>
      <c r="AL212" s="128">
        <f t="shared" si="71"/>
        <v>4806356</v>
      </c>
      <c r="AM212" s="128"/>
      <c r="AN212" s="132" t="s">
        <v>94</v>
      </c>
      <c r="AO212" s="132" t="s">
        <v>98</v>
      </c>
      <c r="AP212" s="152" t="s">
        <v>99</v>
      </c>
      <c r="AQ212" s="153" t="s">
        <v>100</v>
      </c>
      <c r="AR212" s="129" t="s">
        <v>32</v>
      </c>
      <c r="AS212" s="130" t="s">
        <v>101</v>
      </c>
      <c r="AT212" s="131" t="s">
        <v>102</v>
      </c>
      <c r="AU212" s="132" t="s">
        <v>94</v>
      </c>
      <c r="AV212" s="132" t="s">
        <v>110</v>
      </c>
      <c r="AW212" s="133" t="s">
        <v>103</v>
      </c>
      <c r="AX212" s="133" t="s">
        <v>104</v>
      </c>
      <c r="AY212" s="133" t="s">
        <v>105</v>
      </c>
      <c r="AZ212" s="133" t="s">
        <v>103</v>
      </c>
      <c r="BA212" s="133"/>
      <c r="BB212" s="133"/>
    </row>
    <row r="213" spans="2:54" s="3" customFormat="1" ht="60">
      <c r="B213" s="113" t="s">
        <v>571</v>
      </c>
      <c r="C213" s="113" t="s">
        <v>290</v>
      </c>
      <c r="D213" s="113" t="s">
        <v>29</v>
      </c>
      <c r="E213" s="113" t="s">
        <v>32</v>
      </c>
      <c r="F213" s="113"/>
      <c r="G213" s="114" t="s">
        <v>324</v>
      </c>
      <c r="H213" s="114" t="s">
        <v>108</v>
      </c>
      <c r="I213" s="113"/>
      <c r="J213" s="113"/>
      <c r="K213" s="115"/>
      <c r="L213" s="116"/>
      <c r="M213" s="117">
        <v>990007.97776000004</v>
      </c>
      <c r="N213" s="113">
        <v>1</v>
      </c>
      <c r="O213" s="113" t="s">
        <v>510</v>
      </c>
      <c r="P213" s="119">
        <v>45703</v>
      </c>
      <c r="Q213" s="119">
        <v>45836</v>
      </c>
      <c r="R213" s="120">
        <v>4806356</v>
      </c>
      <c r="S213" s="118"/>
      <c r="T213" s="118"/>
      <c r="U213" s="120" t="s">
        <v>496</v>
      </c>
      <c r="V213" s="148">
        <v>5</v>
      </c>
      <c r="W213" s="122">
        <f>R213</f>
        <v>4806356</v>
      </c>
      <c r="X213" s="123" t="s">
        <v>92</v>
      </c>
      <c r="Y213" s="124" t="s">
        <v>466</v>
      </c>
      <c r="Z213" s="125" t="s">
        <v>110</v>
      </c>
      <c r="AA213" s="125" t="s">
        <v>347</v>
      </c>
      <c r="AB213" s="125" t="s">
        <v>94</v>
      </c>
      <c r="AC213" s="126" t="str">
        <f t="shared" si="70"/>
        <v>CLE-197</v>
      </c>
      <c r="AD213" s="123">
        <v>80111600</v>
      </c>
      <c r="AE213" s="47" t="s">
        <v>493</v>
      </c>
      <c r="AF213" s="127" t="s">
        <v>644</v>
      </c>
      <c r="AG213" s="127" t="s">
        <v>644</v>
      </c>
      <c r="AH213" s="141">
        <v>5</v>
      </c>
      <c r="AI213" s="132" t="s">
        <v>96</v>
      </c>
      <c r="AJ213" s="151" t="s">
        <v>97</v>
      </c>
      <c r="AK213" s="128">
        <f>W213</f>
        <v>4806356</v>
      </c>
      <c r="AL213" s="128">
        <f t="shared" si="71"/>
        <v>4806356</v>
      </c>
      <c r="AM213" s="128"/>
      <c r="AN213" s="132" t="s">
        <v>94</v>
      </c>
      <c r="AO213" s="132" t="s">
        <v>98</v>
      </c>
      <c r="AP213" s="152" t="s">
        <v>99</v>
      </c>
      <c r="AQ213" s="153" t="s">
        <v>100</v>
      </c>
      <c r="AR213" s="129" t="s">
        <v>32</v>
      </c>
      <c r="AS213" s="130" t="s">
        <v>101</v>
      </c>
      <c r="AT213" s="131" t="s">
        <v>102</v>
      </c>
      <c r="AU213" s="132" t="s">
        <v>94</v>
      </c>
      <c r="AV213" s="132" t="s">
        <v>110</v>
      </c>
      <c r="AW213" s="133" t="s">
        <v>103</v>
      </c>
      <c r="AX213" s="133" t="s">
        <v>104</v>
      </c>
      <c r="AY213" s="133" t="s">
        <v>105</v>
      </c>
      <c r="AZ213" s="133" t="s">
        <v>103</v>
      </c>
      <c r="BA213" s="133"/>
      <c r="BB213" s="133"/>
    </row>
    <row r="214" spans="2:54" s="3" customFormat="1" ht="60">
      <c r="B214" s="113" t="s">
        <v>572</v>
      </c>
      <c r="C214" s="113" t="s">
        <v>290</v>
      </c>
      <c r="D214" s="113" t="s">
        <v>29</v>
      </c>
      <c r="E214" s="113" t="s">
        <v>32</v>
      </c>
      <c r="F214" s="113"/>
      <c r="G214" s="114" t="s">
        <v>324</v>
      </c>
      <c r="H214" s="114" t="s">
        <v>108</v>
      </c>
      <c r="I214" s="113"/>
      <c r="J214" s="113"/>
      <c r="K214" s="115"/>
      <c r="L214" s="116"/>
      <c r="M214" s="117">
        <v>990007.97776000004</v>
      </c>
      <c r="N214" s="113">
        <v>1</v>
      </c>
      <c r="O214" s="113" t="s">
        <v>510</v>
      </c>
      <c r="P214" s="119">
        <v>45703</v>
      </c>
      <c r="Q214" s="119">
        <v>45836</v>
      </c>
      <c r="R214" s="120">
        <v>4950039.8887999998</v>
      </c>
      <c r="S214" s="118"/>
      <c r="T214" s="118"/>
      <c r="U214" s="120" t="s">
        <v>496</v>
      </c>
      <c r="V214" s="148">
        <v>5</v>
      </c>
      <c r="W214" s="122">
        <v>4950040</v>
      </c>
      <c r="X214" s="123" t="s">
        <v>92</v>
      </c>
      <c r="Y214" s="124" t="s">
        <v>466</v>
      </c>
      <c r="Z214" s="125" t="s">
        <v>110</v>
      </c>
      <c r="AA214" s="125" t="s">
        <v>347</v>
      </c>
      <c r="AB214" s="125" t="s">
        <v>94</v>
      </c>
      <c r="AC214" s="126" t="str">
        <f t="shared" si="70"/>
        <v>CLE-198</v>
      </c>
      <c r="AD214" s="123">
        <v>80111600</v>
      </c>
      <c r="AE214" s="47" t="s">
        <v>493</v>
      </c>
      <c r="AF214" s="127" t="s">
        <v>644</v>
      </c>
      <c r="AG214" s="127" t="s">
        <v>644</v>
      </c>
      <c r="AH214" s="141">
        <v>5</v>
      </c>
      <c r="AI214" s="132" t="s">
        <v>96</v>
      </c>
      <c r="AJ214" s="151" t="s">
        <v>97</v>
      </c>
      <c r="AK214" s="128">
        <v>4950040</v>
      </c>
      <c r="AL214" s="128">
        <f t="shared" si="71"/>
        <v>4950040</v>
      </c>
      <c r="AM214" s="128"/>
      <c r="AN214" s="132" t="s">
        <v>94</v>
      </c>
      <c r="AO214" s="132" t="s">
        <v>98</v>
      </c>
      <c r="AP214" s="152" t="s">
        <v>99</v>
      </c>
      <c r="AQ214" s="153" t="s">
        <v>100</v>
      </c>
      <c r="AR214" s="129" t="s">
        <v>32</v>
      </c>
      <c r="AS214" s="130" t="s">
        <v>101</v>
      </c>
      <c r="AT214" s="131" t="s">
        <v>102</v>
      </c>
      <c r="AU214" s="132" t="s">
        <v>94</v>
      </c>
      <c r="AV214" s="132" t="s">
        <v>110</v>
      </c>
      <c r="AW214" s="133" t="s">
        <v>103</v>
      </c>
      <c r="AX214" s="133" t="s">
        <v>104</v>
      </c>
      <c r="AY214" s="133" t="s">
        <v>105</v>
      </c>
      <c r="AZ214" s="133" t="s">
        <v>103</v>
      </c>
      <c r="BA214" s="133"/>
      <c r="BB214" s="133"/>
    </row>
    <row r="215" spans="2:54" s="3" customFormat="1" ht="60">
      <c r="B215" s="113" t="s">
        <v>573</v>
      </c>
      <c r="C215" s="113" t="s">
        <v>290</v>
      </c>
      <c r="D215" s="113" t="s">
        <v>29</v>
      </c>
      <c r="E215" s="113" t="s">
        <v>32</v>
      </c>
      <c r="F215" s="113"/>
      <c r="G215" s="114" t="s">
        <v>324</v>
      </c>
      <c r="H215" s="114" t="s">
        <v>108</v>
      </c>
      <c r="I215" s="113"/>
      <c r="J215" s="113"/>
      <c r="K215" s="115"/>
      <c r="L215" s="116"/>
      <c r="M215" s="117">
        <v>990007.97776000004</v>
      </c>
      <c r="N215" s="113">
        <v>1</v>
      </c>
      <c r="O215" s="113" t="s">
        <v>510</v>
      </c>
      <c r="P215" s="119">
        <v>45703</v>
      </c>
      <c r="Q215" s="119">
        <v>45836</v>
      </c>
      <c r="R215" s="120">
        <v>4806356</v>
      </c>
      <c r="S215" s="118"/>
      <c r="T215" s="118"/>
      <c r="U215" s="120" t="s">
        <v>496</v>
      </c>
      <c r="V215" s="148">
        <v>5</v>
      </c>
      <c r="W215" s="122">
        <f>R215</f>
        <v>4806356</v>
      </c>
      <c r="X215" s="123" t="s">
        <v>92</v>
      </c>
      <c r="Y215" s="124" t="s">
        <v>466</v>
      </c>
      <c r="Z215" s="125" t="s">
        <v>110</v>
      </c>
      <c r="AA215" s="125" t="s">
        <v>347</v>
      </c>
      <c r="AB215" s="125" t="s">
        <v>94</v>
      </c>
      <c r="AC215" s="126" t="str">
        <f t="shared" si="70"/>
        <v>CLE-199</v>
      </c>
      <c r="AD215" s="123">
        <v>80111600</v>
      </c>
      <c r="AE215" s="47" t="s">
        <v>493</v>
      </c>
      <c r="AF215" s="127" t="s">
        <v>644</v>
      </c>
      <c r="AG215" s="127" t="s">
        <v>644</v>
      </c>
      <c r="AH215" s="141">
        <v>5</v>
      </c>
      <c r="AI215" s="132" t="s">
        <v>96</v>
      </c>
      <c r="AJ215" s="151" t="s">
        <v>97</v>
      </c>
      <c r="AK215" s="128">
        <f>W215</f>
        <v>4806356</v>
      </c>
      <c r="AL215" s="128">
        <f t="shared" si="71"/>
        <v>4806356</v>
      </c>
      <c r="AM215" s="128"/>
      <c r="AN215" s="132" t="s">
        <v>94</v>
      </c>
      <c r="AO215" s="132" t="s">
        <v>98</v>
      </c>
      <c r="AP215" s="152" t="s">
        <v>99</v>
      </c>
      <c r="AQ215" s="153" t="s">
        <v>100</v>
      </c>
      <c r="AR215" s="129" t="s">
        <v>32</v>
      </c>
      <c r="AS215" s="130" t="s">
        <v>101</v>
      </c>
      <c r="AT215" s="131" t="s">
        <v>102</v>
      </c>
      <c r="AU215" s="132" t="s">
        <v>94</v>
      </c>
      <c r="AV215" s="132" t="s">
        <v>110</v>
      </c>
      <c r="AW215" s="133" t="s">
        <v>103</v>
      </c>
      <c r="AX215" s="133" t="s">
        <v>104</v>
      </c>
      <c r="AY215" s="133" t="s">
        <v>105</v>
      </c>
      <c r="AZ215" s="133" t="s">
        <v>103</v>
      </c>
      <c r="BA215" s="133"/>
      <c r="BB215" s="133"/>
    </row>
    <row r="216" spans="2:54" s="3" customFormat="1" ht="60">
      <c r="B216" s="113" t="s">
        <v>574</v>
      </c>
      <c r="C216" s="113" t="s">
        <v>290</v>
      </c>
      <c r="D216" s="113" t="s">
        <v>29</v>
      </c>
      <c r="E216" s="113" t="s">
        <v>32</v>
      </c>
      <c r="F216" s="113"/>
      <c r="G216" s="114" t="s">
        <v>324</v>
      </c>
      <c r="H216" s="114" t="s">
        <v>108</v>
      </c>
      <c r="I216" s="113"/>
      <c r="J216" s="113"/>
      <c r="K216" s="115"/>
      <c r="L216" s="116"/>
      <c r="M216" s="117">
        <v>990007.97776000004</v>
      </c>
      <c r="N216" s="113">
        <v>1</v>
      </c>
      <c r="O216" s="113" t="s">
        <v>510</v>
      </c>
      <c r="P216" s="119">
        <v>45703</v>
      </c>
      <c r="Q216" s="119">
        <v>45836</v>
      </c>
      <c r="R216" s="120">
        <v>4950039.8887999998</v>
      </c>
      <c r="S216" s="118"/>
      <c r="T216" s="118"/>
      <c r="U216" s="120" t="s">
        <v>496</v>
      </c>
      <c r="V216" s="148">
        <v>5</v>
      </c>
      <c r="W216" s="122">
        <v>4950040</v>
      </c>
      <c r="X216" s="123" t="s">
        <v>92</v>
      </c>
      <c r="Y216" s="124" t="s">
        <v>466</v>
      </c>
      <c r="Z216" s="125" t="s">
        <v>110</v>
      </c>
      <c r="AA216" s="125" t="s">
        <v>347</v>
      </c>
      <c r="AB216" s="125" t="s">
        <v>94</v>
      </c>
      <c r="AC216" s="126" t="str">
        <f t="shared" si="70"/>
        <v>CLE-200</v>
      </c>
      <c r="AD216" s="123">
        <v>80111600</v>
      </c>
      <c r="AE216" s="47" t="s">
        <v>493</v>
      </c>
      <c r="AF216" s="127" t="s">
        <v>644</v>
      </c>
      <c r="AG216" s="127" t="s">
        <v>644</v>
      </c>
      <c r="AH216" s="141">
        <v>5</v>
      </c>
      <c r="AI216" s="132" t="s">
        <v>96</v>
      </c>
      <c r="AJ216" s="151" t="s">
        <v>97</v>
      </c>
      <c r="AK216" s="128">
        <v>4950040</v>
      </c>
      <c r="AL216" s="128">
        <f t="shared" si="71"/>
        <v>4950040</v>
      </c>
      <c r="AM216" s="128"/>
      <c r="AN216" s="132" t="s">
        <v>94</v>
      </c>
      <c r="AO216" s="132" t="s">
        <v>98</v>
      </c>
      <c r="AP216" s="152" t="s">
        <v>99</v>
      </c>
      <c r="AQ216" s="153" t="s">
        <v>100</v>
      </c>
      <c r="AR216" s="129" t="s">
        <v>32</v>
      </c>
      <c r="AS216" s="130" t="s">
        <v>101</v>
      </c>
      <c r="AT216" s="131" t="s">
        <v>102</v>
      </c>
      <c r="AU216" s="132" t="s">
        <v>94</v>
      </c>
      <c r="AV216" s="132" t="s">
        <v>110</v>
      </c>
      <c r="AW216" s="133" t="s">
        <v>103</v>
      </c>
      <c r="AX216" s="133" t="s">
        <v>104</v>
      </c>
      <c r="AY216" s="133" t="s">
        <v>105</v>
      </c>
      <c r="AZ216" s="133" t="s">
        <v>103</v>
      </c>
      <c r="BA216" s="133"/>
      <c r="BB216" s="133"/>
    </row>
    <row r="217" spans="2:54" s="3" customFormat="1" ht="60">
      <c r="B217" s="113" t="s">
        <v>575</v>
      </c>
      <c r="C217" s="113" t="s">
        <v>290</v>
      </c>
      <c r="D217" s="113" t="s">
        <v>29</v>
      </c>
      <c r="E217" s="113" t="s">
        <v>32</v>
      </c>
      <c r="F217" s="113"/>
      <c r="G217" s="114" t="s">
        <v>324</v>
      </c>
      <c r="H217" s="114" t="s">
        <v>108</v>
      </c>
      <c r="I217" s="113"/>
      <c r="J217" s="113"/>
      <c r="K217" s="115"/>
      <c r="L217" s="116"/>
      <c r="M217" s="117">
        <v>990007.97776000004</v>
      </c>
      <c r="N217" s="113">
        <v>1</v>
      </c>
      <c r="O217" s="113" t="s">
        <v>510</v>
      </c>
      <c r="P217" s="119">
        <v>45703</v>
      </c>
      <c r="Q217" s="119">
        <v>45836</v>
      </c>
      <c r="R217" s="120">
        <v>4950039.8887999998</v>
      </c>
      <c r="S217" s="118"/>
      <c r="T217" s="118"/>
      <c r="U217" s="120" t="s">
        <v>496</v>
      </c>
      <c r="V217" s="148">
        <v>5</v>
      </c>
      <c r="W217" s="122">
        <v>4950040</v>
      </c>
      <c r="X217" s="123" t="s">
        <v>92</v>
      </c>
      <c r="Y217" s="124" t="s">
        <v>466</v>
      </c>
      <c r="Z217" s="125" t="s">
        <v>110</v>
      </c>
      <c r="AA217" s="125" t="s">
        <v>347</v>
      </c>
      <c r="AB217" s="125" t="s">
        <v>94</v>
      </c>
      <c r="AC217" s="126" t="str">
        <f t="shared" ref="AC217:AC237" si="72">"CLE-"&amp;B217</f>
        <v>CLE-201</v>
      </c>
      <c r="AD217" s="123">
        <v>80111600</v>
      </c>
      <c r="AE217" s="47" t="s">
        <v>493</v>
      </c>
      <c r="AF217" s="127" t="s">
        <v>644</v>
      </c>
      <c r="AG217" s="127" t="s">
        <v>644</v>
      </c>
      <c r="AH217" s="141">
        <v>5</v>
      </c>
      <c r="AI217" s="132" t="s">
        <v>96</v>
      </c>
      <c r="AJ217" s="151" t="s">
        <v>97</v>
      </c>
      <c r="AK217" s="128">
        <v>4950040</v>
      </c>
      <c r="AL217" s="128">
        <f t="shared" si="71"/>
        <v>4950040</v>
      </c>
      <c r="AM217" s="128"/>
      <c r="AN217" s="132" t="s">
        <v>94</v>
      </c>
      <c r="AO217" s="132" t="s">
        <v>98</v>
      </c>
      <c r="AP217" s="152" t="s">
        <v>99</v>
      </c>
      <c r="AQ217" s="153" t="s">
        <v>100</v>
      </c>
      <c r="AR217" s="129" t="s">
        <v>32</v>
      </c>
      <c r="AS217" s="130" t="s">
        <v>101</v>
      </c>
      <c r="AT217" s="131" t="s">
        <v>102</v>
      </c>
      <c r="AU217" s="132" t="s">
        <v>94</v>
      </c>
      <c r="AV217" s="132" t="s">
        <v>110</v>
      </c>
      <c r="AW217" s="133" t="s">
        <v>103</v>
      </c>
      <c r="AX217" s="133" t="s">
        <v>104</v>
      </c>
      <c r="AY217" s="133" t="s">
        <v>105</v>
      </c>
      <c r="AZ217" s="133" t="s">
        <v>103</v>
      </c>
      <c r="BA217" s="133"/>
      <c r="BB217" s="133"/>
    </row>
    <row r="218" spans="2:54" s="3" customFormat="1" ht="60">
      <c r="B218" s="113" t="s">
        <v>576</v>
      </c>
      <c r="C218" s="113" t="s">
        <v>290</v>
      </c>
      <c r="D218" s="113" t="s">
        <v>29</v>
      </c>
      <c r="E218" s="113" t="s">
        <v>32</v>
      </c>
      <c r="F218" s="113"/>
      <c r="G218" s="114" t="s">
        <v>324</v>
      </c>
      <c r="H218" s="114" t="s">
        <v>108</v>
      </c>
      <c r="I218" s="113"/>
      <c r="J218" s="113"/>
      <c r="K218" s="115"/>
      <c r="L218" s="116"/>
      <c r="M218" s="117">
        <v>990007.97776000004</v>
      </c>
      <c r="N218" s="113">
        <v>1</v>
      </c>
      <c r="O218" s="113" t="s">
        <v>510</v>
      </c>
      <c r="P218" s="119">
        <v>45703</v>
      </c>
      <c r="Q218" s="119">
        <v>45836</v>
      </c>
      <c r="R218" s="120">
        <v>4806356</v>
      </c>
      <c r="S218" s="118"/>
      <c r="T218" s="118"/>
      <c r="U218" s="120" t="s">
        <v>496</v>
      </c>
      <c r="V218" s="148">
        <v>5</v>
      </c>
      <c r="W218" s="122">
        <f>R218</f>
        <v>4806356</v>
      </c>
      <c r="X218" s="123" t="s">
        <v>92</v>
      </c>
      <c r="Y218" s="124" t="s">
        <v>466</v>
      </c>
      <c r="Z218" s="125" t="s">
        <v>110</v>
      </c>
      <c r="AA218" s="125" t="s">
        <v>347</v>
      </c>
      <c r="AB218" s="125" t="s">
        <v>94</v>
      </c>
      <c r="AC218" s="126" t="str">
        <f t="shared" si="72"/>
        <v>CLE-202</v>
      </c>
      <c r="AD218" s="123">
        <v>80111600</v>
      </c>
      <c r="AE218" s="47" t="s">
        <v>493</v>
      </c>
      <c r="AF218" s="127" t="s">
        <v>644</v>
      </c>
      <c r="AG218" s="127" t="s">
        <v>644</v>
      </c>
      <c r="AH218" s="141">
        <v>5</v>
      </c>
      <c r="AI218" s="132" t="s">
        <v>96</v>
      </c>
      <c r="AJ218" s="151" t="s">
        <v>97</v>
      </c>
      <c r="AK218" s="128">
        <f>W218</f>
        <v>4806356</v>
      </c>
      <c r="AL218" s="128">
        <f t="shared" si="71"/>
        <v>4806356</v>
      </c>
      <c r="AM218" s="128"/>
      <c r="AN218" s="132" t="s">
        <v>94</v>
      </c>
      <c r="AO218" s="132" t="s">
        <v>98</v>
      </c>
      <c r="AP218" s="152" t="s">
        <v>99</v>
      </c>
      <c r="AQ218" s="153" t="s">
        <v>100</v>
      </c>
      <c r="AR218" s="129" t="s">
        <v>32</v>
      </c>
      <c r="AS218" s="130" t="s">
        <v>101</v>
      </c>
      <c r="AT218" s="131" t="s">
        <v>102</v>
      </c>
      <c r="AU218" s="132" t="s">
        <v>94</v>
      </c>
      <c r="AV218" s="132" t="s">
        <v>110</v>
      </c>
      <c r="AW218" s="133" t="s">
        <v>103</v>
      </c>
      <c r="AX218" s="133" t="s">
        <v>104</v>
      </c>
      <c r="AY218" s="133" t="s">
        <v>105</v>
      </c>
      <c r="AZ218" s="133" t="s">
        <v>103</v>
      </c>
      <c r="BA218" s="133"/>
      <c r="BB218" s="133"/>
    </row>
    <row r="219" spans="2:54" s="3" customFormat="1" ht="60">
      <c r="B219" s="113" t="s">
        <v>577</v>
      </c>
      <c r="C219" s="113" t="s">
        <v>290</v>
      </c>
      <c r="D219" s="113" t="s">
        <v>29</v>
      </c>
      <c r="E219" s="113" t="s">
        <v>32</v>
      </c>
      <c r="F219" s="113"/>
      <c r="G219" s="114" t="s">
        <v>324</v>
      </c>
      <c r="H219" s="114" t="s">
        <v>108</v>
      </c>
      <c r="I219" s="113"/>
      <c r="J219" s="113"/>
      <c r="K219" s="115"/>
      <c r="L219" s="116"/>
      <c r="M219" s="117">
        <v>990007.97776000004</v>
      </c>
      <c r="N219" s="113">
        <v>1</v>
      </c>
      <c r="O219" s="113" t="s">
        <v>510</v>
      </c>
      <c r="P219" s="119">
        <v>45703</v>
      </c>
      <c r="Q219" s="119">
        <v>45836</v>
      </c>
      <c r="R219" s="120">
        <v>4950039.8887999998</v>
      </c>
      <c r="S219" s="118"/>
      <c r="T219" s="118"/>
      <c r="U219" s="120" t="s">
        <v>496</v>
      </c>
      <c r="V219" s="148">
        <v>5</v>
      </c>
      <c r="W219" s="122">
        <v>4950040</v>
      </c>
      <c r="X219" s="123" t="s">
        <v>92</v>
      </c>
      <c r="Y219" s="124" t="s">
        <v>466</v>
      </c>
      <c r="Z219" s="125" t="s">
        <v>110</v>
      </c>
      <c r="AA219" s="125" t="s">
        <v>347</v>
      </c>
      <c r="AB219" s="125" t="s">
        <v>94</v>
      </c>
      <c r="AC219" s="126" t="str">
        <f t="shared" si="72"/>
        <v>CLE-203</v>
      </c>
      <c r="AD219" s="123">
        <v>80111600</v>
      </c>
      <c r="AE219" s="47" t="s">
        <v>493</v>
      </c>
      <c r="AF219" s="127" t="s">
        <v>644</v>
      </c>
      <c r="AG219" s="127" t="s">
        <v>644</v>
      </c>
      <c r="AH219" s="141">
        <v>5</v>
      </c>
      <c r="AI219" s="132" t="s">
        <v>96</v>
      </c>
      <c r="AJ219" s="151" t="s">
        <v>97</v>
      </c>
      <c r="AK219" s="128">
        <v>4950040</v>
      </c>
      <c r="AL219" s="128">
        <f t="shared" si="71"/>
        <v>4950040</v>
      </c>
      <c r="AM219" s="128"/>
      <c r="AN219" s="132" t="s">
        <v>94</v>
      </c>
      <c r="AO219" s="132" t="s">
        <v>98</v>
      </c>
      <c r="AP219" s="152" t="s">
        <v>99</v>
      </c>
      <c r="AQ219" s="153" t="s">
        <v>100</v>
      </c>
      <c r="AR219" s="129" t="s">
        <v>32</v>
      </c>
      <c r="AS219" s="130" t="s">
        <v>101</v>
      </c>
      <c r="AT219" s="131" t="s">
        <v>102</v>
      </c>
      <c r="AU219" s="132" t="s">
        <v>94</v>
      </c>
      <c r="AV219" s="132" t="s">
        <v>110</v>
      </c>
      <c r="AW219" s="133" t="s">
        <v>103</v>
      </c>
      <c r="AX219" s="133" t="s">
        <v>104</v>
      </c>
      <c r="AY219" s="133" t="s">
        <v>105</v>
      </c>
      <c r="AZ219" s="133" t="s">
        <v>103</v>
      </c>
      <c r="BA219" s="133"/>
      <c r="BB219" s="133"/>
    </row>
    <row r="220" spans="2:54" s="3" customFormat="1" ht="60">
      <c r="B220" s="113" t="s">
        <v>578</v>
      </c>
      <c r="C220" s="113" t="s">
        <v>290</v>
      </c>
      <c r="D220" s="113" t="s">
        <v>29</v>
      </c>
      <c r="E220" s="113" t="s">
        <v>32</v>
      </c>
      <c r="F220" s="113"/>
      <c r="G220" s="114" t="s">
        <v>324</v>
      </c>
      <c r="H220" s="114" t="s">
        <v>108</v>
      </c>
      <c r="I220" s="113"/>
      <c r="J220" s="113"/>
      <c r="K220" s="115"/>
      <c r="L220" s="116"/>
      <c r="M220" s="117">
        <v>990007.97776000004</v>
      </c>
      <c r="N220" s="113">
        <v>1</v>
      </c>
      <c r="O220" s="113" t="s">
        <v>510</v>
      </c>
      <c r="P220" s="119">
        <v>45703</v>
      </c>
      <c r="Q220" s="119">
        <v>45836</v>
      </c>
      <c r="R220" s="120">
        <v>4950039.8887999998</v>
      </c>
      <c r="S220" s="118"/>
      <c r="T220" s="118"/>
      <c r="U220" s="120" t="s">
        <v>496</v>
      </c>
      <c r="V220" s="148">
        <v>5</v>
      </c>
      <c r="W220" s="122">
        <v>4950040</v>
      </c>
      <c r="X220" s="123" t="s">
        <v>92</v>
      </c>
      <c r="Y220" s="124" t="s">
        <v>466</v>
      </c>
      <c r="Z220" s="125" t="s">
        <v>110</v>
      </c>
      <c r="AA220" s="125" t="s">
        <v>347</v>
      </c>
      <c r="AB220" s="125" t="s">
        <v>94</v>
      </c>
      <c r="AC220" s="126" t="str">
        <f t="shared" si="72"/>
        <v>CLE-204</v>
      </c>
      <c r="AD220" s="123">
        <v>80111600</v>
      </c>
      <c r="AE220" s="47" t="s">
        <v>493</v>
      </c>
      <c r="AF220" s="127" t="s">
        <v>644</v>
      </c>
      <c r="AG220" s="127" t="s">
        <v>644</v>
      </c>
      <c r="AH220" s="141">
        <v>5</v>
      </c>
      <c r="AI220" s="132" t="s">
        <v>96</v>
      </c>
      <c r="AJ220" s="151" t="s">
        <v>97</v>
      </c>
      <c r="AK220" s="128">
        <v>4950040</v>
      </c>
      <c r="AL220" s="128">
        <f t="shared" si="71"/>
        <v>4950040</v>
      </c>
      <c r="AM220" s="128"/>
      <c r="AN220" s="132" t="s">
        <v>94</v>
      </c>
      <c r="AO220" s="132" t="s">
        <v>98</v>
      </c>
      <c r="AP220" s="152" t="s">
        <v>99</v>
      </c>
      <c r="AQ220" s="153" t="s">
        <v>100</v>
      </c>
      <c r="AR220" s="129" t="s">
        <v>32</v>
      </c>
      <c r="AS220" s="130" t="s">
        <v>101</v>
      </c>
      <c r="AT220" s="131" t="s">
        <v>102</v>
      </c>
      <c r="AU220" s="132" t="s">
        <v>94</v>
      </c>
      <c r="AV220" s="132" t="s">
        <v>110</v>
      </c>
      <c r="AW220" s="133" t="s">
        <v>103</v>
      </c>
      <c r="AX220" s="133" t="s">
        <v>104</v>
      </c>
      <c r="AY220" s="133" t="s">
        <v>105</v>
      </c>
      <c r="AZ220" s="133" t="s">
        <v>103</v>
      </c>
      <c r="BA220" s="133"/>
      <c r="BB220" s="133"/>
    </row>
    <row r="221" spans="2:54" s="3" customFormat="1" ht="60">
      <c r="B221" s="113" t="s">
        <v>579</v>
      </c>
      <c r="C221" s="113" t="s">
        <v>290</v>
      </c>
      <c r="D221" s="113" t="s">
        <v>29</v>
      </c>
      <c r="E221" s="113" t="s">
        <v>32</v>
      </c>
      <c r="F221" s="113"/>
      <c r="G221" s="114" t="s">
        <v>324</v>
      </c>
      <c r="H221" s="114" t="s">
        <v>115</v>
      </c>
      <c r="I221" s="113"/>
      <c r="J221" s="113"/>
      <c r="K221" s="115"/>
      <c r="L221" s="116"/>
      <c r="M221" s="117">
        <v>1155011</v>
      </c>
      <c r="N221" s="113">
        <v>1</v>
      </c>
      <c r="O221" s="113" t="s">
        <v>510</v>
      </c>
      <c r="P221" s="119">
        <v>45703</v>
      </c>
      <c r="Q221" s="119">
        <v>45836</v>
      </c>
      <c r="R221" s="120">
        <v>5590515</v>
      </c>
      <c r="S221" s="118"/>
      <c r="T221" s="118"/>
      <c r="U221" s="120" t="s">
        <v>496</v>
      </c>
      <c r="V221" s="148">
        <v>5</v>
      </c>
      <c r="W221" s="122">
        <f>R221</f>
        <v>5590515</v>
      </c>
      <c r="X221" s="123" t="s">
        <v>92</v>
      </c>
      <c r="Y221" s="124" t="s">
        <v>466</v>
      </c>
      <c r="Z221" s="125" t="s">
        <v>110</v>
      </c>
      <c r="AA221" s="125" t="s">
        <v>347</v>
      </c>
      <c r="AB221" s="125" t="s">
        <v>94</v>
      </c>
      <c r="AC221" s="126" t="str">
        <f t="shared" si="72"/>
        <v>CLE-205</v>
      </c>
      <c r="AD221" s="123">
        <v>80111600</v>
      </c>
      <c r="AE221" s="47" t="s">
        <v>493</v>
      </c>
      <c r="AF221" s="127" t="s">
        <v>644</v>
      </c>
      <c r="AG221" s="127" t="s">
        <v>644</v>
      </c>
      <c r="AH221" s="141">
        <v>5</v>
      </c>
      <c r="AI221" s="132" t="s">
        <v>96</v>
      </c>
      <c r="AJ221" s="151" t="s">
        <v>97</v>
      </c>
      <c r="AK221" s="128">
        <f>W221</f>
        <v>5590515</v>
      </c>
      <c r="AL221" s="128">
        <f t="shared" si="71"/>
        <v>5590515</v>
      </c>
      <c r="AM221" s="128"/>
      <c r="AN221" s="132" t="s">
        <v>94</v>
      </c>
      <c r="AO221" s="132" t="s">
        <v>98</v>
      </c>
      <c r="AP221" s="152" t="s">
        <v>99</v>
      </c>
      <c r="AQ221" s="153" t="s">
        <v>100</v>
      </c>
      <c r="AR221" s="129" t="s">
        <v>32</v>
      </c>
      <c r="AS221" s="130" t="s">
        <v>101</v>
      </c>
      <c r="AT221" s="131" t="s">
        <v>102</v>
      </c>
      <c r="AU221" s="132" t="s">
        <v>94</v>
      </c>
      <c r="AV221" s="132" t="s">
        <v>110</v>
      </c>
      <c r="AW221" s="133" t="s">
        <v>103</v>
      </c>
      <c r="AX221" s="133" t="s">
        <v>104</v>
      </c>
      <c r="AY221" s="133" t="s">
        <v>105</v>
      </c>
      <c r="AZ221" s="133" t="s">
        <v>103</v>
      </c>
      <c r="BA221" s="133"/>
      <c r="BB221" s="133"/>
    </row>
    <row r="222" spans="2:54" s="3" customFormat="1" ht="60">
      <c r="B222" s="113" t="s">
        <v>580</v>
      </c>
      <c r="C222" s="113" t="s">
        <v>290</v>
      </c>
      <c r="D222" s="113" t="s">
        <v>29</v>
      </c>
      <c r="E222" s="113" t="s">
        <v>32</v>
      </c>
      <c r="F222" s="113"/>
      <c r="G222" s="114" t="s">
        <v>324</v>
      </c>
      <c r="H222" s="114" t="s">
        <v>108</v>
      </c>
      <c r="I222" s="113"/>
      <c r="J222" s="113"/>
      <c r="K222" s="115"/>
      <c r="L222" s="116"/>
      <c r="M222" s="117">
        <v>990007.97776000004</v>
      </c>
      <c r="N222" s="113">
        <v>1</v>
      </c>
      <c r="O222" s="113" t="s">
        <v>510</v>
      </c>
      <c r="P222" s="119">
        <v>45703</v>
      </c>
      <c r="Q222" s="119">
        <v>45836</v>
      </c>
      <c r="R222" s="120">
        <v>4806356</v>
      </c>
      <c r="S222" s="118"/>
      <c r="T222" s="118"/>
      <c r="U222" s="120" t="s">
        <v>496</v>
      </c>
      <c r="V222" s="148">
        <v>5</v>
      </c>
      <c r="W222" s="122">
        <f>R222</f>
        <v>4806356</v>
      </c>
      <c r="X222" s="123" t="s">
        <v>92</v>
      </c>
      <c r="Y222" s="124" t="s">
        <v>466</v>
      </c>
      <c r="Z222" s="125" t="s">
        <v>110</v>
      </c>
      <c r="AA222" s="125" t="s">
        <v>347</v>
      </c>
      <c r="AB222" s="125" t="s">
        <v>94</v>
      </c>
      <c r="AC222" s="126" t="str">
        <f t="shared" si="72"/>
        <v>CLE-206</v>
      </c>
      <c r="AD222" s="123">
        <v>80111600</v>
      </c>
      <c r="AE222" s="47" t="s">
        <v>493</v>
      </c>
      <c r="AF222" s="127" t="s">
        <v>644</v>
      </c>
      <c r="AG222" s="127" t="s">
        <v>644</v>
      </c>
      <c r="AH222" s="141">
        <v>5</v>
      </c>
      <c r="AI222" s="132" t="s">
        <v>96</v>
      </c>
      <c r="AJ222" s="151" t="s">
        <v>97</v>
      </c>
      <c r="AK222" s="128">
        <f>W222</f>
        <v>4806356</v>
      </c>
      <c r="AL222" s="128">
        <f t="shared" si="71"/>
        <v>4806356</v>
      </c>
      <c r="AM222" s="128"/>
      <c r="AN222" s="132" t="s">
        <v>94</v>
      </c>
      <c r="AO222" s="132" t="s">
        <v>98</v>
      </c>
      <c r="AP222" s="152" t="s">
        <v>99</v>
      </c>
      <c r="AQ222" s="153" t="s">
        <v>100</v>
      </c>
      <c r="AR222" s="129" t="s">
        <v>32</v>
      </c>
      <c r="AS222" s="130" t="s">
        <v>101</v>
      </c>
      <c r="AT222" s="131" t="s">
        <v>102</v>
      </c>
      <c r="AU222" s="132" t="s">
        <v>94</v>
      </c>
      <c r="AV222" s="132" t="s">
        <v>110</v>
      </c>
      <c r="AW222" s="133" t="s">
        <v>103</v>
      </c>
      <c r="AX222" s="133" t="s">
        <v>104</v>
      </c>
      <c r="AY222" s="133" t="s">
        <v>105</v>
      </c>
      <c r="AZ222" s="133" t="s">
        <v>103</v>
      </c>
      <c r="BA222" s="133"/>
      <c r="BB222" s="133"/>
    </row>
    <row r="223" spans="2:54" s="3" customFormat="1" ht="60">
      <c r="B223" s="113" t="s">
        <v>581</v>
      </c>
      <c r="C223" s="113" t="s">
        <v>290</v>
      </c>
      <c r="D223" s="113" t="s">
        <v>29</v>
      </c>
      <c r="E223" s="113" t="s">
        <v>32</v>
      </c>
      <c r="F223" s="113"/>
      <c r="G223" s="114" t="s">
        <v>324</v>
      </c>
      <c r="H223" s="114" t="s">
        <v>108</v>
      </c>
      <c r="I223" s="113"/>
      <c r="J223" s="113"/>
      <c r="K223" s="115"/>
      <c r="L223" s="116"/>
      <c r="M223" s="117">
        <v>990007.97776000004</v>
      </c>
      <c r="N223" s="113">
        <v>1</v>
      </c>
      <c r="O223" s="113" t="s">
        <v>510</v>
      </c>
      <c r="P223" s="119">
        <v>45703</v>
      </c>
      <c r="Q223" s="119">
        <v>45836</v>
      </c>
      <c r="R223" s="120">
        <v>4950039.8887999998</v>
      </c>
      <c r="S223" s="118"/>
      <c r="T223" s="118"/>
      <c r="U223" s="120" t="s">
        <v>496</v>
      </c>
      <c r="V223" s="148">
        <v>5</v>
      </c>
      <c r="W223" s="122">
        <v>4950040</v>
      </c>
      <c r="X223" s="123" t="s">
        <v>92</v>
      </c>
      <c r="Y223" s="124" t="s">
        <v>466</v>
      </c>
      <c r="Z223" s="125" t="s">
        <v>110</v>
      </c>
      <c r="AA223" s="125" t="s">
        <v>347</v>
      </c>
      <c r="AB223" s="125" t="s">
        <v>94</v>
      </c>
      <c r="AC223" s="126" t="str">
        <f t="shared" si="72"/>
        <v>CLE-207</v>
      </c>
      <c r="AD223" s="123">
        <v>80111600</v>
      </c>
      <c r="AE223" s="47" t="s">
        <v>493</v>
      </c>
      <c r="AF223" s="127" t="s">
        <v>644</v>
      </c>
      <c r="AG223" s="127" t="s">
        <v>644</v>
      </c>
      <c r="AH223" s="141">
        <v>5</v>
      </c>
      <c r="AI223" s="132" t="s">
        <v>96</v>
      </c>
      <c r="AJ223" s="151" t="s">
        <v>97</v>
      </c>
      <c r="AK223" s="128">
        <v>4950040</v>
      </c>
      <c r="AL223" s="128">
        <f t="shared" si="71"/>
        <v>4950040</v>
      </c>
      <c r="AM223" s="128"/>
      <c r="AN223" s="132" t="s">
        <v>94</v>
      </c>
      <c r="AO223" s="132" t="s">
        <v>98</v>
      </c>
      <c r="AP223" s="152" t="s">
        <v>99</v>
      </c>
      <c r="AQ223" s="153" t="s">
        <v>100</v>
      </c>
      <c r="AR223" s="129" t="s">
        <v>32</v>
      </c>
      <c r="AS223" s="130" t="s">
        <v>101</v>
      </c>
      <c r="AT223" s="131" t="s">
        <v>102</v>
      </c>
      <c r="AU223" s="132" t="s">
        <v>94</v>
      </c>
      <c r="AV223" s="132" t="s">
        <v>110</v>
      </c>
      <c r="AW223" s="133" t="s">
        <v>103</v>
      </c>
      <c r="AX223" s="133" t="s">
        <v>104</v>
      </c>
      <c r="AY223" s="133" t="s">
        <v>105</v>
      </c>
      <c r="AZ223" s="133" t="s">
        <v>103</v>
      </c>
      <c r="BA223" s="133"/>
      <c r="BB223" s="133"/>
    </row>
    <row r="224" spans="2:54" s="3" customFormat="1" ht="60">
      <c r="B224" s="113" t="s">
        <v>582</v>
      </c>
      <c r="C224" s="113" t="s">
        <v>290</v>
      </c>
      <c r="D224" s="113" t="s">
        <v>29</v>
      </c>
      <c r="E224" s="113" t="s">
        <v>32</v>
      </c>
      <c r="F224" s="113"/>
      <c r="G224" s="114" t="s">
        <v>324</v>
      </c>
      <c r="H224" s="114" t="s">
        <v>108</v>
      </c>
      <c r="I224" s="113"/>
      <c r="J224" s="113"/>
      <c r="K224" s="115"/>
      <c r="L224" s="116"/>
      <c r="M224" s="117">
        <v>990007.97776000004</v>
      </c>
      <c r="N224" s="113">
        <v>1</v>
      </c>
      <c r="O224" s="113" t="s">
        <v>510</v>
      </c>
      <c r="P224" s="119">
        <v>45703</v>
      </c>
      <c r="Q224" s="119">
        <v>45836</v>
      </c>
      <c r="R224" s="120">
        <v>4950039.8887999998</v>
      </c>
      <c r="S224" s="118"/>
      <c r="T224" s="118"/>
      <c r="U224" s="120" t="s">
        <v>496</v>
      </c>
      <c r="V224" s="148">
        <v>5</v>
      </c>
      <c r="W224" s="122">
        <v>4950040</v>
      </c>
      <c r="X224" s="123" t="s">
        <v>92</v>
      </c>
      <c r="Y224" s="124" t="s">
        <v>466</v>
      </c>
      <c r="Z224" s="125" t="s">
        <v>110</v>
      </c>
      <c r="AA224" s="125" t="s">
        <v>347</v>
      </c>
      <c r="AB224" s="125" t="s">
        <v>94</v>
      </c>
      <c r="AC224" s="126" t="str">
        <f t="shared" si="72"/>
        <v>CLE-208</v>
      </c>
      <c r="AD224" s="123">
        <v>80111600</v>
      </c>
      <c r="AE224" s="47" t="s">
        <v>493</v>
      </c>
      <c r="AF224" s="127" t="s">
        <v>644</v>
      </c>
      <c r="AG224" s="127" t="s">
        <v>644</v>
      </c>
      <c r="AH224" s="141">
        <v>5</v>
      </c>
      <c r="AI224" s="132" t="s">
        <v>96</v>
      </c>
      <c r="AJ224" s="151" t="s">
        <v>97</v>
      </c>
      <c r="AK224" s="128">
        <v>4950040</v>
      </c>
      <c r="AL224" s="128">
        <f t="shared" si="71"/>
        <v>4950040</v>
      </c>
      <c r="AM224" s="128"/>
      <c r="AN224" s="132" t="s">
        <v>94</v>
      </c>
      <c r="AO224" s="132" t="s">
        <v>98</v>
      </c>
      <c r="AP224" s="152" t="s">
        <v>99</v>
      </c>
      <c r="AQ224" s="153" t="s">
        <v>100</v>
      </c>
      <c r="AR224" s="129" t="s">
        <v>32</v>
      </c>
      <c r="AS224" s="130" t="s">
        <v>101</v>
      </c>
      <c r="AT224" s="131" t="s">
        <v>102</v>
      </c>
      <c r="AU224" s="132" t="s">
        <v>94</v>
      </c>
      <c r="AV224" s="132" t="s">
        <v>110</v>
      </c>
      <c r="AW224" s="133" t="s">
        <v>103</v>
      </c>
      <c r="AX224" s="133" t="s">
        <v>104</v>
      </c>
      <c r="AY224" s="133" t="s">
        <v>105</v>
      </c>
      <c r="AZ224" s="133" t="s">
        <v>103</v>
      </c>
      <c r="BA224" s="133"/>
      <c r="BB224" s="133"/>
    </row>
    <row r="225" spans="2:54" s="3" customFormat="1" ht="60">
      <c r="B225" s="113" t="s">
        <v>583</v>
      </c>
      <c r="C225" s="113" t="s">
        <v>290</v>
      </c>
      <c r="D225" s="113" t="s">
        <v>29</v>
      </c>
      <c r="E225" s="113" t="s">
        <v>32</v>
      </c>
      <c r="F225" s="113"/>
      <c r="G225" s="114" t="s">
        <v>324</v>
      </c>
      <c r="H225" s="114" t="s">
        <v>108</v>
      </c>
      <c r="I225" s="113"/>
      <c r="J225" s="113"/>
      <c r="K225" s="115"/>
      <c r="L225" s="116"/>
      <c r="M225" s="117">
        <v>990007.97776000004</v>
      </c>
      <c r="N225" s="113">
        <v>1</v>
      </c>
      <c r="O225" s="113" t="s">
        <v>510</v>
      </c>
      <c r="P225" s="119">
        <v>45703</v>
      </c>
      <c r="Q225" s="119">
        <v>45836</v>
      </c>
      <c r="R225" s="120">
        <v>1908774</v>
      </c>
      <c r="S225" s="118"/>
      <c r="T225" s="118"/>
      <c r="U225" s="120" t="s">
        <v>496</v>
      </c>
      <c r="V225" s="148">
        <v>5</v>
      </c>
      <c r="W225" s="122">
        <f>+R225</f>
        <v>1908774</v>
      </c>
      <c r="X225" s="123" t="s">
        <v>92</v>
      </c>
      <c r="Y225" s="124" t="s">
        <v>466</v>
      </c>
      <c r="Z225" s="125" t="s">
        <v>110</v>
      </c>
      <c r="AA225" s="125" t="s">
        <v>347</v>
      </c>
      <c r="AB225" s="125" t="s">
        <v>320</v>
      </c>
      <c r="AC225" s="126" t="str">
        <f t="shared" si="72"/>
        <v>CLE-209</v>
      </c>
      <c r="AD225" s="123">
        <v>80111600</v>
      </c>
      <c r="AE225" s="47" t="s">
        <v>493</v>
      </c>
      <c r="AF225" s="127" t="s">
        <v>644</v>
      </c>
      <c r="AG225" s="127" t="s">
        <v>644</v>
      </c>
      <c r="AH225" s="141">
        <v>5</v>
      </c>
      <c r="AI225" s="132" t="s">
        <v>96</v>
      </c>
      <c r="AJ225" s="151" t="s">
        <v>97</v>
      </c>
      <c r="AK225" s="128">
        <f>+W225</f>
        <v>1908774</v>
      </c>
      <c r="AL225" s="128">
        <f t="shared" si="71"/>
        <v>1908774</v>
      </c>
      <c r="AM225" s="128"/>
      <c r="AN225" s="132" t="s">
        <v>94</v>
      </c>
      <c r="AO225" s="132" t="s">
        <v>98</v>
      </c>
      <c r="AP225" s="152" t="s">
        <v>99</v>
      </c>
      <c r="AQ225" s="153" t="s">
        <v>100</v>
      </c>
      <c r="AR225" s="129" t="s">
        <v>32</v>
      </c>
      <c r="AS225" s="130" t="s">
        <v>101</v>
      </c>
      <c r="AT225" s="131" t="s">
        <v>102</v>
      </c>
      <c r="AU225" s="132" t="s">
        <v>94</v>
      </c>
      <c r="AV225" s="132" t="s">
        <v>110</v>
      </c>
      <c r="AW225" s="133" t="s">
        <v>103</v>
      </c>
      <c r="AX225" s="133" t="s">
        <v>104</v>
      </c>
      <c r="AY225" s="133" t="s">
        <v>105</v>
      </c>
      <c r="AZ225" s="133" t="s">
        <v>103</v>
      </c>
      <c r="BA225" s="133"/>
      <c r="BB225" s="133"/>
    </row>
    <row r="226" spans="2:54" s="3" customFormat="1" ht="60">
      <c r="B226" s="113" t="s">
        <v>584</v>
      </c>
      <c r="C226" s="113" t="s">
        <v>290</v>
      </c>
      <c r="D226" s="113" t="s">
        <v>29</v>
      </c>
      <c r="E226" s="113" t="s">
        <v>32</v>
      </c>
      <c r="F226" s="113"/>
      <c r="G226" s="114" t="s">
        <v>324</v>
      </c>
      <c r="H226" s="114" t="s">
        <v>108</v>
      </c>
      <c r="I226" s="113"/>
      <c r="J226" s="113"/>
      <c r="K226" s="115"/>
      <c r="L226" s="116"/>
      <c r="M226" s="117">
        <v>990007.97776000004</v>
      </c>
      <c r="N226" s="113">
        <v>1</v>
      </c>
      <c r="O226" s="113" t="s">
        <v>510</v>
      </c>
      <c r="P226" s="119">
        <v>45703</v>
      </c>
      <c r="Q226" s="119">
        <v>45836</v>
      </c>
      <c r="R226" s="120">
        <v>4806356</v>
      </c>
      <c r="S226" s="118"/>
      <c r="T226" s="118"/>
      <c r="U226" s="120" t="s">
        <v>496</v>
      </c>
      <c r="V226" s="148">
        <v>5</v>
      </c>
      <c r="W226" s="122">
        <f>R226</f>
        <v>4806356</v>
      </c>
      <c r="X226" s="123" t="s">
        <v>92</v>
      </c>
      <c r="Y226" s="124" t="s">
        <v>466</v>
      </c>
      <c r="Z226" s="125" t="s">
        <v>110</v>
      </c>
      <c r="AA226" s="125" t="s">
        <v>347</v>
      </c>
      <c r="AB226" s="125" t="s">
        <v>94</v>
      </c>
      <c r="AC226" s="126" t="str">
        <f t="shared" si="72"/>
        <v>CLE-210</v>
      </c>
      <c r="AD226" s="123">
        <v>80111600</v>
      </c>
      <c r="AE226" s="47" t="s">
        <v>493</v>
      </c>
      <c r="AF226" s="127" t="s">
        <v>644</v>
      </c>
      <c r="AG226" s="127" t="s">
        <v>644</v>
      </c>
      <c r="AH226" s="141">
        <v>5</v>
      </c>
      <c r="AI226" s="132" t="s">
        <v>96</v>
      </c>
      <c r="AJ226" s="151" t="s">
        <v>97</v>
      </c>
      <c r="AK226" s="128">
        <f>W226</f>
        <v>4806356</v>
      </c>
      <c r="AL226" s="128">
        <f t="shared" si="71"/>
        <v>4806356</v>
      </c>
      <c r="AM226" s="128"/>
      <c r="AN226" s="132" t="s">
        <v>94</v>
      </c>
      <c r="AO226" s="132" t="s">
        <v>98</v>
      </c>
      <c r="AP226" s="152" t="s">
        <v>99</v>
      </c>
      <c r="AQ226" s="153" t="s">
        <v>100</v>
      </c>
      <c r="AR226" s="129" t="s">
        <v>32</v>
      </c>
      <c r="AS226" s="130" t="s">
        <v>101</v>
      </c>
      <c r="AT226" s="131" t="s">
        <v>102</v>
      </c>
      <c r="AU226" s="132" t="s">
        <v>94</v>
      </c>
      <c r="AV226" s="132" t="s">
        <v>110</v>
      </c>
      <c r="AW226" s="133" t="s">
        <v>103</v>
      </c>
      <c r="AX226" s="133" t="s">
        <v>104</v>
      </c>
      <c r="AY226" s="133" t="s">
        <v>105</v>
      </c>
      <c r="AZ226" s="133" t="s">
        <v>103</v>
      </c>
      <c r="BA226" s="133"/>
      <c r="BB226" s="133"/>
    </row>
    <row r="227" spans="2:54" s="3" customFormat="1" ht="60">
      <c r="B227" s="113" t="s">
        <v>585</v>
      </c>
      <c r="C227" s="113" t="s">
        <v>290</v>
      </c>
      <c r="D227" s="113" t="s">
        <v>29</v>
      </c>
      <c r="E227" s="113" t="s">
        <v>32</v>
      </c>
      <c r="F227" s="113"/>
      <c r="G227" s="114" t="s">
        <v>324</v>
      </c>
      <c r="H227" s="114" t="s">
        <v>115</v>
      </c>
      <c r="I227" s="113"/>
      <c r="J227" s="113"/>
      <c r="K227" s="115"/>
      <c r="L227" s="116"/>
      <c r="M227" s="117">
        <v>1155011</v>
      </c>
      <c r="N227" s="113">
        <v>1</v>
      </c>
      <c r="O227" s="113" t="s">
        <v>510</v>
      </c>
      <c r="P227" s="119">
        <v>45703</v>
      </c>
      <c r="Q227" s="119">
        <v>45836</v>
      </c>
      <c r="R227" s="120">
        <v>5775055</v>
      </c>
      <c r="S227" s="118"/>
      <c r="T227" s="118"/>
      <c r="U227" s="120" t="s">
        <v>496</v>
      </c>
      <c r="V227" s="148">
        <v>5</v>
      </c>
      <c r="W227" s="122">
        <v>5775055</v>
      </c>
      <c r="X227" s="123" t="s">
        <v>92</v>
      </c>
      <c r="Y227" s="124" t="s">
        <v>466</v>
      </c>
      <c r="Z227" s="125" t="s">
        <v>110</v>
      </c>
      <c r="AA227" s="125" t="s">
        <v>347</v>
      </c>
      <c r="AB227" s="125" t="s">
        <v>94</v>
      </c>
      <c r="AC227" s="126" t="str">
        <f t="shared" si="72"/>
        <v>CLE-211</v>
      </c>
      <c r="AD227" s="123">
        <v>80111600</v>
      </c>
      <c r="AE227" s="47" t="s">
        <v>493</v>
      </c>
      <c r="AF227" s="127" t="s">
        <v>644</v>
      </c>
      <c r="AG227" s="127" t="s">
        <v>644</v>
      </c>
      <c r="AH227" s="141">
        <v>5</v>
      </c>
      <c r="AI227" s="132" t="s">
        <v>96</v>
      </c>
      <c r="AJ227" s="151" t="s">
        <v>97</v>
      </c>
      <c r="AK227" s="128">
        <v>5775055</v>
      </c>
      <c r="AL227" s="128">
        <f t="shared" si="71"/>
        <v>5775055</v>
      </c>
      <c r="AM227" s="128"/>
      <c r="AN227" s="132" t="s">
        <v>94</v>
      </c>
      <c r="AO227" s="132" t="s">
        <v>98</v>
      </c>
      <c r="AP227" s="152" t="s">
        <v>99</v>
      </c>
      <c r="AQ227" s="153" t="s">
        <v>100</v>
      </c>
      <c r="AR227" s="129" t="s">
        <v>32</v>
      </c>
      <c r="AS227" s="130" t="s">
        <v>101</v>
      </c>
      <c r="AT227" s="131" t="s">
        <v>102</v>
      </c>
      <c r="AU227" s="132" t="s">
        <v>94</v>
      </c>
      <c r="AV227" s="132" t="s">
        <v>110</v>
      </c>
      <c r="AW227" s="133" t="s">
        <v>103</v>
      </c>
      <c r="AX227" s="133" t="s">
        <v>104</v>
      </c>
      <c r="AY227" s="133" t="s">
        <v>105</v>
      </c>
      <c r="AZ227" s="133" t="s">
        <v>103</v>
      </c>
      <c r="BA227" s="133"/>
      <c r="BB227" s="133"/>
    </row>
    <row r="228" spans="2:54" s="3" customFormat="1" ht="60">
      <c r="B228" s="113" t="s">
        <v>586</v>
      </c>
      <c r="C228" s="113" t="s">
        <v>290</v>
      </c>
      <c r="D228" s="113" t="s">
        <v>29</v>
      </c>
      <c r="E228" s="113" t="s">
        <v>32</v>
      </c>
      <c r="F228" s="113"/>
      <c r="G228" s="114" t="s">
        <v>324</v>
      </c>
      <c r="H228" s="114" t="s">
        <v>108</v>
      </c>
      <c r="I228" s="113"/>
      <c r="J228" s="113"/>
      <c r="K228" s="115"/>
      <c r="L228" s="116"/>
      <c r="M228" s="117">
        <v>1062544</v>
      </c>
      <c r="N228" s="113">
        <v>1</v>
      </c>
      <c r="O228" s="113" t="s">
        <v>510</v>
      </c>
      <c r="P228" s="119">
        <v>45717</v>
      </c>
      <c r="Q228" s="119">
        <v>45836</v>
      </c>
      <c r="R228" s="120">
        <v>3962808</v>
      </c>
      <c r="S228" s="118"/>
      <c r="T228" s="118"/>
      <c r="U228" s="120" t="s">
        <v>496</v>
      </c>
      <c r="V228" s="148">
        <v>4</v>
      </c>
      <c r="W228" s="122">
        <f>+R228</f>
        <v>3962808</v>
      </c>
      <c r="X228" s="123" t="s">
        <v>92</v>
      </c>
      <c r="Y228" s="124" t="s">
        <v>466</v>
      </c>
      <c r="Z228" s="125" t="s">
        <v>110</v>
      </c>
      <c r="AA228" s="125" t="s">
        <v>347</v>
      </c>
      <c r="AB228" s="125" t="s">
        <v>94</v>
      </c>
      <c r="AC228" s="126" t="str">
        <f t="shared" si="72"/>
        <v>CLE-212</v>
      </c>
      <c r="AD228" s="123">
        <v>80111600</v>
      </c>
      <c r="AE228" s="47" t="s">
        <v>493</v>
      </c>
      <c r="AF228" s="127" t="s">
        <v>644</v>
      </c>
      <c r="AG228" s="127" t="s">
        <v>644</v>
      </c>
      <c r="AH228" s="141">
        <v>4</v>
      </c>
      <c r="AI228" s="132" t="s">
        <v>96</v>
      </c>
      <c r="AJ228" s="151" t="s">
        <v>97</v>
      </c>
      <c r="AK228" s="128">
        <f>+W228</f>
        <v>3962808</v>
      </c>
      <c r="AL228" s="128">
        <f t="shared" si="71"/>
        <v>3962808</v>
      </c>
      <c r="AM228" s="128"/>
      <c r="AN228" s="132" t="s">
        <v>94</v>
      </c>
      <c r="AO228" s="132" t="s">
        <v>98</v>
      </c>
      <c r="AP228" s="152" t="s">
        <v>99</v>
      </c>
      <c r="AQ228" s="153" t="s">
        <v>100</v>
      </c>
      <c r="AR228" s="129" t="s">
        <v>32</v>
      </c>
      <c r="AS228" s="130" t="s">
        <v>101</v>
      </c>
      <c r="AT228" s="131" t="s">
        <v>102</v>
      </c>
      <c r="AU228" s="132" t="s">
        <v>94</v>
      </c>
      <c r="AV228" s="132" t="s">
        <v>110</v>
      </c>
      <c r="AW228" s="133" t="s">
        <v>103</v>
      </c>
      <c r="AX228" s="133" t="s">
        <v>104</v>
      </c>
      <c r="AY228" s="133" t="s">
        <v>105</v>
      </c>
      <c r="AZ228" s="133" t="s">
        <v>103</v>
      </c>
      <c r="BA228" s="133"/>
      <c r="BB228" s="133"/>
    </row>
    <row r="229" spans="2:54" s="3" customFormat="1" ht="60">
      <c r="B229" s="113" t="s">
        <v>587</v>
      </c>
      <c r="C229" s="113" t="s">
        <v>290</v>
      </c>
      <c r="D229" s="113" t="s">
        <v>29</v>
      </c>
      <c r="E229" s="113" t="s">
        <v>32</v>
      </c>
      <c r="F229" s="113"/>
      <c r="G229" s="114" t="s">
        <v>324</v>
      </c>
      <c r="H229" s="114" t="s">
        <v>108</v>
      </c>
      <c r="I229" s="113"/>
      <c r="J229" s="113"/>
      <c r="K229" s="115"/>
      <c r="L229" s="116"/>
      <c r="M229" s="117">
        <v>990007.97776000004</v>
      </c>
      <c r="N229" s="113">
        <v>1</v>
      </c>
      <c r="O229" s="113" t="s">
        <v>510</v>
      </c>
      <c r="P229" s="119">
        <v>45703</v>
      </c>
      <c r="Q229" s="119">
        <v>45836</v>
      </c>
      <c r="R229" s="120">
        <v>4950039.8887999998</v>
      </c>
      <c r="S229" s="118"/>
      <c r="T229" s="118"/>
      <c r="U229" s="120" t="s">
        <v>496</v>
      </c>
      <c r="V229" s="148">
        <v>5</v>
      </c>
      <c r="W229" s="122">
        <v>4950040</v>
      </c>
      <c r="X229" s="123" t="s">
        <v>92</v>
      </c>
      <c r="Y229" s="124" t="s">
        <v>466</v>
      </c>
      <c r="Z229" s="125" t="s">
        <v>110</v>
      </c>
      <c r="AA229" s="125" t="s">
        <v>347</v>
      </c>
      <c r="AB229" s="125" t="s">
        <v>94</v>
      </c>
      <c r="AC229" s="126" t="str">
        <f t="shared" si="72"/>
        <v>CLE-213</v>
      </c>
      <c r="AD229" s="123">
        <v>80111600</v>
      </c>
      <c r="AE229" s="47" t="s">
        <v>493</v>
      </c>
      <c r="AF229" s="127" t="s">
        <v>644</v>
      </c>
      <c r="AG229" s="127" t="s">
        <v>644</v>
      </c>
      <c r="AH229" s="141">
        <v>5</v>
      </c>
      <c r="AI229" s="132" t="s">
        <v>96</v>
      </c>
      <c r="AJ229" s="151" t="s">
        <v>97</v>
      </c>
      <c r="AK229" s="128">
        <v>4950040</v>
      </c>
      <c r="AL229" s="128">
        <f t="shared" si="71"/>
        <v>4950040</v>
      </c>
      <c r="AM229" s="128"/>
      <c r="AN229" s="132" t="s">
        <v>94</v>
      </c>
      <c r="AO229" s="132" t="s">
        <v>98</v>
      </c>
      <c r="AP229" s="152" t="s">
        <v>99</v>
      </c>
      <c r="AQ229" s="153" t="s">
        <v>100</v>
      </c>
      <c r="AR229" s="129" t="s">
        <v>32</v>
      </c>
      <c r="AS229" s="130" t="s">
        <v>101</v>
      </c>
      <c r="AT229" s="131" t="s">
        <v>102</v>
      </c>
      <c r="AU229" s="132" t="s">
        <v>94</v>
      </c>
      <c r="AV229" s="132" t="s">
        <v>110</v>
      </c>
      <c r="AW229" s="133" t="s">
        <v>103</v>
      </c>
      <c r="AX229" s="133" t="s">
        <v>104</v>
      </c>
      <c r="AY229" s="133" t="s">
        <v>105</v>
      </c>
      <c r="AZ229" s="133" t="s">
        <v>103</v>
      </c>
      <c r="BA229" s="133"/>
      <c r="BB229" s="133"/>
    </row>
    <row r="230" spans="2:54" s="3" customFormat="1" ht="60">
      <c r="B230" s="113" t="s">
        <v>588</v>
      </c>
      <c r="C230" s="113" t="s">
        <v>290</v>
      </c>
      <c r="D230" s="113" t="s">
        <v>29</v>
      </c>
      <c r="E230" s="113" t="s">
        <v>32</v>
      </c>
      <c r="F230" s="113"/>
      <c r="G230" s="114" t="s">
        <v>324</v>
      </c>
      <c r="H230" s="114" t="s">
        <v>108</v>
      </c>
      <c r="I230" s="113"/>
      <c r="J230" s="113"/>
      <c r="K230" s="115"/>
      <c r="L230" s="116"/>
      <c r="M230" s="117">
        <v>990007.97776000004</v>
      </c>
      <c r="N230" s="113">
        <v>1</v>
      </c>
      <c r="O230" s="113" t="s">
        <v>510</v>
      </c>
      <c r="P230" s="119">
        <v>45703</v>
      </c>
      <c r="Q230" s="119">
        <v>45836</v>
      </c>
      <c r="R230" s="120">
        <v>4806356</v>
      </c>
      <c r="S230" s="118"/>
      <c r="T230" s="118"/>
      <c r="U230" s="120" t="s">
        <v>496</v>
      </c>
      <c r="V230" s="148">
        <v>5</v>
      </c>
      <c r="W230" s="122">
        <f>R230</f>
        <v>4806356</v>
      </c>
      <c r="X230" s="123" t="s">
        <v>92</v>
      </c>
      <c r="Y230" s="124" t="s">
        <v>466</v>
      </c>
      <c r="Z230" s="125" t="s">
        <v>110</v>
      </c>
      <c r="AA230" s="125" t="s">
        <v>347</v>
      </c>
      <c r="AB230" s="125" t="s">
        <v>94</v>
      </c>
      <c r="AC230" s="126" t="str">
        <f t="shared" si="72"/>
        <v>CLE-214</v>
      </c>
      <c r="AD230" s="123">
        <v>80111600</v>
      </c>
      <c r="AE230" s="47" t="s">
        <v>493</v>
      </c>
      <c r="AF230" s="127" t="s">
        <v>644</v>
      </c>
      <c r="AG230" s="127" t="s">
        <v>644</v>
      </c>
      <c r="AH230" s="141">
        <v>5</v>
      </c>
      <c r="AI230" s="132" t="s">
        <v>96</v>
      </c>
      <c r="AJ230" s="151" t="s">
        <v>97</v>
      </c>
      <c r="AK230" s="128">
        <f>W230</f>
        <v>4806356</v>
      </c>
      <c r="AL230" s="128">
        <f t="shared" si="71"/>
        <v>4806356</v>
      </c>
      <c r="AM230" s="128"/>
      <c r="AN230" s="132" t="s">
        <v>94</v>
      </c>
      <c r="AO230" s="132" t="s">
        <v>98</v>
      </c>
      <c r="AP230" s="152" t="s">
        <v>99</v>
      </c>
      <c r="AQ230" s="153" t="s">
        <v>100</v>
      </c>
      <c r="AR230" s="129" t="s">
        <v>32</v>
      </c>
      <c r="AS230" s="130" t="s">
        <v>101</v>
      </c>
      <c r="AT230" s="131" t="s">
        <v>102</v>
      </c>
      <c r="AU230" s="132" t="s">
        <v>94</v>
      </c>
      <c r="AV230" s="132" t="s">
        <v>110</v>
      </c>
      <c r="AW230" s="133" t="s">
        <v>103</v>
      </c>
      <c r="AX230" s="133" t="s">
        <v>104</v>
      </c>
      <c r="AY230" s="133" t="s">
        <v>105</v>
      </c>
      <c r="AZ230" s="133" t="s">
        <v>103</v>
      </c>
      <c r="BA230" s="133"/>
      <c r="BB230" s="133"/>
    </row>
    <row r="231" spans="2:54" s="3" customFormat="1" ht="60">
      <c r="B231" s="113" t="s">
        <v>589</v>
      </c>
      <c r="C231" s="113" t="s">
        <v>290</v>
      </c>
      <c r="D231" s="113" t="s">
        <v>29</v>
      </c>
      <c r="E231" s="113" t="s">
        <v>32</v>
      </c>
      <c r="F231" s="113"/>
      <c r="G231" s="114" t="s">
        <v>324</v>
      </c>
      <c r="H231" s="114" t="s">
        <v>115</v>
      </c>
      <c r="I231" s="113"/>
      <c r="J231" s="113"/>
      <c r="K231" s="115"/>
      <c r="L231" s="116"/>
      <c r="M231" s="117">
        <v>1155011</v>
      </c>
      <c r="N231" s="113">
        <v>1</v>
      </c>
      <c r="O231" s="113" t="s">
        <v>510</v>
      </c>
      <c r="P231" s="119">
        <v>45703</v>
      </c>
      <c r="Q231" s="119">
        <v>45836</v>
      </c>
      <c r="R231" s="120">
        <v>5775055</v>
      </c>
      <c r="S231" s="118"/>
      <c r="T231" s="118"/>
      <c r="U231" s="120" t="s">
        <v>496</v>
      </c>
      <c r="V231" s="148">
        <v>5</v>
      </c>
      <c r="W231" s="122">
        <v>5775055</v>
      </c>
      <c r="X231" s="123" t="s">
        <v>92</v>
      </c>
      <c r="Y231" s="124" t="s">
        <v>466</v>
      </c>
      <c r="Z231" s="125" t="s">
        <v>110</v>
      </c>
      <c r="AA231" s="125" t="s">
        <v>347</v>
      </c>
      <c r="AB231" s="125" t="s">
        <v>94</v>
      </c>
      <c r="AC231" s="126" t="str">
        <f t="shared" si="72"/>
        <v>CLE-215</v>
      </c>
      <c r="AD231" s="123">
        <v>80111600</v>
      </c>
      <c r="AE231" s="47" t="s">
        <v>493</v>
      </c>
      <c r="AF231" s="127" t="s">
        <v>644</v>
      </c>
      <c r="AG231" s="127" t="s">
        <v>644</v>
      </c>
      <c r="AH231" s="141">
        <v>5</v>
      </c>
      <c r="AI231" s="132" t="s">
        <v>96</v>
      </c>
      <c r="AJ231" s="151" t="s">
        <v>97</v>
      </c>
      <c r="AK231" s="128">
        <v>5775055</v>
      </c>
      <c r="AL231" s="128">
        <f t="shared" si="71"/>
        <v>5775055</v>
      </c>
      <c r="AM231" s="128"/>
      <c r="AN231" s="132" t="s">
        <v>94</v>
      </c>
      <c r="AO231" s="132" t="s">
        <v>98</v>
      </c>
      <c r="AP231" s="152" t="s">
        <v>99</v>
      </c>
      <c r="AQ231" s="153" t="s">
        <v>100</v>
      </c>
      <c r="AR231" s="129" t="s">
        <v>32</v>
      </c>
      <c r="AS231" s="130" t="s">
        <v>101</v>
      </c>
      <c r="AT231" s="131" t="s">
        <v>102</v>
      </c>
      <c r="AU231" s="132" t="s">
        <v>94</v>
      </c>
      <c r="AV231" s="132" t="s">
        <v>110</v>
      </c>
      <c r="AW231" s="133" t="s">
        <v>103</v>
      </c>
      <c r="AX231" s="133" t="s">
        <v>104</v>
      </c>
      <c r="AY231" s="133" t="s">
        <v>105</v>
      </c>
      <c r="AZ231" s="133" t="s">
        <v>103</v>
      </c>
      <c r="BA231" s="133"/>
      <c r="BB231" s="133"/>
    </row>
    <row r="232" spans="2:54" s="3" customFormat="1" ht="60">
      <c r="B232" s="113" t="s">
        <v>590</v>
      </c>
      <c r="C232" s="113" t="s">
        <v>290</v>
      </c>
      <c r="D232" s="113" t="s">
        <v>29</v>
      </c>
      <c r="E232" s="113" t="s">
        <v>32</v>
      </c>
      <c r="F232" s="113"/>
      <c r="G232" s="114" t="s">
        <v>324</v>
      </c>
      <c r="H232" s="114" t="s">
        <v>115</v>
      </c>
      <c r="I232" s="113"/>
      <c r="J232" s="113"/>
      <c r="K232" s="115"/>
      <c r="L232" s="116"/>
      <c r="M232" s="117">
        <v>1155011</v>
      </c>
      <c r="N232" s="113">
        <v>1</v>
      </c>
      <c r="O232" s="113" t="s">
        <v>510</v>
      </c>
      <c r="P232" s="119">
        <v>45703</v>
      </c>
      <c r="Q232" s="119">
        <v>45836</v>
      </c>
      <c r="R232" s="120">
        <v>5775055</v>
      </c>
      <c r="S232" s="118"/>
      <c r="T232" s="118"/>
      <c r="U232" s="120" t="s">
        <v>496</v>
      </c>
      <c r="V232" s="148">
        <v>5</v>
      </c>
      <c r="W232" s="122">
        <v>5775055</v>
      </c>
      <c r="X232" s="123" t="s">
        <v>92</v>
      </c>
      <c r="Y232" s="124" t="s">
        <v>466</v>
      </c>
      <c r="Z232" s="125" t="s">
        <v>110</v>
      </c>
      <c r="AA232" s="125" t="s">
        <v>347</v>
      </c>
      <c r="AB232" s="125" t="s">
        <v>94</v>
      </c>
      <c r="AC232" s="126" t="str">
        <f t="shared" si="72"/>
        <v>CLE-216</v>
      </c>
      <c r="AD232" s="123">
        <v>80111600</v>
      </c>
      <c r="AE232" s="47" t="s">
        <v>493</v>
      </c>
      <c r="AF232" s="127" t="s">
        <v>644</v>
      </c>
      <c r="AG232" s="127" t="s">
        <v>644</v>
      </c>
      <c r="AH232" s="141">
        <v>5</v>
      </c>
      <c r="AI232" s="132" t="s">
        <v>96</v>
      </c>
      <c r="AJ232" s="151" t="s">
        <v>97</v>
      </c>
      <c r="AK232" s="128">
        <v>5775055</v>
      </c>
      <c r="AL232" s="128">
        <f t="shared" si="71"/>
        <v>5775055</v>
      </c>
      <c r="AM232" s="128"/>
      <c r="AN232" s="132" t="s">
        <v>94</v>
      </c>
      <c r="AO232" s="132" t="s">
        <v>98</v>
      </c>
      <c r="AP232" s="152" t="s">
        <v>99</v>
      </c>
      <c r="AQ232" s="153" t="s">
        <v>100</v>
      </c>
      <c r="AR232" s="129" t="s">
        <v>32</v>
      </c>
      <c r="AS232" s="130" t="s">
        <v>101</v>
      </c>
      <c r="AT232" s="131" t="s">
        <v>102</v>
      </c>
      <c r="AU232" s="132" t="s">
        <v>94</v>
      </c>
      <c r="AV232" s="132" t="s">
        <v>110</v>
      </c>
      <c r="AW232" s="133" t="s">
        <v>103</v>
      </c>
      <c r="AX232" s="133" t="s">
        <v>104</v>
      </c>
      <c r="AY232" s="133" t="s">
        <v>105</v>
      </c>
      <c r="AZ232" s="133" t="s">
        <v>103</v>
      </c>
      <c r="BA232" s="133"/>
      <c r="BB232" s="133"/>
    </row>
    <row r="233" spans="2:54" s="3" customFormat="1" ht="60">
      <c r="B233" s="113" t="s">
        <v>591</v>
      </c>
      <c r="C233" s="113" t="s">
        <v>290</v>
      </c>
      <c r="D233" s="113" t="s">
        <v>29</v>
      </c>
      <c r="E233" s="113" t="s">
        <v>32</v>
      </c>
      <c r="F233" s="113"/>
      <c r="G233" s="114" t="s">
        <v>324</v>
      </c>
      <c r="H233" s="114" t="s">
        <v>108</v>
      </c>
      <c r="I233" s="113"/>
      <c r="J233" s="113"/>
      <c r="K233" s="115"/>
      <c r="L233" s="116"/>
      <c r="M233" s="117">
        <v>960994</v>
      </c>
      <c r="N233" s="113">
        <v>1</v>
      </c>
      <c r="O233" s="113" t="s">
        <v>510</v>
      </c>
      <c r="P233" s="119">
        <v>45703</v>
      </c>
      <c r="Q233" s="119">
        <v>45836</v>
      </c>
      <c r="R233" s="120">
        <f>+M233*V233</f>
        <v>4804970</v>
      </c>
      <c r="S233" s="118"/>
      <c r="T233" s="118"/>
      <c r="U233" s="120">
        <v>0</v>
      </c>
      <c r="V233" s="148">
        <v>5</v>
      </c>
      <c r="W233" s="122">
        <f>+R233+U233</f>
        <v>4804970</v>
      </c>
      <c r="X233" s="123" t="s">
        <v>92</v>
      </c>
      <c r="Y233" s="124" t="s">
        <v>466</v>
      </c>
      <c r="Z233" s="125" t="s">
        <v>110</v>
      </c>
      <c r="AA233" s="125" t="s">
        <v>347</v>
      </c>
      <c r="AB233" s="125" t="s">
        <v>320</v>
      </c>
      <c r="AC233" s="126" t="str">
        <f t="shared" si="72"/>
        <v>CLE-217</v>
      </c>
      <c r="AD233" s="123">
        <v>80111600</v>
      </c>
      <c r="AE233" s="47" t="s">
        <v>493</v>
      </c>
      <c r="AF233" s="127" t="s">
        <v>644</v>
      </c>
      <c r="AG233" s="127" t="s">
        <v>644</v>
      </c>
      <c r="AH233" s="141">
        <v>5</v>
      </c>
      <c r="AI233" s="132" t="s">
        <v>96</v>
      </c>
      <c r="AJ233" s="151" t="s">
        <v>97</v>
      </c>
      <c r="AK233" s="128">
        <f>+W233</f>
        <v>4804970</v>
      </c>
      <c r="AL233" s="128">
        <f t="shared" si="71"/>
        <v>4804970</v>
      </c>
      <c r="AM233" s="128"/>
      <c r="AN233" s="132" t="s">
        <v>94</v>
      </c>
      <c r="AO233" s="132" t="s">
        <v>98</v>
      </c>
      <c r="AP233" s="152" t="s">
        <v>99</v>
      </c>
      <c r="AQ233" s="153" t="s">
        <v>100</v>
      </c>
      <c r="AR233" s="129" t="s">
        <v>32</v>
      </c>
      <c r="AS233" s="130" t="s">
        <v>101</v>
      </c>
      <c r="AT233" s="131" t="s">
        <v>102</v>
      </c>
      <c r="AU233" s="132" t="s">
        <v>94</v>
      </c>
      <c r="AV233" s="132" t="s">
        <v>110</v>
      </c>
      <c r="AW233" s="133" t="s">
        <v>103</v>
      </c>
      <c r="AX233" s="133" t="s">
        <v>104</v>
      </c>
      <c r="AY233" s="133" t="s">
        <v>105</v>
      </c>
      <c r="AZ233" s="133" t="s">
        <v>103</v>
      </c>
      <c r="BA233" s="133"/>
      <c r="BB233" s="133"/>
    </row>
    <row r="234" spans="2:54" s="3" customFormat="1" ht="60">
      <c r="B234" s="113" t="s">
        <v>592</v>
      </c>
      <c r="C234" s="113" t="s">
        <v>290</v>
      </c>
      <c r="D234" s="113" t="s">
        <v>29</v>
      </c>
      <c r="E234" s="113" t="s">
        <v>32</v>
      </c>
      <c r="F234" s="113"/>
      <c r="G234" s="114" t="s">
        <v>324</v>
      </c>
      <c r="H234" s="114" t="s">
        <v>108</v>
      </c>
      <c r="I234" s="113"/>
      <c r="J234" s="113"/>
      <c r="K234" s="115"/>
      <c r="L234" s="116"/>
      <c r="M234" s="117">
        <v>1026276</v>
      </c>
      <c r="N234" s="113">
        <v>1</v>
      </c>
      <c r="O234" s="113" t="s">
        <v>510</v>
      </c>
      <c r="P234" s="119">
        <v>45717</v>
      </c>
      <c r="Q234" s="119">
        <v>45836</v>
      </c>
      <c r="R234" s="120">
        <f>M234*4</f>
        <v>4105104</v>
      </c>
      <c r="S234" s="118"/>
      <c r="T234" s="118"/>
      <c r="U234" s="120">
        <v>0</v>
      </c>
      <c r="V234" s="148">
        <v>4</v>
      </c>
      <c r="W234" s="122">
        <f>+R234+U234</f>
        <v>4105104</v>
      </c>
      <c r="X234" s="123" t="s">
        <v>92</v>
      </c>
      <c r="Y234" s="124" t="s">
        <v>466</v>
      </c>
      <c r="Z234" s="125" t="s">
        <v>110</v>
      </c>
      <c r="AA234" s="125" t="s">
        <v>347</v>
      </c>
      <c r="AB234" s="125" t="s">
        <v>320</v>
      </c>
      <c r="AC234" s="126" t="str">
        <f t="shared" si="72"/>
        <v>CLE-218</v>
      </c>
      <c r="AD234" s="123">
        <v>80111600</v>
      </c>
      <c r="AE234" s="47" t="s">
        <v>493</v>
      </c>
      <c r="AF234" s="127" t="s">
        <v>644</v>
      </c>
      <c r="AG234" s="127" t="s">
        <v>644</v>
      </c>
      <c r="AH234" s="141">
        <v>4</v>
      </c>
      <c r="AI234" s="132" t="s">
        <v>96</v>
      </c>
      <c r="AJ234" s="151" t="s">
        <v>97</v>
      </c>
      <c r="AK234" s="128">
        <f>+W234</f>
        <v>4105104</v>
      </c>
      <c r="AL234" s="128">
        <f t="shared" si="71"/>
        <v>4105104</v>
      </c>
      <c r="AM234" s="128"/>
      <c r="AN234" s="132" t="s">
        <v>94</v>
      </c>
      <c r="AO234" s="132" t="s">
        <v>98</v>
      </c>
      <c r="AP234" s="152" t="s">
        <v>99</v>
      </c>
      <c r="AQ234" s="153" t="s">
        <v>100</v>
      </c>
      <c r="AR234" s="129" t="s">
        <v>32</v>
      </c>
      <c r="AS234" s="130" t="s">
        <v>101</v>
      </c>
      <c r="AT234" s="131" t="s">
        <v>102</v>
      </c>
      <c r="AU234" s="132" t="s">
        <v>94</v>
      </c>
      <c r="AV234" s="132" t="s">
        <v>110</v>
      </c>
      <c r="AW234" s="133" t="s">
        <v>103</v>
      </c>
      <c r="AX234" s="133" t="s">
        <v>104</v>
      </c>
      <c r="AY234" s="133" t="s">
        <v>105</v>
      </c>
      <c r="AZ234" s="133" t="s">
        <v>103</v>
      </c>
      <c r="BA234" s="133"/>
      <c r="BB234" s="133"/>
    </row>
    <row r="235" spans="2:54" s="3" customFormat="1" ht="60">
      <c r="B235" s="113">
        <v>219</v>
      </c>
      <c r="C235" s="113" t="s">
        <v>290</v>
      </c>
      <c r="D235" s="113" t="s">
        <v>29</v>
      </c>
      <c r="E235" s="113" t="s">
        <v>32</v>
      </c>
      <c r="F235" s="113"/>
      <c r="G235" s="114" t="s">
        <v>324</v>
      </c>
      <c r="H235" s="114" t="s">
        <v>108</v>
      </c>
      <c r="I235" s="113"/>
      <c r="J235" s="113"/>
      <c r="K235" s="115"/>
      <c r="L235" s="116"/>
      <c r="M235" s="117">
        <v>2730872</v>
      </c>
      <c r="N235" s="113">
        <v>1</v>
      </c>
      <c r="O235" s="113" t="s">
        <v>510</v>
      </c>
      <c r="P235" s="119">
        <v>45703</v>
      </c>
      <c r="Q235" s="119">
        <v>45836</v>
      </c>
      <c r="R235" s="120">
        <v>13654360</v>
      </c>
      <c r="S235" s="118"/>
      <c r="T235" s="118"/>
      <c r="U235" s="120" t="s">
        <v>496</v>
      </c>
      <c r="V235" s="148">
        <v>5</v>
      </c>
      <c r="W235" s="122">
        <f>+R235</f>
        <v>13654360</v>
      </c>
      <c r="X235" s="123" t="s">
        <v>92</v>
      </c>
      <c r="Y235" s="124" t="s">
        <v>466</v>
      </c>
      <c r="Z235" s="125" t="s">
        <v>110</v>
      </c>
      <c r="AA235" s="125" t="s">
        <v>347</v>
      </c>
      <c r="AB235" s="125" t="s">
        <v>94</v>
      </c>
      <c r="AC235" s="126" t="str">
        <f t="shared" si="72"/>
        <v>CLE-219</v>
      </c>
      <c r="AD235" s="123">
        <v>80111600</v>
      </c>
      <c r="AE235" s="47" t="s">
        <v>493</v>
      </c>
      <c r="AF235" s="127">
        <v>45703</v>
      </c>
      <c r="AG235" s="127">
        <v>45703</v>
      </c>
      <c r="AH235" s="141">
        <v>5</v>
      </c>
      <c r="AI235" s="132" t="s">
        <v>96</v>
      </c>
      <c r="AJ235" s="151" t="s">
        <v>97</v>
      </c>
      <c r="AK235" s="128">
        <f>+W235</f>
        <v>13654360</v>
      </c>
      <c r="AL235" s="128">
        <f t="shared" si="71"/>
        <v>13654360</v>
      </c>
      <c r="AM235" s="128"/>
      <c r="AN235" s="132" t="s">
        <v>94</v>
      </c>
      <c r="AO235" s="132" t="s">
        <v>98</v>
      </c>
      <c r="AP235" s="152" t="s">
        <v>99</v>
      </c>
      <c r="AQ235" s="153" t="s">
        <v>100</v>
      </c>
      <c r="AR235" s="129" t="s">
        <v>32</v>
      </c>
      <c r="AS235" s="130" t="s">
        <v>101</v>
      </c>
      <c r="AT235" s="131" t="s">
        <v>102</v>
      </c>
      <c r="AU235" s="132" t="s">
        <v>94</v>
      </c>
      <c r="AV235" s="132" t="s">
        <v>110</v>
      </c>
      <c r="AW235" s="133" t="s">
        <v>103</v>
      </c>
      <c r="AX235" s="133" t="s">
        <v>104</v>
      </c>
      <c r="AY235" s="133" t="s">
        <v>105</v>
      </c>
      <c r="AZ235" s="133" t="s">
        <v>103</v>
      </c>
      <c r="BA235" s="133"/>
      <c r="BB235" s="133"/>
    </row>
    <row r="236" spans="2:54" s="3" customFormat="1" ht="60">
      <c r="B236" s="113">
        <v>220</v>
      </c>
      <c r="C236" s="113" t="s">
        <v>290</v>
      </c>
      <c r="D236" s="113" t="s">
        <v>29</v>
      </c>
      <c r="E236" s="113" t="s">
        <v>32</v>
      </c>
      <c r="F236" s="113"/>
      <c r="G236" s="114" t="s">
        <v>324</v>
      </c>
      <c r="H236" s="114" t="s">
        <v>108</v>
      </c>
      <c r="I236" s="113"/>
      <c r="J236" s="113"/>
      <c r="K236" s="115"/>
      <c r="L236" s="116"/>
      <c r="M236" s="117">
        <v>990007.97776000004</v>
      </c>
      <c r="N236" s="113">
        <v>1</v>
      </c>
      <c r="O236" s="113" t="s">
        <v>510</v>
      </c>
      <c r="P236" s="119">
        <v>45703</v>
      </c>
      <c r="Q236" s="119">
        <v>45836</v>
      </c>
      <c r="R236" s="120">
        <v>4950039.8887999998</v>
      </c>
      <c r="S236" s="118"/>
      <c r="T236" s="118"/>
      <c r="U236" s="120" t="s">
        <v>496</v>
      </c>
      <c r="V236" s="148">
        <v>5</v>
      </c>
      <c r="W236" s="122">
        <v>4950040</v>
      </c>
      <c r="X236" s="123" t="s">
        <v>92</v>
      </c>
      <c r="Y236" s="124" t="s">
        <v>466</v>
      </c>
      <c r="Z236" s="125" t="s">
        <v>110</v>
      </c>
      <c r="AA236" s="125" t="s">
        <v>347</v>
      </c>
      <c r="AB236" s="125" t="s">
        <v>94</v>
      </c>
      <c r="AC236" s="126" t="str">
        <f t="shared" si="72"/>
        <v>CLE-220</v>
      </c>
      <c r="AD236" s="123">
        <v>80111600</v>
      </c>
      <c r="AE236" s="47" t="s">
        <v>493</v>
      </c>
      <c r="AF236" s="127">
        <v>45703</v>
      </c>
      <c r="AG236" s="127">
        <v>45703</v>
      </c>
      <c r="AH236" s="141">
        <v>5</v>
      </c>
      <c r="AI236" s="132" t="s">
        <v>96</v>
      </c>
      <c r="AJ236" s="151" t="s">
        <v>97</v>
      </c>
      <c r="AK236" s="128">
        <v>4950040</v>
      </c>
      <c r="AL236" s="128">
        <f t="shared" si="71"/>
        <v>4950040</v>
      </c>
      <c r="AM236" s="128"/>
      <c r="AN236" s="132" t="s">
        <v>94</v>
      </c>
      <c r="AO236" s="132" t="s">
        <v>98</v>
      </c>
      <c r="AP236" s="152" t="s">
        <v>99</v>
      </c>
      <c r="AQ236" s="153" t="s">
        <v>100</v>
      </c>
      <c r="AR236" s="129" t="s">
        <v>32</v>
      </c>
      <c r="AS236" s="130" t="s">
        <v>101</v>
      </c>
      <c r="AT236" s="131" t="s">
        <v>102</v>
      </c>
      <c r="AU236" s="132" t="s">
        <v>94</v>
      </c>
      <c r="AV236" s="132" t="s">
        <v>110</v>
      </c>
      <c r="AW236" s="133" t="s">
        <v>103</v>
      </c>
      <c r="AX236" s="133" t="s">
        <v>104</v>
      </c>
      <c r="AY236" s="133" t="s">
        <v>105</v>
      </c>
      <c r="AZ236" s="133" t="s">
        <v>103</v>
      </c>
      <c r="BA236" s="133"/>
      <c r="BB236" s="133"/>
    </row>
    <row r="237" spans="2:54" s="3" customFormat="1" ht="60">
      <c r="B237" s="113">
        <v>221</v>
      </c>
      <c r="C237" s="113" t="s">
        <v>290</v>
      </c>
      <c r="D237" s="113" t="s">
        <v>29</v>
      </c>
      <c r="E237" s="113" t="s">
        <v>32</v>
      </c>
      <c r="F237" s="113"/>
      <c r="G237" s="114" t="s">
        <v>324</v>
      </c>
      <c r="H237" s="114" t="s">
        <v>108</v>
      </c>
      <c r="I237" s="113"/>
      <c r="J237" s="113"/>
      <c r="K237" s="115"/>
      <c r="L237" s="116"/>
      <c r="M237" s="117">
        <v>2730872</v>
      </c>
      <c r="N237" s="113">
        <v>1</v>
      </c>
      <c r="O237" s="113" t="s">
        <v>510</v>
      </c>
      <c r="P237" s="119">
        <v>45703</v>
      </c>
      <c r="Q237" s="119">
        <v>45836</v>
      </c>
      <c r="R237" s="120">
        <v>13654360</v>
      </c>
      <c r="S237" s="118"/>
      <c r="T237" s="118"/>
      <c r="U237" s="120" t="s">
        <v>496</v>
      </c>
      <c r="V237" s="148">
        <v>5</v>
      </c>
      <c r="W237" s="122">
        <f>+R237</f>
        <v>13654360</v>
      </c>
      <c r="X237" s="123" t="s">
        <v>92</v>
      </c>
      <c r="Y237" s="124" t="s">
        <v>466</v>
      </c>
      <c r="Z237" s="125" t="s">
        <v>110</v>
      </c>
      <c r="AA237" s="125" t="s">
        <v>347</v>
      </c>
      <c r="AB237" s="125" t="s">
        <v>94</v>
      </c>
      <c r="AC237" s="126" t="str">
        <f t="shared" si="72"/>
        <v>CLE-221</v>
      </c>
      <c r="AD237" s="123">
        <v>80111600</v>
      </c>
      <c r="AE237" s="47" t="s">
        <v>493</v>
      </c>
      <c r="AF237" s="127">
        <v>45703</v>
      </c>
      <c r="AG237" s="127">
        <v>45703</v>
      </c>
      <c r="AH237" s="141">
        <v>5</v>
      </c>
      <c r="AI237" s="132" t="s">
        <v>96</v>
      </c>
      <c r="AJ237" s="151" t="s">
        <v>97</v>
      </c>
      <c r="AK237" s="128">
        <f t="shared" ref="AK237:AK244" si="73">+W237</f>
        <v>13654360</v>
      </c>
      <c r="AL237" s="128">
        <f t="shared" si="71"/>
        <v>13654360</v>
      </c>
      <c r="AM237" s="128"/>
      <c r="AN237" s="132" t="s">
        <v>94</v>
      </c>
      <c r="AO237" s="132" t="s">
        <v>98</v>
      </c>
      <c r="AP237" s="152" t="s">
        <v>99</v>
      </c>
      <c r="AQ237" s="153" t="s">
        <v>100</v>
      </c>
      <c r="AR237" s="129" t="s">
        <v>32</v>
      </c>
      <c r="AS237" s="130" t="s">
        <v>101</v>
      </c>
      <c r="AT237" s="131" t="s">
        <v>102</v>
      </c>
      <c r="AU237" s="132" t="s">
        <v>94</v>
      </c>
      <c r="AV237" s="132" t="s">
        <v>110</v>
      </c>
      <c r="AW237" s="133" t="s">
        <v>103</v>
      </c>
      <c r="AX237" s="133" t="s">
        <v>104</v>
      </c>
      <c r="AY237" s="133" t="s">
        <v>105</v>
      </c>
      <c r="AZ237" s="133" t="s">
        <v>103</v>
      </c>
      <c r="BA237" s="133"/>
      <c r="BB237" s="133"/>
    </row>
    <row r="238" spans="2:54" s="3" customFormat="1" ht="48">
      <c r="B238" s="113">
        <v>222</v>
      </c>
      <c r="C238" s="113" t="s">
        <v>85</v>
      </c>
      <c r="D238" s="113" t="s">
        <v>12</v>
      </c>
      <c r="E238" s="113" t="s">
        <v>17</v>
      </c>
      <c r="F238" s="113" t="s">
        <v>278</v>
      </c>
      <c r="G238" s="114" t="s">
        <v>279</v>
      </c>
      <c r="H238" s="114"/>
      <c r="I238" s="113" t="s">
        <v>89</v>
      </c>
      <c r="J238" s="113"/>
      <c r="K238" s="115"/>
      <c r="L238" s="116"/>
      <c r="M238" s="117">
        <v>38416000</v>
      </c>
      <c r="N238" s="113">
        <v>1</v>
      </c>
      <c r="O238" s="113" t="s">
        <v>109</v>
      </c>
      <c r="P238" s="119">
        <v>45698</v>
      </c>
      <c r="Q238" s="119">
        <v>46010</v>
      </c>
      <c r="R238" s="120" t="s">
        <v>496</v>
      </c>
      <c r="S238" s="118"/>
      <c r="T238" s="118"/>
      <c r="U238" s="120" t="s">
        <v>496</v>
      </c>
      <c r="V238" s="148">
        <v>9</v>
      </c>
      <c r="W238" s="122">
        <f>+M238</f>
        <v>38416000</v>
      </c>
      <c r="X238" s="123" t="s">
        <v>92</v>
      </c>
      <c r="Y238" s="124" t="s">
        <v>162</v>
      </c>
      <c r="Z238" s="125" t="s">
        <v>110</v>
      </c>
      <c r="AA238" s="125" t="s">
        <v>347</v>
      </c>
      <c r="AB238" s="125" t="s">
        <v>94</v>
      </c>
      <c r="AC238" s="126" t="str">
        <f t="shared" ref="AC238:AC244" si="74">"CON-"&amp;B238</f>
        <v>CON-222</v>
      </c>
      <c r="AD238" s="123">
        <v>80111600</v>
      </c>
      <c r="AE238" s="47" t="s">
        <v>497</v>
      </c>
      <c r="AF238" s="127" t="s">
        <v>474</v>
      </c>
      <c r="AG238" s="127" t="s">
        <v>474</v>
      </c>
      <c r="AH238" s="141">
        <v>9</v>
      </c>
      <c r="AI238" s="132" t="s">
        <v>96</v>
      </c>
      <c r="AJ238" s="151" t="s">
        <v>97</v>
      </c>
      <c r="AK238" s="128">
        <f t="shared" si="73"/>
        <v>38416000</v>
      </c>
      <c r="AL238" s="128">
        <f t="shared" si="71"/>
        <v>38416000</v>
      </c>
      <c r="AM238" s="128"/>
      <c r="AN238" s="132" t="s">
        <v>94</v>
      </c>
      <c r="AO238" s="132" t="s">
        <v>98</v>
      </c>
      <c r="AP238" s="152" t="s">
        <v>99</v>
      </c>
      <c r="AQ238" s="153" t="s">
        <v>100</v>
      </c>
      <c r="AR238" s="129" t="str">
        <f t="shared" ref="AR238:AR244" si="75">E238</f>
        <v>FACULTAD DE EDUCACIÓN</v>
      </c>
      <c r="AS238" s="130" t="s">
        <v>101</v>
      </c>
      <c r="AT238" s="131" t="s">
        <v>102</v>
      </c>
      <c r="AU238" s="132" t="s">
        <v>94</v>
      </c>
      <c r="AV238" s="132" t="s">
        <v>94</v>
      </c>
      <c r="AW238" s="133" t="s">
        <v>103</v>
      </c>
      <c r="AX238" s="133" t="s">
        <v>104</v>
      </c>
      <c r="AY238" s="133" t="s">
        <v>105</v>
      </c>
      <c r="AZ238" s="133" t="s">
        <v>103</v>
      </c>
      <c r="BA238" s="133"/>
      <c r="BB238" s="133"/>
    </row>
    <row r="239" spans="2:54" s="3" customFormat="1" ht="48">
      <c r="B239" s="113">
        <v>223</v>
      </c>
      <c r="C239" s="113" t="s">
        <v>85</v>
      </c>
      <c r="D239" s="113" t="s">
        <v>12</v>
      </c>
      <c r="E239" s="113" t="s">
        <v>17</v>
      </c>
      <c r="F239" s="113" t="s">
        <v>278</v>
      </c>
      <c r="G239" s="114" t="s">
        <v>279</v>
      </c>
      <c r="H239" s="114"/>
      <c r="I239" s="113" t="s">
        <v>89</v>
      </c>
      <c r="J239" s="113"/>
      <c r="K239" s="115"/>
      <c r="L239" s="116"/>
      <c r="M239" s="117">
        <v>22059450</v>
      </c>
      <c r="N239" s="113">
        <v>1</v>
      </c>
      <c r="O239" s="113" t="s">
        <v>109</v>
      </c>
      <c r="P239" s="119">
        <v>45698</v>
      </c>
      <c r="Q239" s="119">
        <v>45990</v>
      </c>
      <c r="R239" s="120" t="s">
        <v>496</v>
      </c>
      <c r="S239" s="118"/>
      <c r="T239" s="118"/>
      <c r="U239" s="120" t="s">
        <v>496</v>
      </c>
      <c r="V239" s="148">
        <v>9</v>
      </c>
      <c r="W239" s="122">
        <f>+M239</f>
        <v>22059450</v>
      </c>
      <c r="X239" s="123" t="s">
        <v>92</v>
      </c>
      <c r="Y239" s="124" t="s">
        <v>162</v>
      </c>
      <c r="Z239" s="125" t="s">
        <v>110</v>
      </c>
      <c r="AA239" s="125" t="s">
        <v>347</v>
      </c>
      <c r="AB239" s="125" t="s">
        <v>94</v>
      </c>
      <c r="AC239" s="126" t="str">
        <f t="shared" si="74"/>
        <v>CON-223</v>
      </c>
      <c r="AD239" s="123">
        <v>80111600</v>
      </c>
      <c r="AE239" s="47" t="s">
        <v>497</v>
      </c>
      <c r="AF239" s="127" t="s">
        <v>474</v>
      </c>
      <c r="AG239" s="127" t="s">
        <v>474</v>
      </c>
      <c r="AH239" s="141">
        <v>9</v>
      </c>
      <c r="AI239" s="132" t="s">
        <v>96</v>
      </c>
      <c r="AJ239" s="151" t="s">
        <v>97</v>
      </c>
      <c r="AK239" s="128">
        <f t="shared" si="73"/>
        <v>22059450</v>
      </c>
      <c r="AL239" s="128">
        <f t="shared" si="71"/>
        <v>22059450</v>
      </c>
      <c r="AM239" s="128"/>
      <c r="AN239" s="132" t="s">
        <v>94</v>
      </c>
      <c r="AO239" s="132" t="s">
        <v>98</v>
      </c>
      <c r="AP239" s="152" t="s">
        <v>99</v>
      </c>
      <c r="AQ239" s="153" t="s">
        <v>100</v>
      </c>
      <c r="AR239" s="129" t="str">
        <f t="shared" si="75"/>
        <v>FACULTAD DE EDUCACIÓN</v>
      </c>
      <c r="AS239" s="130" t="s">
        <v>101</v>
      </c>
      <c r="AT239" s="131" t="s">
        <v>102</v>
      </c>
      <c r="AU239" s="132" t="s">
        <v>94</v>
      </c>
      <c r="AV239" s="132" t="s">
        <v>94</v>
      </c>
      <c r="AW239" s="133" t="s">
        <v>103</v>
      </c>
      <c r="AX239" s="133" t="s">
        <v>104</v>
      </c>
      <c r="AY239" s="133" t="s">
        <v>105</v>
      </c>
      <c r="AZ239" s="133" t="s">
        <v>103</v>
      </c>
      <c r="BA239" s="133"/>
      <c r="BB239" s="133"/>
    </row>
    <row r="240" spans="2:54" s="3" customFormat="1" ht="48">
      <c r="B240" s="113">
        <v>224</v>
      </c>
      <c r="C240" s="113" t="s">
        <v>85</v>
      </c>
      <c r="D240" s="113" t="s">
        <v>12</v>
      </c>
      <c r="E240" s="113" t="s">
        <v>17</v>
      </c>
      <c r="F240" s="113" t="s">
        <v>278</v>
      </c>
      <c r="G240" s="114" t="s">
        <v>279</v>
      </c>
      <c r="H240" s="114"/>
      <c r="I240" s="113" t="s">
        <v>89</v>
      </c>
      <c r="J240" s="113"/>
      <c r="K240" s="115"/>
      <c r="L240" s="116"/>
      <c r="M240" s="117">
        <v>25984000</v>
      </c>
      <c r="N240" s="113">
        <v>1</v>
      </c>
      <c r="O240" s="113" t="s">
        <v>109</v>
      </c>
      <c r="P240" s="119">
        <v>45698</v>
      </c>
      <c r="Q240" s="119">
        <v>45990</v>
      </c>
      <c r="R240" s="120" t="s">
        <v>496</v>
      </c>
      <c r="S240" s="118"/>
      <c r="T240" s="118"/>
      <c r="U240" s="120" t="s">
        <v>496</v>
      </c>
      <c r="V240" s="148">
        <v>9</v>
      </c>
      <c r="W240" s="122">
        <f>+M240</f>
        <v>25984000</v>
      </c>
      <c r="X240" s="123" t="s">
        <v>92</v>
      </c>
      <c r="Y240" s="124" t="s">
        <v>162</v>
      </c>
      <c r="Z240" s="125" t="s">
        <v>110</v>
      </c>
      <c r="AA240" s="125" t="s">
        <v>347</v>
      </c>
      <c r="AB240" s="125" t="s">
        <v>94</v>
      </c>
      <c r="AC240" s="126" t="str">
        <f t="shared" si="74"/>
        <v>CON-224</v>
      </c>
      <c r="AD240" s="123">
        <v>80111600</v>
      </c>
      <c r="AE240" s="47" t="s">
        <v>497</v>
      </c>
      <c r="AF240" s="127" t="s">
        <v>474</v>
      </c>
      <c r="AG240" s="127" t="s">
        <v>474</v>
      </c>
      <c r="AH240" s="141">
        <v>9</v>
      </c>
      <c r="AI240" s="132" t="s">
        <v>96</v>
      </c>
      <c r="AJ240" s="151" t="s">
        <v>97</v>
      </c>
      <c r="AK240" s="128">
        <f t="shared" si="73"/>
        <v>25984000</v>
      </c>
      <c r="AL240" s="128">
        <f t="shared" si="71"/>
        <v>25984000</v>
      </c>
      <c r="AM240" s="128"/>
      <c r="AN240" s="132" t="s">
        <v>94</v>
      </c>
      <c r="AO240" s="132" t="s">
        <v>98</v>
      </c>
      <c r="AP240" s="152" t="s">
        <v>99</v>
      </c>
      <c r="AQ240" s="153" t="s">
        <v>100</v>
      </c>
      <c r="AR240" s="129" t="str">
        <f t="shared" si="75"/>
        <v>FACULTAD DE EDUCACIÓN</v>
      </c>
      <c r="AS240" s="130" t="s">
        <v>101</v>
      </c>
      <c r="AT240" s="131" t="s">
        <v>102</v>
      </c>
      <c r="AU240" s="132" t="s">
        <v>94</v>
      </c>
      <c r="AV240" s="132" t="s">
        <v>94</v>
      </c>
      <c r="AW240" s="133" t="s">
        <v>103</v>
      </c>
      <c r="AX240" s="133" t="s">
        <v>104</v>
      </c>
      <c r="AY240" s="133" t="s">
        <v>105</v>
      </c>
      <c r="AZ240" s="133" t="s">
        <v>103</v>
      </c>
      <c r="BA240" s="133"/>
      <c r="BB240" s="133"/>
    </row>
    <row r="241" spans="1:54" s="3" customFormat="1" ht="72">
      <c r="B241" s="113">
        <v>225</v>
      </c>
      <c r="C241" s="113" t="s">
        <v>85</v>
      </c>
      <c r="D241" s="113" t="s">
        <v>12</v>
      </c>
      <c r="E241" s="113" t="s">
        <v>16</v>
      </c>
      <c r="F241" s="113" t="s">
        <v>179</v>
      </c>
      <c r="G241" s="114" t="s">
        <v>106</v>
      </c>
      <c r="H241" s="114" t="s">
        <v>107</v>
      </c>
      <c r="I241" s="113" t="s">
        <v>108</v>
      </c>
      <c r="J241" s="113">
        <v>6</v>
      </c>
      <c r="K241" s="115">
        <v>4400000</v>
      </c>
      <c r="L241" s="116">
        <v>0.05</v>
      </c>
      <c r="M241" s="117">
        <f>+K241*(1+L241)</f>
        <v>4620000</v>
      </c>
      <c r="N241" s="113">
        <v>1</v>
      </c>
      <c r="O241" s="113" t="s">
        <v>109</v>
      </c>
      <c r="P241" s="119">
        <v>45698</v>
      </c>
      <c r="Q241" s="119">
        <v>46001</v>
      </c>
      <c r="R241" s="120">
        <f t="shared" ref="R241:R246" si="76">M241*V241</f>
        <v>46200000</v>
      </c>
      <c r="S241" s="118"/>
      <c r="T241" s="118"/>
      <c r="U241" s="120">
        <f>IF($O241="MENSUAL",ROUND((((T241-S241))/30),0)*$M241,((T241-S241)/30)*$M241)</f>
        <v>0</v>
      </c>
      <c r="V241" s="148">
        <f>ROUND((((Q241-P241)+(T241-S241))/30),0)</f>
        <v>10</v>
      </c>
      <c r="W241" s="122">
        <f>+R241+U241</f>
        <v>46200000</v>
      </c>
      <c r="X241" s="123" t="s">
        <v>92</v>
      </c>
      <c r="Y241" s="124" t="s">
        <v>93</v>
      </c>
      <c r="Z241" s="125" t="s">
        <v>110</v>
      </c>
      <c r="AA241" s="125" t="s">
        <v>347</v>
      </c>
      <c r="AB241" s="125" t="s">
        <v>94</v>
      </c>
      <c r="AC241" s="126" t="str">
        <f t="shared" si="74"/>
        <v>CON-225</v>
      </c>
      <c r="AD241" s="123">
        <v>80111600</v>
      </c>
      <c r="AE241" s="47" t="s">
        <v>600</v>
      </c>
      <c r="AF241" s="127" t="s">
        <v>141</v>
      </c>
      <c r="AG241" s="127" t="str">
        <f>+AF241</f>
        <v>enero</v>
      </c>
      <c r="AH241" s="141">
        <f>+V241</f>
        <v>10</v>
      </c>
      <c r="AI241" s="132" t="s">
        <v>96</v>
      </c>
      <c r="AJ241" s="151" t="s">
        <v>97</v>
      </c>
      <c r="AK241" s="128">
        <f t="shared" si="73"/>
        <v>46200000</v>
      </c>
      <c r="AL241" s="128">
        <f t="shared" si="71"/>
        <v>46200000</v>
      </c>
      <c r="AM241" s="128"/>
      <c r="AN241" s="132" t="s">
        <v>94</v>
      </c>
      <c r="AO241" s="132" t="s">
        <v>98</v>
      </c>
      <c r="AP241" s="152" t="s">
        <v>99</v>
      </c>
      <c r="AQ241" s="153" t="s">
        <v>100</v>
      </c>
      <c r="AR241" s="129" t="str">
        <f t="shared" si="75"/>
        <v>FACULTAD DE CIENCIA Y TECNOLOGÍA</v>
      </c>
      <c r="AS241" s="130" t="s">
        <v>101</v>
      </c>
      <c r="AT241" s="131" t="s">
        <v>102</v>
      </c>
      <c r="AU241" s="132" t="s">
        <v>94</v>
      </c>
      <c r="AV241" s="132" t="s">
        <v>94</v>
      </c>
      <c r="AW241" s="133" t="s">
        <v>103</v>
      </c>
      <c r="AX241" s="133" t="s">
        <v>104</v>
      </c>
      <c r="AY241" s="133" t="s">
        <v>105</v>
      </c>
      <c r="AZ241" s="133" t="s">
        <v>103</v>
      </c>
      <c r="BA241" s="133"/>
      <c r="BB241" s="133"/>
    </row>
    <row r="242" spans="1:54" s="3" customFormat="1" ht="60">
      <c r="B242" s="113">
        <v>226</v>
      </c>
      <c r="C242" s="113" t="s">
        <v>85</v>
      </c>
      <c r="D242" s="113" t="s">
        <v>12</v>
      </c>
      <c r="E242" s="113" t="s">
        <v>16</v>
      </c>
      <c r="F242" s="113" t="s">
        <v>179</v>
      </c>
      <c r="G242" s="114" t="s">
        <v>106</v>
      </c>
      <c r="H242" s="114" t="s">
        <v>107</v>
      </c>
      <c r="I242" s="113" t="s">
        <v>108</v>
      </c>
      <c r="J242" s="113">
        <v>6</v>
      </c>
      <c r="K242" s="115">
        <v>4400000</v>
      </c>
      <c r="L242" s="116">
        <v>0.05</v>
      </c>
      <c r="M242" s="117">
        <f>+K242*(1+L242)</f>
        <v>4620000</v>
      </c>
      <c r="N242" s="113">
        <v>1</v>
      </c>
      <c r="O242" s="113" t="s">
        <v>109</v>
      </c>
      <c r="P242" s="119">
        <v>45698</v>
      </c>
      <c r="Q242" s="119">
        <v>46001</v>
      </c>
      <c r="R242" s="120">
        <f t="shared" si="76"/>
        <v>46200000</v>
      </c>
      <c r="S242" s="118"/>
      <c r="T242" s="118"/>
      <c r="U242" s="120">
        <f>IF($O242="MENSUAL",ROUND((((T242-S242))/30),0)*$M242,((T242-S242)/30)*$M242)</f>
        <v>0</v>
      </c>
      <c r="V242" s="148">
        <f>ROUND((((Q242-P242)+(T242-S242))/30),0)</f>
        <v>10</v>
      </c>
      <c r="W242" s="122">
        <f>+R242+U242</f>
        <v>46200000</v>
      </c>
      <c r="X242" s="123" t="s">
        <v>92</v>
      </c>
      <c r="Y242" s="124" t="s">
        <v>93</v>
      </c>
      <c r="Z242" s="125" t="s">
        <v>110</v>
      </c>
      <c r="AA242" s="125" t="s">
        <v>347</v>
      </c>
      <c r="AB242" s="125" t="s">
        <v>320</v>
      </c>
      <c r="AC242" s="126" t="str">
        <f t="shared" si="74"/>
        <v>CON-226</v>
      </c>
      <c r="AD242" s="123">
        <v>80111600</v>
      </c>
      <c r="AE242" s="47" t="s">
        <v>638</v>
      </c>
      <c r="AF242" s="127" t="s">
        <v>141</v>
      </c>
      <c r="AG242" s="127" t="str">
        <f>+AF242</f>
        <v>enero</v>
      </c>
      <c r="AH242" s="141">
        <f>+V242</f>
        <v>10</v>
      </c>
      <c r="AI242" s="132" t="s">
        <v>96</v>
      </c>
      <c r="AJ242" s="151" t="s">
        <v>97</v>
      </c>
      <c r="AK242" s="128">
        <f t="shared" si="73"/>
        <v>46200000</v>
      </c>
      <c r="AL242" s="128">
        <f t="shared" si="71"/>
        <v>46200000</v>
      </c>
      <c r="AM242" s="128"/>
      <c r="AN242" s="132" t="s">
        <v>94</v>
      </c>
      <c r="AO242" s="132" t="s">
        <v>98</v>
      </c>
      <c r="AP242" s="152" t="s">
        <v>99</v>
      </c>
      <c r="AQ242" s="153" t="s">
        <v>100</v>
      </c>
      <c r="AR242" s="129" t="str">
        <f t="shared" si="75"/>
        <v>FACULTAD DE CIENCIA Y TECNOLOGÍA</v>
      </c>
      <c r="AS242" s="130" t="s">
        <v>101</v>
      </c>
      <c r="AT242" s="131" t="s">
        <v>102</v>
      </c>
      <c r="AU242" s="132" t="s">
        <v>94</v>
      </c>
      <c r="AV242" s="132" t="s">
        <v>94</v>
      </c>
      <c r="AW242" s="133" t="s">
        <v>103</v>
      </c>
      <c r="AX242" s="133" t="s">
        <v>104</v>
      </c>
      <c r="AY242" s="133" t="s">
        <v>105</v>
      </c>
      <c r="AZ242" s="133" t="s">
        <v>103</v>
      </c>
      <c r="BA242" s="133"/>
      <c r="BB242" s="133"/>
    </row>
    <row r="243" spans="1:54" s="3" customFormat="1" ht="60">
      <c r="B243" s="113">
        <v>227</v>
      </c>
      <c r="C243" s="113" t="s">
        <v>85</v>
      </c>
      <c r="D243" s="113" t="s">
        <v>12</v>
      </c>
      <c r="E243" s="113" t="s">
        <v>16</v>
      </c>
      <c r="F243" s="113" t="s">
        <v>179</v>
      </c>
      <c r="G243" s="114" t="s">
        <v>106</v>
      </c>
      <c r="H243" s="114" t="s">
        <v>107</v>
      </c>
      <c r="I243" s="113" t="s">
        <v>108</v>
      </c>
      <c r="J243" s="113">
        <v>6</v>
      </c>
      <c r="K243" s="115">
        <v>4400000</v>
      </c>
      <c r="L243" s="116">
        <v>0.05</v>
      </c>
      <c r="M243" s="117">
        <f>+K243*(1+L243)</f>
        <v>4620000</v>
      </c>
      <c r="N243" s="113">
        <v>1</v>
      </c>
      <c r="O243" s="113" t="s">
        <v>109</v>
      </c>
      <c r="P243" s="119">
        <v>45708</v>
      </c>
      <c r="Q243" s="119">
        <v>46011</v>
      </c>
      <c r="R243" s="120">
        <f t="shared" si="76"/>
        <v>46200000</v>
      </c>
      <c r="S243" s="118"/>
      <c r="T243" s="118"/>
      <c r="U243" s="120">
        <f>IF($O243="MENSUAL",ROUND((((T243-S243))/30),0)*$M243,((T243-S243)/30)*$M243)</f>
        <v>0</v>
      </c>
      <c r="V243" s="148">
        <f>ROUND((((Q243-P243)+(T243-S243))/30),0)</f>
        <v>10</v>
      </c>
      <c r="W243" s="122">
        <f>+R243+U243</f>
        <v>46200000</v>
      </c>
      <c r="X243" s="123" t="s">
        <v>92</v>
      </c>
      <c r="Y243" s="124" t="s">
        <v>93</v>
      </c>
      <c r="Z243" s="125" t="s">
        <v>110</v>
      </c>
      <c r="AA243" s="125" t="s">
        <v>347</v>
      </c>
      <c r="AB243" s="125" t="s">
        <v>94</v>
      </c>
      <c r="AC243" s="126" t="str">
        <f t="shared" si="74"/>
        <v>CON-227</v>
      </c>
      <c r="AD243" s="123">
        <v>80111600</v>
      </c>
      <c r="AE243" s="47" t="s">
        <v>642</v>
      </c>
      <c r="AF243" s="127" t="s">
        <v>141</v>
      </c>
      <c r="AG243" s="127" t="str">
        <f>+AF243</f>
        <v>enero</v>
      </c>
      <c r="AH243" s="141">
        <f>+V243</f>
        <v>10</v>
      </c>
      <c r="AI243" s="132" t="s">
        <v>96</v>
      </c>
      <c r="AJ243" s="151" t="s">
        <v>97</v>
      </c>
      <c r="AK243" s="128">
        <f t="shared" si="73"/>
        <v>46200000</v>
      </c>
      <c r="AL243" s="128">
        <f t="shared" si="71"/>
        <v>46200000</v>
      </c>
      <c r="AM243" s="128"/>
      <c r="AN243" s="132" t="s">
        <v>94</v>
      </c>
      <c r="AO243" s="132" t="s">
        <v>98</v>
      </c>
      <c r="AP243" s="152" t="s">
        <v>99</v>
      </c>
      <c r="AQ243" s="153" t="s">
        <v>100</v>
      </c>
      <c r="AR243" s="129" t="str">
        <f t="shared" si="75"/>
        <v>FACULTAD DE CIENCIA Y TECNOLOGÍA</v>
      </c>
      <c r="AS243" s="130" t="s">
        <v>101</v>
      </c>
      <c r="AT243" s="131" t="s">
        <v>102</v>
      </c>
      <c r="AU243" s="132" t="s">
        <v>94</v>
      </c>
      <c r="AV243" s="132" t="s">
        <v>94</v>
      </c>
      <c r="AW243" s="133" t="s">
        <v>103</v>
      </c>
      <c r="AX243" s="133" t="s">
        <v>104</v>
      </c>
      <c r="AY243" s="133" t="s">
        <v>105</v>
      </c>
      <c r="AZ243" s="133" t="s">
        <v>103</v>
      </c>
      <c r="BA243" s="133"/>
      <c r="BB243" s="133"/>
    </row>
    <row r="244" spans="1:54" s="3" customFormat="1" ht="60">
      <c r="B244" s="113">
        <v>228</v>
      </c>
      <c r="C244" s="113" t="s">
        <v>85</v>
      </c>
      <c r="D244" s="113" t="s">
        <v>5</v>
      </c>
      <c r="E244" s="113" t="s">
        <v>16</v>
      </c>
      <c r="F244" s="113" t="s">
        <v>179</v>
      </c>
      <c r="G244" s="114" t="s">
        <v>593</v>
      </c>
      <c r="H244" s="114" t="s">
        <v>107</v>
      </c>
      <c r="I244" s="113" t="s">
        <v>144</v>
      </c>
      <c r="J244" s="113">
        <v>3</v>
      </c>
      <c r="K244" s="115">
        <v>2600000</v>
      </c>
      <c r="L244" s="116">
        <v>0.05</v>
      </c>
      <c r="M244" s="117">
        <v>2730000</v>
      </c>
      <c r="N244" s="113">
        <v>1</v>
      </c>
      <c r="O244" s="113" t="s">
        <v>109</v>
      </c>
      <c r="P244" s="119">
        <v>45698</v>
      </c>
      <c r="Q244" s="119">
        <v>46001</v>
      </c>
      <c r="R244" s="120">
        <f t="shared" si="76"/>
        <v>27300000</v>
      </c>
      <c r="S244" s="118"/>
      <c r="T244" s="118"/>
      <c r="U244" s="120">
        <f>IF($O244="MENSUAL",ROUND((((T244-S244))/30),0)*$M244,((T244-S244)/30)*$M244)</f>
        <v>0</v>
      </c>
      <c r="V244" s="148">
        <f>ROUND((((Q244-P244)+(T244-S244))/30),0)</f>
        <v>10</v>
      </c>
      <c r="W244" s="122">
        <f>+R244+U244</f>
        <v>27300000</v>
      </c>
      <c r="X244" s="123" t="s">
        <v>92</v>
      </c>
      <c r="Y244" s="124" t="s">
        <v>93</v>
      </c>
      <c r="Z244" s="125" t="s">
        <v>110</v>
      </c>
      <c r="AA244" s="125" t="s">
        <v>347</v>
      </c>
      <c r="AB244" s="125" t="s">
        <v>320</v>
      </c>
      <c r="AC244" s="126" t="str">
        <f t="shared" si="74"/>
        <v>CON-228</v>
      </c>
      <c r="AD244" s="123">
        <v>80111600</v>
      </c>
      <c r="AE244" s="47" t="s">
        <v>639</v>
      </c>
      <c r="AF244" s="127" t="s">
        <v>141</v>
      </c>
      <c r="AG244" s="127" t="str">
        <f>+AF244</f>
        <v>enero</v>
      </c>
      <c r="AH244" s="141">
        <f>+V244</f>
        <v>10</v>
      </c>
      <c r="AI244" s="132" t="s">
        <v>96</v>
      </c>
      <c r="AJ244" s="151" t="s">
        <v>97</v>
      </c>
      <c r="AK244" s="128">
        <f t="shared" si="73"/>
        <v>27300000</v>
      </c>
      <c r="AL244" s="128">
        <f t="shared" si="71"/>
        <v>27300000</v>
      </c>
      <c r="AM244" s="128"/>
      <c r="AN244" s="132" t="s">
        <v>94</v>
      </c>
      <c r="AO244" s="132" t="s">
        <v>98</v>
      </c>
      <c r="AP244" s="152" t="s">
        <v>99</v>
      </c>
      <c r="AQ244" s="153" t="s">
        <v>100</v>
      </c>
      <c r="AR244" s="129" t="str">
        <f t="shared" si="75"/>
        <v>FACULTAD DE CIENCIA Y TECNOLOGÍA</v>
      </c>
      <c r="AS244" s="130" t="s">
        <v>101</v>
      </c>
      <c r="AT244" s="131" t="s">
        <v>102</v>
      </c>
      <c r="AU244" s="132" t="s">
        <v>94</v>
      </c>
      <c r="AV244" s="132" t="s">
        <v>94</v>
      </c>
      <c r="AW244" s="133" t="s">
        <v>103</v>
      </c>
      <c r="AX244" s="133" t="s">
        <v>104</v>
      </c>
      <c r="AY244" s="133" t="s">
        <v>105</v>
      </c>
      <c r="AZ244" s="133" t="s">
        <v>103</v>
      </c>
      <c r="BA244" s="133"/>
      <c r="BB244" s="133"/>
    </row>
    <row r="245" spans="1:54" s="3" customFormat="1" ht="60">
      <c r="A245" s="3" t="s">
        <v>316</v>
      </c>
      <c r="B245" s="113">
        <v>229</v>
      </c>
      <c r="C245" s="113" t="s">
        <v>290</v>
      </c>
      <c r="D245" s="113" t="s">
        <v>29</v>
      </c>
      <c r="E245" s="113" t="s">
        <v>32</v>
      </c>
      <c r="F245" s="113"/>
      <c r="G245" s="114" t="s">
        <v>324</v>
      </c>
      <c r="H245" s="114"/>
      <c r="I245" s="113"/>
      <c r="J245" s="113"/>
      <c r="K245" s="115"/>
      <c r="L245" s="116"/>
      <c r="M245" s="117">
        <v>1900301</v>
      </c>
      <c r="N245" s="113">
        <v>1</v>
      </c>
      <c r="O245" s="113" t="s">
        <v>510</v>
      </c>
      <c r="P245" s="119">
        <v>45703</v>
      </c>
      <c r="Q245" s="119">
        <v>45836</v>
      </c>
      <c r="R245" s="120">
        <f t="shared" si="76"/>
        <v>9501505</v>
      </c>
      <c r="S245" s="118"/>
      <c r="T245" s="118"/>
      <c r="U245" s="120" t="s">
        <v>496</v>
      </c>
      <c r="V245" s="148">
        <v>5</v>
      </c>
      <c r="W245" s="122">
        <f t="shared" ref="W245:W272" si="77">R245</f>
        <v>9501505</v>
      </c>
      <c r="X245" s="123" t="s">
        <v>92</v>
      </c>
      <c r="Y245" s="124" t="s">
        <v>466</v>
      </c>
      <c r="Z245" s="125" t="s">
        <v>110</v>
      </c>
      <c r="AA245" s="125" t="s">
        <v>347</v>
      </c>
      <c r="AB245" s="125" t="s">
        <v>94</v>
      </c>
      <c r="AC245" s="126" t="str">
        <f t="shared" ref="AC245:AC278" si="78">"CLE-"&amp;B245</f>
        <v>CLE-229</v>
      </c>
      <c r="AD245" s="123">
        <v>80111600</v>
      </c>
      <c r="AE245" s="47" t="s">
        <v>493</v>
      </c>
      <c r="AF245" s="127">
        <v>45703</v>
      </c>
      <c r="AG245" s="127">
        <v>45703</v>
      </c>
      <c r="AH245" s="141">
        <v>5</v>
      </c>
      <c r="AI245" s="132" t="s">
        <v>96</v>
      </c>
      <c r="AJ245" s="151" t="s">
        <v>97</v>
      </c>
      <c r="AK245" s="128">
        <f t="shared" ref="AK245:AK272" si="79">R245</f>
        <v>9501505</v>
      </c>
      <c r="AL245" s="128">
        <f t="shared" si="71"/>
        <v>9501505</v>
      </c>
      <c r="AM245" s="128"/>
      <c r="AN245" s="132" t="s">
        <v>94</v>
      </c>
      <c r="AO245" s="132" t="s">
        <v>98</v>
      </c>
      <c r="AP245" s="152" t="s">
        <v>99</v>
      </c>
      <c r="AQ245" s="153" t="s">
        <v>100</v>
      </c>
      <c r="AR245" s="129" t="s">
        <v>32</v>
      </c>
      <c r="AS245" s="130" t="s">
        <v>101</v>
      </c>
      <c r="AT245" s="131" t="s">
        <v>102</v>
      </c>
      <c r="AU245" s="132" t="s">
        <v>94</v>
      </c>
      <c r="AV245" s="132" t="s">
        <v>110</v>
      </c>
      <c r="AW245" s="133" t="s">
        <v>103</v>
      </c>
      <c r="AX245" s="133" t="s">
        <v>104</v>
      </c>
      <c r="AY245" s="133" t="s">
        <v>105</v>
      </c>
      <c r="AZ245" s="133" t="s">
        <v>103</v>
      </c>
      <c r="BA245" s="133"/>
      <c r="BB245" s="133"/>
    </row>
    <row r="246" spans="1:54" s="3" customFormat="1" ht="60">
      <c r="A246" s="3" t="s">
        <v>317</v>
      </c>
      <c r="B246" s="113">
        <v>230</v>
      </c>
      <c r="C246" s="113" t="s">
        <v>290</v>
      </c>
      <c r="D246" s="113" t="s">
        <v>29</v>
      </c>
      <c r="E246" s="113" t="s">
        <v>32</v>
      </c>
      <c r="F246" s="113"/>
      <c r="G246" s="114" t="s">
        <v>324</v>
      </c>
      <c r="H246" s="114"/>
      <c r="I246" s="113"/>
      <c r="J246" s="113"/>
      <c r="K246" s="115"/>
      <c r="L246" s="116"/>
      <c r="M246" s="117">
        <v>1570296</v>
      </c>
      <c r="N246" s="113">
        <v>1</v>
      </c>
      <c r="O246" s="113" t="s">
        <v>510</v>
      </c>
      <c r="P246" s="119">
        <v>45703</v>
      </c>
      <c r="Q246" s="119">
        <v>45836</v>
      </c>
      <c r="R246" s="120">
        <f t="shared" si="76"/>
        <v>7851480</v>
      </c>
      <c r="S246" s="118"/>
      <c r="T246" s="118"/>
      <c r="U246" s="120" t="s">
        <v>496</v>
      </c>
      <c r="V246" s="148">
        <v>5</v>
      </c>
      <c r="W246" s="122">
        <f t="shared" si="77"/>
        <v>7851480</v>
      </c>
      <c r="X246" s="123" t="s">
        <v>92</v>
      </c>
      <c r="Y246" s="124" t="s">
        <v>466</v>
      </c>
      <c r="Z246" s="125" t="s">
        <v>110</v>
      </c>
      <c r="AA246" s="125" t="s">
        <v>347</v>
      </c>
      <c r="AB246" s="125" t="s">
        <v>94</v>
      </c>
      <c r="AC246" s="126" t="str">
        <f t="shared" si="78"/>
        <v>CLE-230</v>
      </c>
      <c r="AD246" s="123">
        <v>80111600</v>
      </c>
      <c r="AE246" s="47" t="s">
        <v>493</v>
      </c>
      <c r="AF246" s="127">
        <v>45703</v>
      </c>
      <c r="AG246" s="127">
        <v>45703</v>
      </c>
      <c r="AH246" s="141">
        <v>5</v>
      </c>
      <c r="AI246" s="132" t="s">
        <v>96</v>
      </c>
      <c r="AJ246" s="151" t="s">
        <v>97</v>
      </c>
      <c r="AK246" s="128">
        <f t="shared" si="79"/>
        <v>7851480</v>
      </c>
      <c r="AL246" s="128">
        <f t="shared" si="71"/>
        <v>7851480</v>
      </c>
      <c r="AM246" s="128"/>
      <c r="AN246" s="132" t="s">
        <v>94</v>
      </c>
      <c r="AO246" s="132" t="s">
        <v>98</v>
      </c>
      <c r="AP246" s="152" t="s">
        <v>99</v>
      </c>
      <c r="AQ246" s="153" t="s">
        <v>100</v>
      </c>
      <c r="AR246" s="129" t="s">
        <v>32</v>
      </c>
      <c r="AS246" s="130" t="s">
        <v>601</v>
      </c>
      <c r="AT246" s="131" t="s">
        <v>102</v>
      </c>
      <c r="AU246" s="132" t="s">
        <v>94</v>
      </c>
      <c r="AV246" s="132" t="s">
        <v>110</v>
      </c>
      <c r="AW246" s="133" t="s">
        <v>103</v>
      </c>
      <c r="AX246" s="133" t="s">
        <v>104</v>
      </c>
      <c r="AY246" s="133" t="s">
        <v>105</v>
      </c>
      <c r="AZ246" s="133" t="s">
        <v>103</v>
      </c>
      <c r="BA246" s="133"/>
      <c r="BB246" s="133"/>
    </row>
    <row r="247" spans="1:54" s="3" customFormat="1" ht="60">
      <c r="A247" s="3" t="s">
        <v>328</v>
      </c>
      <c r="B247" s="113">
        <v>231</v>
      </c>
      <c r="C247" s="113" t="s">
        <v>290</v>
      </c>
      <c r="D247" s="113" t="s">
        <v>29</v>
      </c>
      <c r="E247" s="113" t="s">
        <v>32</v>
      </c>
      <c r="F247" s="113"/>
      <c r="G247" s="114" t="s">
        <v>324</v>
      </c>
      <c r="H247" s="114"/>
      <c r="I247" s="113"/>
      <c r="J247" s="113"/>
      <c r="K247" s="115"/>
      <c r="L247" s="116"/>
      <c r="M247" s="117">
        <v>2150584</v>
      </c>
      <c r="N247" s="113">
        <v>1</v>
      </c>
      <c r="O247" s="113" t="s">
        <v>510</v>
      </c>
      <c r="P247" s="119">
        <v>45703</v>
      </c>
      <c r="Q247" s="119">
        <v>45836</v>
      </c>
      <c r="R247" s="120">
        <v>10752920</v>
      </c>
      <c r="S247" s="118"/>
      <c r="T247" s="118"/>
      <c r="U247" s="120" t="s">
        <v>496</v>
      </c>
      <c r="V247" s="148">
        <v>5</v>
      </c>
      <c r="W247" s="122">
        <f t="shared" si="77"/>
        <v>10752920</v>
      </c>
      <c r="X247" s="123" t="s">
        <v>92</v>
      </c>
      <c r="Y247" s="124" t="s">
        <v>466</v>
      </c>
      <c r="Z247" s="125" t="s">
        <v>110</v>
      </c>
      <c r="AA247" s="125" t="s">
        <v>347</v>
      </c>
      <c r="AB247" s="125" t="s">
        <v>94</v>
      </c>
      <c r="AC247" s="126" t="str">
        <f t="shared" si="78"/>
        <v>CLE-231</v>
      </c>
      <c r="AD247" s="123">
        <v>80111600</v>
      </c>
      <c r="AE247" s="47" t="s">
        <v>493</v>
      </c>
      <c r="AF247" s="127">
        <v>45703</v>
      </c>
      <c r="AG247" s="127">
        <v>45703</v>
      </c>
      <c r="AH247" s="141">
        <v>5</v>
      </c>
      <c r="AI247" s="132" t="s">
        <v>96</v>
      </c>
      <c r="AJ247" s="151" t="s">
        <v>97</v>
      </c>
      <c r="AK247" s="128">
        <f t="shared" si="79"/>
        <v>10752920</v>
      </c>
      <c r="AL247" s="128">
        <f t="shared" si="71"/>
        <v>10752920</v>
      </c>
      <c r="AM247" s="128"/>
      <c r="AN247" s="132" t="s">
        <v>94</v>
      </c>
      <c r="AO247" s="132" t="s">
        <v>98</v>
      </c>
      <c r="AP247" s="152" t="s">
        <v>99</v>
      </c>
      <c r="AQ247" s="153" t="s">
        <v>100</v>
      </c>
      <c r="AR247" s="129" t="s">
        <v>32</v>
      </c>
      <c r="AS247" s="130" t="s">
        <v>602</v>
      </c>
      <c r="AT247" s="131" t="s">
        <v>102</v>
      </c>
      <c r="AU247" s="132" t="s">
        <v>94</v>
      </c>
      <c r="AV247" s="132" t="s">
        <v>110</v>
      </c>
      <c r="AW247" s="133" t="s">
        <v>103</v>
      </c>
      <c r="AX247" s="133" t="s">
        <v>104</v>
      </c>
      <c r="AY247" s="133" t="s">
        <v>105</v>
      </c>
      <c r="AZ247" s="133" t="s">
        <v>103</v>
      </c>
      <c r="BA247" s="133"/>
      <c r="BB247" s="133"/>
    </row>
    <row r="248" spans="1:54" s="3" customFormat="1" ht="60">
      <c r="A248" s="3" t="s">
        <v>329</v>
      </c>
      <c r="B248" s="113">
        <v>232</v>
      </c>
      <c r="C248" s="113" t="s">
        <v>290</v>
      </c>
      <c r="D248" s="113" t="s">
        <v>29</v>
      </c>
      <c r="E248" s="113" t="s">
        <v>32</v>
      </c>
      <c r="F248" s="113"/>
      <c r="G248" s="114" t="s">
        <v>324</v>
      </c>
      <c r="H248" s="114"/>
      <c r="I248" s="113"/>
      <c r="J248" s="113"/>
      <c r="K248" s="115"/>
      <c r="L248" s="116"/>
      <c r="M248" s="117">
        <v>2730872</v>
      </c>
      <c r="N248" s="113">
        <v>1</v>
      </c>
      <c r="O248" s="113" t="s">
        <v>510</v>
      </c>
      <c r="P248" s="119">
        <v>45703</v>
      </c>
      <c r="Q248" s="119">
        <v>45836</v>
      </c>
      <c r="R248" s="120">
        <v>13654360</v>
      </c>
      <c r="S248" s="118"/>
      <c r="T248" s="118"/>
      <c r="U248" s="120" t="s">
        <v>496</v>
      </c>
      <c r="V248" s="148">
        <v>5</v>
      </c>
      <c r="W248" s="122">
        <f t="shared" si="77"/>
        <v>13654360</v>
      </c>
      <c r="X248" s="123" t="s">
        <v>92</v>
      </c>
      <c r="Y248" s="124" t="s">
        <v>466</v>
      </c>
      <c r="Z248" s="125" t="s">
        <v>110</v>
      </c>
      <c r="AA248" s="125" t="s">
        <v>347</v>
      </c>
      <c r="AB248" s="125" t="s">
        <v>94</v>
      </c>
      <c r="AC248" s="126" t="str">
        <f t="shared" si="78"/>
        <v>CLE-232</v>
      </c>
      <c r="AD248" s="123">
        <v>80111600</v>
      </c>
      <c r="AE248" s="47" t="s">
        <v>493</v>
      </c>
      <c r="AF248" s="127">
        <v>45703</v>
      </c>
      <c r="AG248" s="127">
        <v>45703</v>
      </c>
      <c r="AH248" s="141">
        <v>5</v>
      </c>
      <c r="AI248" s="132" t="s">
        <v>96</v>
      </c>
      <c r="AJ248" s="151" t="s">
        <v>97</v>
      </c>
      <c r="AK248" s="128">
        <f t="shared" si="79"/>
        <v>13654360</v>
      </c>
      <c r="AL248" s="128">
        <f t="shared" si="71"/>
        <v>13654360</v>
      </c>
      <c r="AM248" s="128"/>
      <c r="AN248" s="132" t="s">
        <v>94</v>
      </c>
      <c r="AO248" s="132" t="s">
        <v>98</v>
      </c>
      <c r="AP248" s="152" t="s">
        <v>99</v>
      </c>
      <c r="AQ248" s="153" t="s">
        <v>100</v>
      </c>
      <c r="AR248" s="129" t="s">
        <v>32</v>
      </c>
      <c r="AS248" s="130" t="s">
        <v>603</v>
      </c>
      <c r="AT248" s="131" t="s">
        <v>102</v>
      </c>
      <c r="AU248" s="132" t="s">
        <v>94</v>
      </c>
      <c r="AV248" s="132" t="s">
        <v>110</v>
      </c>
      <c r="AW248" s="133" t="s">
        <v>103</v>
      </c>
      <c r="AX248" s="133" t="s">
        <v>104</v>
      </c>
      <c r="AY248" s="133" t="s">
        <v>105</v>
      </c>
      <c r="AZ248" s="133" t="s">
        <v>103</v>
      </c>
      <c r="BA248" s="133"/>
      <c r="BB248" s="133"/>
    </row>
    <row r="249" spans="1:54" s="3" customFormat="1" ht="60">
      <c r="A249" s="3" t="s">
        <v>322</v>
      </c>
      <c r="B249" s="113">
        <v>233</v>
      </c>
      <c r="C249" s="113" t="s">
        <v>290</v>
      </c>
      <c r="D249" s="113" t="s">
        <v>29</v>
      </c>
      <c r="E249" s="113" t="s">
        <v>32</v>
      </c>
      <c r="F249" s="113"/>
      <c r="G249" s="114" t="s">
        <v>324</v>
      </c>
      <c r="H249" s="114"/>
      <c r="I249" s="113"/>
      <c r="J249" s="113"/>
      <c r="K249" s="115"/>
      <c r="L249" s="116"/>
      <c r="M249" s="117" t="s">
        <v>604</v>
      </c>
      <c r="N249" s="113">
        <v>1</v>
      </c>
      <c r="O249" s="113" t="s">
        <v>510</v>
      </c>
      <c r="P249" s="119">
        <v>45703</v>
      </c>
      <c r="Q249" s="119">
        <v>45836</v>
      </c>
      <c r="R249" s="120">
        <v>16555800</v>
      </c>
      <c r="S249" s="118"/>
      <c r="T249" s="118"/>
      <c r="U249" s="120" t="s">
        <v>496</v>
      </c>
      <c r="V249" s="148">
        <v>5</v>
      </c>
      <c r="W249" s="122">
        <f t="shared" si="77"/>
        <v>16555800</v>
      </c>
      <c r="X249" s="123" t="s">
        <v>92</v>
      </c>
      <c r="Y249" s="124" t="s">
        <v>466</v>
      </c>
      <c r="Z249" s="125" t="s">
        <v>110</v>
      </c>
      <c r="AA249" s="125" t="s">
        <v>347</v>
      </c>
      <c r="AB249" s="125" t="s">
        <v>94</v>
      </c>
      <c r="AC249" s="126" t="str">
        <f t="shared" si="78"/>
        <v>CLE-233</v>
      </c>
      <c r="AD249" s="123">
        <v>80111600</v>
      </c>
      <c r="AE249" s="47" t="s">
        <v>493</v>
      </c>
      <c r="AF249" s="127">
        <v>45703</v>
      </c>
      <c r="AG249" s="127">
        <v>45703</v>
      </c>
      <c r="AH249" s="141">
        <v>5</v>
      </c>
      <c r="AI249" s="132" t="s">
        <v>96</v>
      </c>
      <c r="AJ249" s="151" t="s">
        <v>97</v>
      </c>
      <c r="AK249" s="128">
        <f t="shared" si="79"/>
        <v>16555800</v>
      </c>
      <c r="AL249" s="128">
        <f t="shared" si="71"/>
        <v>16555800</v>
      </c>
      <c r="AM249" s="128"/>
      <c r="AN249" s="132" t="s">
        <v>94</v>
      </c>
      <c r="AO249" s="132" t="s">
        <v>98</v>
      </c>
      <c r="AP249" s="152" t="s">
        <v>99</v>
      </c>
      <c r="AQ249" s="153" t="s">
        <v>100</v>
      </c>
      <c r="AR249" s="129" t="s">
        <v>32</v>
      </c>
      <c r="AS249" s="130" t="s">
        <v>605</v>
      </c>
      <c r="AT249" s="131" t="s">
        <v>102</v>
      </c>
      <c r="AU249" s="132" t="s">
        <v>94</v>
      </c>
      <c r="AV249" s="132" t="s">
        <v>110</v>
      </c>
      <c r="AW249" s="133" t="s">
        <v>103</v>
      </c>
      <c r="AX249" s="133" t="s">
        <v>104</v>
      </c>
      <c r="AY249" s="133" t="s">
        <v>105</v>
      </c>
      <c r="AZ249" s="133" t="s">
        <v>103</v>
      </c>
      <c r="BA249" s="133"/>
      <c r="BB249" s="133"/>
    </row>
    <row r="250" spans="1:54" s="3" customFormat="1" ht="60">
      <c r="A250" s="3" t="s">
        <v>330</v>
      </c>
      <c r="B250" s="113">
        <v>234</v>
      </c>
      <c r="C250" s="113" t="s">
        <v>290</v>
      </c>
      <c r="D250" s="113" t="s">
        <v>29</v>
      </c>
      <c r="E250" s="113" t="s">
        <v>32</v>
      </c>
      <c r="F250" s="113"/>
      <c r="G250" s="114" t="s">
        <v>324</v>
      </c>
      <c r="H250" s="114"/>
      <c r="I250" s="113"/>
      <c r="J250" s="113"/>
      <c r="K250" s="115"/>
      <c r="L250" s="116"/>
      <c r="M250" s="117" t="s">
        <v>604</v>
      </c>
      <c r="N250" s="113">
        <v>1</v>
      </c>
      <c r="O250" s="113" t="s">
        <v>510</v>
      </c>
      <c r="P250" s="119">
        <v>45703</v>
      </c>
      <c r="Q250" s="119">
        <v>45836</v>
      </c>
      <c r="R250" s="120">
        <v>19813448</v>
      </c>
      <c r="S250" s="118"/>
      <c r="T250" s="118"/>
      <c r="U250" s="120" t="s">
        <v>496</v>
      </c>
      <c r="V250" s="148">
        <v>5</v>
      </c>
      <c r="W250" s="122">
        <f t="shared" si="77"/>
        <v>19813448</v>
      </c>
      <c r="X250" s="123" t="s">
        <v>92</v>
      </c>
      <c r="Y250" s="124" t="s">
        <v>466</v>
      </c>
      <c r="Z250" s="125" t="s">
        <v>110</v>
      </c>
      <c r="AA250" s="125" t="s">
        <v>347</v>
      </c>
      <c r="AB250" s="125" t="s">
        <v>94</v>
      </c>
      <c r="AC250" s="126" t="str">
        <f t="shared" si="78"/>
        <v>CLE-234</v>
      </c>
      <c r="AD250" s="123">
        <v>80111600</v>
      </c>
      <c r="AE250" s="47" t="s">
        <v>493</v>
      </c>
      <c r="AF250" s="127">
        <v>45703</v>
      </c>
      <c r="AG250" s="127">
        <v>45703</v>
      </c>
      <c r="AH250" s="141">
        <v>5</v>
      </c>
      <c r="AI250" s="132" t="s">
        <v>96</v>
      </c>
      <c r="AJ250" s="151" t="s">
        <v>97</v>
      </c>
      <c r="AK250" s="128">
        <f t="shared" si="79"/>
        <v>19813448</v>
      </c>
      <c r="AL250" s="128">
        <f t="shared" si="71"/>
        <v>19813448</v>
      </c>
      <c r="AM250" s="128"/>
      <c r="AN250" s="132" t="s">
        <v>94</v>
      </c>
      <c r="AO250" s="132" t="s">
        <v>98</v>
      </c>
      <c r="AP250" s="152" t="s">
        <v>99</v>
      </c>
      <c r="AQ250" s="153" t="s">
        <v>100</v>
      </c>
      <c r="AR250" s="129" t="s">
        <v>32</v>
      </c>
      <c r="AS250" s="130" t="s">
        <v>606</v>
      </c>
      <c r="AT250" s="131" t="s">
        <v>102</v>
      </c>
      <c r="AU250" s="132" t="s">
        <v>94</v>
      </c>
      <c r="AV250" s="132" t="s">
        <v>110</v>
      </c>
      <c r="AW250" s="133" t="s">
        <v>103</v>
      </c>
      <c r="AX250" s="133" t="s">
        <v>104</v>
      </c>
      <c r="AY250" s="133" t="s">
        <v>105</v>
      </c>
      <c r="AZ250" s="133" t="s">
        <v>103</v>
      </c>
      <c r="BA250" s="133"/>
      <c r="BB250" s="133"/>
    </row>
    <row r="251" spans="1:54" s="3" customFormat="1" ht="60">
      <c r="A251" s="3" t="s">
        <v>331</v>
      </c>
      <c r="B251" s="113">
        <v>235</v>
      </c>
      <c r="C251" s="113" t="s">
        <v>290</v>
      </c>
      <c r="D251" s="113" t="s">
        <v>29</v>
      </c>
      <c r="E251" s="113" t="s">
        <v>32</v>
      </c>
      <c r="F251" s="113"/>
      <c r="G251" s="114" t="s">
        <v>324</v>
      </c>
      <c r="H251" s="114"/>
      <c r="I251" s="113"/>
      <c r="J251" s="113"/>
      <c r="K251" s="115"/>
      <c r="L251" s="116"/>
      <c r="M251" s="117">
        <v>5053510</v>
      </c>
      <c r="N251" s="113">
        <v>1</v>
      </c>
      <c r="O251" s="113" t="s">
        <v>510</v>
      </c>
      <c r="P251" s="119">
        <v>45703</v>
      </c>
      <c r="Q251" s="119">
        <v>45836</v>
      </c>
      <c r="R251" s="120">
        <v>25267550</v>
      </c>
      <c r="S251" s="118"/>
      <c r="T251" s="118"/>
      <c r="U251" s="120" t="s">
        <v>496</v>
      </c>
      <c r="V251" s="148">
        <v>5</v>
      </c>
      <c r="W251" s="122">
        <f t="shared" si="77"/>
        <v>25267550</v>
      </c>
      <c r="X251" s="123" t="s">
        <v>92</v>
      </c>
      <c r="Y251" s="124" t="s">
        <v>466</v>
      </c>
      <c r="Z251" s="125" t="s">
        <v>110</v>
      </c>
      <c r="AA251" s="125" t="s">
        <v>347</v>
      </c>
      <c r="AB251" s="125" t="s">
        <v>94</v>
      </c>
      <c r="AC251" s="126" t="str">
        <f t="shared" si="78"/>
        <v>CLE-235</v>
      </c>
      <c r="AD251" s="123">
        <v>80111600</v>
      </c>
      <c r="AE251" s="47" t="s">
        <v>493</v>
      </c>
      <c r="AF251" s="127">
        <v>45703</v>
      </c>
      <c r="AG251" s="127">
        <v>45703</v>
      </c>
      <c r="AH251" s="141">
        <v>5</v>
      </c>
      <c r="AI251" s="132" t="s">
        <v>96</v>
      </c>
      <c r="AJ251" s="151" t="s">
        <v>97</v>
      </c>
      <c r="AK251" s="128">
        <f t="shared" si="79"/>
        <v>25267550</v>
      </c>
      <c r="AL251" s="128">
        <f t="shared" si="71"/>
        <v>25267550</v>
      </c>
      <c r="AM251" s="128"/>
      <c r="AN251" s="132" t="s">
        <v>94</v>
      </c>
      <c r="AO251" s="132" t="s">
        <v>98</v>
      </c>
      <c r="AP251" s="152" t="s">
        <v>99</v>
      </c>
      <c r="AQ251" s="153" t="s">
        <v>100</v>
      </c>
      <c r="AR251" s="129" t="s">
        <v>32</v>
      </c>
      <c r="AS251" s="130" t="s">
        <v>607</v>
      </c>
      <c r="AT251" s="131" t="s">
        <v>102</v>
      </c>
      <c r="AU251" s="132" t="s">
        <v>94</v>
      </c>
      <c r="AV251" s="132" t="s">
        <v>110</v>
      </c>
      <c r="AW251" s="133" t="s">
        <v>103</v>
      </c>
      <c r="AX251" s="133" t="s">
        <v>104</v>
      </c>
      <c r="AY251" s="133" t="s">
        <v>105</v>
      </c>
      <c r="AZ251" s="133" t="s">
        <v>103</v>
      </c>
      <c r="BA251" s="133"/>
      <c r="BB251" s="133"/>
    </row>
    <row r="252" spans="1:54" s="3" customFormat="1" ht="60">
      <c r="B252" s="113">
        <v>236</v>
      </c>
      <c r="C252" s="113" t="s">
        <v>290</v>
      </c>
      <c r="D252" s="113" t="s">
        <v>29</v>
      </c>
      <c r="E252" s="113" t="s">
        <v>32</v>
      </c>
      <c r="F252" s="113"/>
      <c r="G252" s="114" t="s">
        <v>324</v>
      </c>
      <c r="H252" s="114"/>
      <c r="I252" s="113"/>
      <c r="J252" s="113"/>
      <c r="K252" s="115"/>
      <c r="L252" s="116"/>
      <c r="M252" s="117" t="s">
        <v>604</v>
      </c>
      <c r="N252" s="113">
        <v>1</v>
      </c>
      <c r="O252" s="113" t="s">
        <v>510</v>
      </c>
      <c r="P252" s="119">
        <v>45703</v>
      </c>
      <c r="Q252" s="119">
        <v>45836</v>
      </c>
      <c r="R252" s="120">
        <v>13654360</v>
      </c>
      <c r="S252" s="118"/>
      <c r="T252" s="118"/>
      <c r="U252" s="120" t="s">
        <v>496</v>
      </c>
      <c r="V252" s="148">
        <v>5</v>
      </c>
      <c r="W252" s="122">
        <f t="shared" si="77"/>
        <v>13654360</v>
      </c>
      <c r="X252" s="123" t="s">
        <v>92</v>
      </c>
      <c r="Y252" s="124" t="s">
        <v>466</v>
      </c>
      <c r="Z252" s="125" t="s">
        <v>110</v>
      </c>
      <c r="AA252" s="125" t="s">
        <v>347</v>
      </c>
      <c r="AB252" s="125" t="s">
        <v>94</v>
      </c>
      <c r="AC252" s="126" t="str">
        <f t="shared" si="78"/>
        <v>CLE-236</v>
      </c>
      <c r="AD252" s="123">
        <v>80111600</v>
      </c>
      <c r="AE252" s="47" t="s">
        <v>493</v>
      </c>
      <c r="AF252" s="127">
        <v>45703</v>
      </c>
      <c r="AG252" s="127">
        <v>45703</v>
      </c>
      <c r="AH252" s="141">
        <v>5</v>
      </c>
      <c r="AI252" s="132" t="s">
        <v>96</v>
      </c>
      <c r="AJ252" s="151" t="s">
        <v>97</v>
      </c>
      <c r="AK252" s="128">
        <f t="shared" si="79"/>
        <v>13654360</v>
      </c>
      <c r="AL252" s="128">
        <f t="shared" si="71"/>
        <v>13654360</v>
      </c>
      <c r="AM252" s="128"/>
      <c r="AN252" s="132" t="s">
        <v>94</v>
      </c>
      <c r="AO252" s="132" t="s">
        <v>98</v>
      </c>
      <c r="AP252" s="152" t="s">
        <v>99</v>
      </c>
      <c r="AQ252" s="153" t="s">
        <v>100</v>
      </c>
      <c r="AR252" s="129" t="s">
        <v>32</v>
      </c>
      <c r="AS252" s="130" t="s">
        <v>608</v>
      </c>
      <c r="AT252" s="131" t="s">
        <v>102</v>
      </c>
      <c r="AU252" s="132" t="s">
        <v>94</v>
      </c>
      <c r="AV252" s="132" t="s">
        <v>110</v>
      </c>
      <c r="AW252" s="133" t="s">
        <v>103</v>
      </c>
      <c r="AX252" s="133" t="s">
        <v>104</v>
      </c>
      <c r="AY252" s="133" t="s">
        <v>105</v>
      </c>
      <c r="AZ252" s="133" t="s">
        <v>103</v>
      </c>
      <c r="BA252" s="133"/>
      <c r="BB252" s="133"/>
    </row>
    <row r="253" spans="1:54" s="3" customFormat="1" ht="60">
      <c r="B253" s="113">
        <v>237</v>
      </c>
      <c r="C253" s="113" t="s">
        <v>290</v>
      </c>
      <c r="D253" s="113" t="s">
        <v>29</v>
      </c>
      <c r="E253" s="113" t="s">
        <v>32</v>
      </c>
      <c r="F253" s="113"/>
      <c r="G253" s="114" t="s">
        <v>324</v>
      </c>
      <c r="H253" s="114"/>
      <c r="I253" s="113"/>
      <c r="J253" s="113"/>
      <c r="K253" s="115"/>
      <c r="L253" s="116"/>
      <c r="M253" s="117">
        <v>4211292</v>
      </c>
      <c r="N253" s="113">
        <v>1</v>
      </c>
      <c r="O253" s="113" t="s">
        <v>510</v>
      </c>
      <c r="P253" s="119">
        <v>45703</v>
      </c>
      <c r="Q253" s="119">
        <v>45836</v>
      </c>
      <c r="R253" s="120">
        <v>21056460</v>
      </c>
      <c r="S253" s="118"/>
      <c r="T253" s="118"/>
      <c r="U253" s="120" t="s">
        <v>496</v>
      </c>
      <c r="V253" s="148">
        <v>5</v>
      </c>
      <c r="W253" s="122">
        <f t="shared" si="77"/>
        <v>21056460</v>
      </c>
      <c r="X253" s="123" t="s">
        <v>92</v>
      </c>
      <c r="Y253" s="124" t="s">
        <v>466</v>
      </c>
      <c r="Z253" s="125" t="s">
        <v>110</v>
      </c>
      <c r="AA253" s="125" t="s">
        <v>347</v>
      </c>
      <c r="AB253" s="125" t="s">
        <v>641</v>
      </c>
      <c r="AC253" s="126" t="str">
        <f t="shared" si="78"/>
        <v>CLE-237</v>
      </c>
      <c r="AD253" s="123">
        <v>80111600</v>
      </c>
      <c r="AE253" s="47" t="s">
        <v>493</v>
      </c>
      <c r="AF253" s="127">
        <v>45703</v>
      </c>
      <c r="AG253" s="127">
        <v>45703</v>
      </c>
      <c r="AH253" s="141">
        <v>5</v>
      </c>
      <c r="AI253" s="132" t="s">
        <v>96</v>
      </c>
      <c r="AJ253" s="151" t="s">
        <v>97</v>
      </c>
      <c r="AK253" s="128">
        <f t="shared" si="79"/>
        <v>21056460</v>
      </c>
      <c r="AL253" s="128">
        <f t="shared" si="71"/>
        <v>21056460</v>
      </c>
      <c r="AM253" s="128"/>
      <c r="AN253" s="132" t="s">
        <v>94</v>
      </c>
      <c r="AO253" s="132" t="s">
        <v>98</v>
      </c>
      <c r="AP253" s="152" t="s">
        <v>99</v>
      </c>
      <c r="AQ253" s="153" t="s">
        <v>100</v>
      </c>
      <c r="AR253" s="129" t="s">
        <v>32</v>
      </c>
      <c r="AS253" s="130" t="s">
        <v>609</v>
      </c>
      <c r="AT253" s="131" t="s">
        <v>102</v>
      </c>
      <c r="AU253" s="132" t="s">
        <v>94</v>
      </c>
      <c r="AV253" s="132" t="s">
        <v>110</v>
      </c>
      <c r="AW253" s="133" t="s">
        <v>103</v>
      </c>
      <c r="AX253" s="133" t="s">
        <v>104</v>
      </c>
      <c r="AY253" s="133" t="s">
        <v>105</v>
      </c>
      <c r="AZ253" s="133" t="s">
        <v>103</v>
      </c>
      <c r="BA253" s="133"/>
      <c r="BB253" s="133"/>
    </row>
    <row r="254" spans="1:54" s="3" customFormat="1" ht="60">
      <c r="B254" s="113">
        <v>238</v>
      </c>
      <c r="C254" s="113" t="s">
        <v>290</v>
      </c>
      <c r="D254" s="113" t="s">
        <v>29</v>
      </c>
      <c r="E254" s="113" t="s">
        <v>32</v>
      </c>
      <c r="F254" s="113"/>
      <c r="G254" s="114" t="s">
        <v>324</v>
      </c>
      <c r="H254" s="114"/>
      <c r="I254" s="113"/>
      <c r="J254" s="113"/>
      <c r="K254" s="115"/>
      <c r="L254" s="116"/>
      <c r="M254" s="117">
        <v>3311160</v>
      </c>
      <c r="N254" s="113">
        <v>1</v>
      </c>
      <c r="O254" s="113" t="s">
        <v>510</v>
      </c>
      <c r="P254" s="119">
        <v>45703</v>
      </c>
      <c r="Q254" s="119">
        <v>45836</v>
      </c>
      <c r="R254" s="120">
        <v>16555800</v>
      </c>
      <c r="S254" s="118"/>
      <c r="T254" s="118"/>
      <c r="U254" s="120" t="s">
        <v>496</v>
      </c>
      <c r="V254" s="148">
        <v>5</v>
      </c>
      <c r="W254" s="122">
        <f t="shared" si="77"/>
        <v>16555800</v>
      </c>
      <c r="X254" s="123" t="s">
        <v>92</v>
      </c>
      <c r="Y254" s="124" t="s">
        <v>466</v>
      </c>
      <c r="Z254" s="125" t="s">
        <v>110</v>
      </c>
      <c r="AA254" s="125" t="s">
        <v>347</v>
      </c>
      <c r="AB254" s="125" t="s">
        <v>94</v>
      </c>
      <c r="AC254" s="126" t="str">
        <f t="shared" si="78"/>
        <v>CLE-238</v>
      </c>
      <c r="AD254" s="123">
        <v>80111600</v>
      </c>
      <c r="AE254" s="47" t="s">
        <v>493</v>
      </c>
      <c r="AF254" s="127">
        <v>45703</v>
      </c>
      <c r="AG254" s="127">
        <v>45703</v>
      </c>
      <c r="AH254" s="141">
        <v>5</v>
      </c>
      <c r="AI254" s="132" t="s">
        <v>96</v>
      </c>
      <c r="AJ254" s="151" t="s">
        <v>97</v>
      </c>
      <c r="AK254" s="128">
        <f t="shared" si="79"/>
        <v>16555800</v>
      </c>
      <c r="AL254" s="128">
        <f t="shared" si="71"/>
        <v>16555800</v>
      </c>
      <c r="AM254" s="128"/>
      <c r="AN254" s="132" t="s">
        <v>94</v>
      </c>
      <c r="AO254" s="132" t="s">
        <v>98</v>
      </c>
      <c r="AP254" s="152" t="s">
        <v>99</v>
      </c>
      <c r="AQ254" s="153" t="s">
        <v>100</v>
      </c>
      <c r="AR254" s="129" t="s">
        <v>32</v>
      </c>
      <c r="AS254" s="130" t="s">
        <v>610</v>
      </c>
      <c r="AT254" s="131" t="s">
        <v>102</v>
      </c>
      <c r="AU254" s="132" t="s">
        <v>94</v>
      </c>
      <c r="AV254" s="132" t="s">
        <v>110</v>
      </c>
      <c r="AW254" s="133" t="s">
        <v>103</v>
      </c>
      <c r="AX254" s="133" t="s">
        <v>104</v>
      </c>
      <c r="AY254" s="133" t="s">
        <v>105</v>
      </c>
      <c r="AZ254" s="133" t="s">
        <v>103</v>
      </c>
      <c r="BA254" s="133"/>
      <c r="BB254" s="133"/>
    </row>
    <row r="255" spans="1:54" s="3" customFormat="1" ht="60">
      <c r="B255" s="113">
        <v>239</v>
      </c>
      <c r="C255" s="113" t="s">
        <v>290</v>
      </c>
      <c r="D255" s="113" t="s">
        <v>29</v>
      </c>
      <c r="E255" s="113" t="s">
        <v>32</v>
      </c>
      <c r="F255" s="113"/>
      <c r="G255" s="114" t="s">
        <v>324</v>
      </c>
      <c r="H255" s="114"/>
      <c r="I255" s="113"/>
      <c r="J255" s="113"/>
      <c r="K255" s="115"/>
      <c r="L255" s="116"/>
      <c r="M255" s="117">
        <v>3606857</v>
      </c>
      <c r="N255" s="113">
        <v>1</v>
      </c>
      <c r="O255" s="113" t="s">
        <v>510</v>
      </c>
      <c r="P255" s="119">
        <v>45703</v>
      </c>
      <c r="Q255" s="119">
        <v>45836</v>
      </c>
      <c r="R255" s="120">
        <v>17279944</v>
      </c>
      <c r="S255" s="118"/>
      <c r="T255" s="118"/>
      <c r="U255" s="120" t="s">
        <v>496</v>
      </c>
      <c r="V255" s="148">
        <v>5</v>
      </c>
      <c r="W255" s="122">
        <f t="shared" si="77"/>
        <v>17279944</v>
      </c>
      <c r="X255" s="123" t="s">
        <v>92</v>
      </c>
      <c r="Y255" s="124" t="s">
        <v>466</v>
      </c>
      <c r="Z255" s="125" t="s">
        <v>110</v>
      </c>
      <c r="AA255" s="125" t="s">
        <v>347</v>
      </c>
      <c r="AB255" s="125" t="s">
        <v>94</v>
      </c>
      <c r="AC255" s="126" t="str">
        <f t="shared" si="78"/>
        <v>CLE-239</v>
      </c>
      <c r="AD255" s="123">
        <v>80111600</v>
      </c>
      <c r="AE255" s="47" t="s">
        <v>493</v>
      </c>
      <c r="AF255" s="127">
        <v>45703</v>
      </c>
      <c r="AG255" s="127">
        <v>45703</v>
      </c>
      <c r="AH255" s="141">
        <v>5</v>
      </c>
      <c r="AI255" s="132" t="s">
        <v>96</v>
      </c>
      <c r="AJ255" s="151" t="s">
        <v>97</v>
      </c>
      <c r="AK255" s="128">
        <f t="shared" si="79"/>
        <v>17279944</v>
      </c>
      <c r="AL255" s="128">
        <f t="shared" si="71"/>
        <v>17279944</v>
      </c>
      <c r="AM255" s="128"/>
      <c r="AN255" s="132" t="s">
        <v>94</v>
      </c>
      <c r="AO255" s="132" t="s">
        <v>98</v>
      </c>
      <c r="AP255" s="152" t="s">
        <v>99</v>
      </c>
      <c r="AQ255" s="153" t="s">
        <v>100</v>
      </c>
      <c r="AR255" s="129" t="s">
        <v>32</v>
      </c>
      <c r="AS255" s="130" t="s">
        <v>611</v>
      </c>
      <c r="AT255" s="131" t="s">
        <v>102</v>
      </c>
      <c r="AU255" s="132" t="s">
        <v>94</v>
      </c>
      <c r="AV255" s="132" t="s">
        <v>110</v>
      </c>
      <c r="AW255" s="133" t="s">
        <v>103</v>
      </c>
      <c r="AX255" s="133" t="s">
        <v>104</v>
      </c>
      <c r="AY255" s="133" t="s">
        <v>105</v>
      </c>
      <c r="AZ255" s="133" t="s">
        <v>103</v>
      </c>
      <c r="BA255" s="133"/>
      <c r="BB255" s="133"/>
    </row>
    <row r="256" spans="1:54" s="3" customFormat="1" ht="60">
      <c r="B256" s="113">
        <v>240</v>
      </c>
      <c r="C256" s="113" t="s">
        <v>290</v>
      </c>
      <c r="D256" s="113" t="s">
        <v>29</v>
      </c>
      <c r="E256" s="113" t="s">
        <v>32</v>
      </c>
      <c r="F256" s="113"/>
      <c r="G256" s="114" t="s">
        <v>324</v>
      </c>
      <c r="H256" s="114"/>
      <c r="I256" s="113"/>
      <c r="J256" s="113"/>
      <c r="K256" s="115"/>
      <c r="L256" s="116"/>
      <c r="M256" s="117">
        <v>3934762</v>
      </c>
      <c r="N256" s="113">
        <v>1</v>
      </c>
      <c r="O256" s="113" t="s">
        <v>510</v>
      </c>
      <c r="P256" s="119">
        <v>45703</v>
      </c>
      <c r="Q256" s="119">
        <v>45836</v>
      </c>
      <c r="R256" s="120">
        <v>19673810</v>
      </c>
      <c r="S256" s="118"/>
      <c r="T256" s="118"/>
      <c r="U256" s="120" t="s">
        <v>496</v>
      </c>
      <c r="V256" s="148">
        <v>5</v>
      </c>
      <c r="W256" s="122">
        <f t="shared" si="77"/>
        <v>19673810</v>
      </c>
      <c r="X256" s="123" t="s">
        <v>92</v>
      </c>
      <c r="Y256" s="124" t="s">
        <v>466</v>
      </c>
      <c r="Z256" s="125" t="s">
        <v>110</v>
      </c>
      <c r="AA256" s="125" t="s">
        <v>347</v>
      </c>
      <c r="AB256" s="125" t="s">
        <v>94</v>
      </c>
      <c r="AC256" s="126" t="str">
        <f t="shared" si="78"/>
        <v>CLE-240</v>
      </c>
      <c r="AD256" s="123">
        <v>80111600</v>
      </c>
      <c r="AE256" s="47" t="s">
        <v>493</v>
      </c>
      <c r="AF256" s="127">
        <v>45703</v>
      </c>
      <c r="AG256" s="127">
        <v>45703</v>
      </c>
      <c r="AH256" s="141">
        <v>5</v>
      </c>
      <c r="AI256" s="132" t="s">
        <v>96</v>
      </c>
      <c r="AJ256" s="151" t="s">
        <v>97</v>
      </c>
      <c r="AK256" s="128">
        <f t="shared" si="79"/>
        <v>19673810</v>
      </c>
      <c r="AL256" s="128">
        <f t="shared" si="71"/>
        <v>19673810</v>
      </c>
      <c r="AM256" s="128"/>
      <c r="AN256" s="132" t="s">
        <v>94</v>
      </c>
      <c r="AO256" s="132" t="s">
        <v>98</v>
      </c>
      <c r="AP256" s="152" t="s">
        <v>99</v>
      </c>
      <c r="AQ256" s="153" t="s">
        <v>100</v>
      </c>
      <c r="AR256" s="129" t="s">
        <v>32</v>
      </c>
      <c r="AS256" s="130" t="s">
        <v>612</v>
      </c>
      <c r="AT256" s="131" t="s">
        <v>102</v>
      </c>
      <c r="AU256" s="132" t="s">
        <v>94</v>
      </c>
      <c r="AV256" s="132" t="s">
        <v>110</v>
      </c>
      <c r="AW256" s="133" t="s">
        <v>103</v>
      </c>
      <c r="AX256" s="133" t="s">
        <v>104</v>
      </c>
      <c r="AY256" s="133" t="s">
        <v>105</v>
      </c>
      <c r="AZ256" s="133" t="s">
        <v>103</v>
      </c>
      <c r="BA256" s="133"/>
      <c r="BB256" s="133"/>
    </row>
    <row r="257" spans="2:54" s="3" customFormat="1" ht="60">
      <c r="B257" s="113">
        <v>241</v>
      </c>
      <c r="C257" s="113" t="s">
        <v>290</v>
      </c>
      <c r="D257" s="113" t="s">
        <v>29</v>
      </c>
      <c r="E257" s="113" t="s">
        <v>32</v>
      </c>
      <c r="F257" s="113"/>
      <c r="G257" s="114" t="s">
        <v>324</v>
      </c>
      <c r="H257" s="114"/>
      <c r="I257" s="113"/>
      <c r="J257" s="113"/>
      <c r="K257" s="115"/>
      <c r="L257" s="116"/>
      <c r="M257" s="117">
        <v>2730872</v>
      </c>
      <c r="N257" s="113">
        <v>1</v>
      </c>
      <c r="O257" s="113" t="s">
        <v>510</v>
      </c>
      <c r="P257" s="119">
        <v>45703</v>
      </c>
      <c r="Q257" s="119">
        <v>45836</v>
      </c>
      <c r="R257" s="120">
        <v>13654360</v>
      </c>
      <c r="S257" s="118"/>
      <c r="T257" s="118"/>
      <c r="U257" s="120" t="s">
        <v>496</v>
      </c>
      <c r="V257" s="148">
        <v>5</v>
      </c>
      <c r="W257" s="122">
        <f t="shared" si="77"/>
        <v>13654360</v>
      </c>
      <c r="X257" s="123" t="s">
        <v>92</v>
      </c>
      <c r="Y257" s="124" t="s">
        <v>466</v>
      </c>
      <c r="Z257" s="125" t="s">
        <v>110</v>
      </c>
      <c r="AA257" s="125" t="s">
        <v>347</v>
      </c>
      <c r="AB257" s="125" t="s">
        <v>94</v>
      </c>
      <c r="AC257" s="126" t="str">
        <f t="shared" si="78"/>
        <v>CLE-241</v>
      </c>
      <c r="AD257" s="123">
        <v>80111600</v>
      </c>
      <c r="AE257" s="47" t="s">
        <v>493</v>
      </c>
      <c r="AF257" s="127">
        <v>45703</v>
      </c>
      <c r="AG257" s="127">
        <v>45703</v>
      </c>
      <c r="AH257" s="141">
        <v>5</v>
      </c>
      <c r="AI257" s="132" t="s">
        <v>96</v>
      </c>
      <c r="AJ257" s="151" t="s">
        <v>97</v>
      </c>
      <c r="AK257" s="128">
        <f t="shared" si="79"/>
        <v>13654360</v>
      </c>
      <c r="AL257" s="128">
        <f t="shared" si="71"/>
        <v>13654360</v>
      </c>
      <c r="AM257" s="128"/>
      <c r="AN257" s="132" t="s">
        <v>94</v>
      </c>
      <c r="AO257" s="132" t="s">
        <v>98</v>
      </c>
      <c r="AP257" s="152" t="s">
        <v>99</v>
      </c>
      <c r="AQ257" s="153" t="s">
        <v>100</v>
      </c>
      <c r="AR257" s="129" t="s">
        <v>32</v>
      </c>
      <c r="AS257" s="130" t="s">
        <v>613</v>
      </c>
      <c r="AT257" s="131" t="s">
        <v>102</v>
      </c>
      <c r="AU257" s="132" t="s">
        <v>94</v>
      </c>
      <c r="AV257" s="132" t="s">
        <v>110</v>
      </c>
      <c r="AW257" s="133" t="s">
        <v>103</v>
      </c>
      <c r="AX257" s="133" t="s">
        <v>104</v>
      </c>
      <c r="AY257" s="133" t="s">
        <v>105</v>
      </c>
      <c r="AZ257" s="133" t="s">
        <v>103</v>
      </c>
      <c r="BA257" s="133"/>
      <c r="BB257" s="133"/>
    </row>
    <row r="258" spans="2:54" s="3" customFormat="1" ht="60">
      <c r="B258" s="113">
        <v>242</v>
      </c>
      <c r="C258" s="113" t="s">
        <v>290</v>
      </c>
      <c r="D258" s="113" t="s">
        <v>29</v>
      </c>
      <c r="E258" s="113" t="s">
        <v>32</v>
      </c>
      <c r="F258" s="113"/>
      <c r="G258" s="114" t="s">
        <v>324</v>
      </c>
      <c r="H258" s="114"/>
      <c r="I258" s="113"/>
      <c r="J258" s="113"/>
      <c r="K258" s="115"/>
      <c r="L258" s="116"/>
      <c r="M258" s="117">
        <v>2645592</v>
      </c>
      <c r="N258" s="113">
        <v>1</v>
      </c>
      <c r="O258" s="113" t="s">
        <v>510</v>
      </c>
      <c r="P258" s="119">
        <v>45703</v>
      </c>
      <c r="Q258" s="119">
        <v>45836</v>
      </c>
      <c r="R258" s="120">
        <v>13227960</v>
      </c>
      <c r="S258" s="118"/>
      <c r="T258" s="118"/>
      <c r="U258" s="120" t="s">
        <v>496</v>
      </c>
      <c r="V258" s="148">
        <v>5</v>
      </c>
      <c r="W258" s="122">
        <f t="shared" si="77"/>
        <v>13227960</v>
      </c>
      <c r="X258" s="123" t="s">
        <v>92</v>
      </c>
      <c r="Y258" s="124" t="s">
        <v>466</v>
      </c>
      <c r="Z258" s="125" t="s">
        <v>110</v>
      </c>
      <c r="AA258" s="125" t="s">
        <v>347</v>
      </c>
      <c r="AB258" s="125" t="s">
        <v>94</v>
      </c>
      <c r="AC258" s="126" t="str">
        <f t="shared" si="78"/>
        <v>CLE-242</v>
      </c>
      <c r="AD258" s="123">
        <v>80111600</v>
      </c>
      <c r="AE258" s="47" t="s">
        <v>493</v>
      </c>
      <c r="AF258" s="127">
        <v>45703</v>
      </c>
      <c r="AG258" s="127">
        <v>45703</v>
      </c>
      <c r="AH258" s="141">
        <v>5</v>
      </c>
      <c r="AI258" s="132" t="s">
        <v>96</v>
      </c>
      <c r="AJ258" s="151" t="s">
        <v>97</v>
      </c>
      <c r="AK258" s="128">
        <f t="shared" si="79"/>
        <v>13227960</v>
      </c>
      <c r="AL258" s="128">
        <f t="shared" si="71"/>
        <v>13227960</v>
      </c>
      <c r="AM258" s="128"/>
      <c r="AN258" s="132" t="s">
        <v>94</v>
      </c>
      <c r="AO258" s="132" t="s">
        <v>98</v>
      </c>
      <c r="AP258" s="152" t="s">
        <v>99</v>
      </c>
      <c r="AQ258" s="153" t="s">
        <v>100</v>
      </c>
      <c r="AR258" s="129" t="s">
        <v>32</v>
      </c>
      <c r="AS258" s="130" t="s">
        <v>614</v>
      </c>
      <c r="AT258" s="131" t="s">
        <v>102</v>
      </c>
      <c r="AU258" s="132" t="s">
        <v>94</v>
      </c>
      <c r="AV258" s="132" t="s">
        <v>110</v>
      </c>
      <c r="AW258" s="133" t="s">
        <v>103</v>
      </c>
      <c r="AX258" s="133" t="s">
        <v>104</v>
      </c>
      <c r="AY258" s="133" t="s">
        <v>105</v>
      </c>
      <c r="AZ258" s="133" t="s">
        <v>103</v>
      </c>
      <c r="BA258" s="133"/>
      <c r="BB258" s="133"/>
    </row>
    <row r="259" spans="2:54" s="3" customFormat="1" ht="60">
      <c r="B259" s="113">
        <v>243</v>
      </c>
      <c r="C259" s="113" t="s">
        <v>290</v>
      </c>
      <c r="D259" s="113" t="s">
        <v>29</v>
      </c>
      <c r="E259" s="113" t="s">
        <v>32</v>
      </c>
      <c r="F259" s="113"/>
      <c r="G259" s="114" t="s">
        <v>324</v>
      </c>
      <c r="H259" s="114"/>
      <c r="I259" s="113"/>
      <c r="J259" s="113"/>
      <c r="K259" s="115"/>
      <c r="L259" s="116"/>
      <c r="M259" s="117">
        <v>4262667</v>
      </c>
      <c r="N259" s="113">
        <v>1</v>
      </c>
      <c r="O259" s="113" t="s">
        <v>510</v>
      </c>
      <c r="P259" s="119">
        <v>45703</v>
      </c>
      <c r="Q259" s="119">
        <v>45836</v>
      </c>
      <c r="R259" s="120">
        <v>21313335</v>
      </c>
      <c r="S259" s="118"/>
      <c r="T259" s="118"/>
      <c r="U259" s="120" t="s">
        <v>496</v>
      </c>
      <c r="V259" s="148">
        <v>5</v>
      </c>
      <c r="W259" s="122">
        <f t="shared" si="77"/>
        <v>21313335</v>
      </c>
      <c r="X259" s="123" t="s">
        <v>92</v>
      </c>
      <c r="Y259" s="124" t="s">
        <v>466</v>
      </c>
      <c r="Z259" s="125" t="s">
        <v>110</v>
      </c>
      <c r="AA259" s="125" t="s">
        <v>347</v>
      </c>
      <c r="AB259" s="125" t="s">
        <v>94</v>
      </c>
      <c r="AC259" s="126" t="str">
        <f t="shared" si="78"/>
        <v>CLE-243</v>
      </c>
      <c r="AD259" s="123">
        <v>80111600</v>
      </c>
      <c r="AE259" s="47" t="s">
        <v>493</v>
      </c>
      <c r="AF259" s="127">
        <v>45703</v>
      </c>
      <c r="AG259" s="127">
        <v>45703</v>
      </c>
      <c r="AH259" s="141">
        <v>5</v>
      </c>
      <c r="AI259" s="132" t="s">
        <v>96</v>
      </c>
      <c r="AJ259" s="151" t="s">
        <v>97</v>
      </c>
      <c r="AK259" s="128">
        <f t="shared" si="79"/>
        <v>21313335</v>
      </c>
      <c r="AL259" s="128">
        <f t="shared" si="71"/>
        <v>21313335</v>
      </c>
      <c r="AM259" s="128"/>
      <c r="AN259" s="132" t="s">
        <v>94</v>
      </c>
      <c r="AO259" s="132" t="s">
        <v>98</v>
      </c>
      <c r="AP259" s="152" t="s">
        <v>99</v>
      </c>
      <c r="AQ259" s="153" t="s">
        <v>100</v>
      </c>
      <c r="AR259" s="129" t="s">
        <v>32</v>
      </c>
      <c r="AS259" s="130" t="s">
        <v>615</v>
      </c>
      <c r="AT259" s="131" t="s">
        <v>102</v>
      </c>
      <c r="AU259" s="132" t="s">
        <v>94</v>
      </c>
      <c r="AV259" s="132" t="s">
        <v>110</v>
      </c>
      <c r="AW259" s="133" t="s">
        <v>103</v>
      </c>
      <c r="AX259" s="133" t="s">
        <v>104</v>
      </c>
      <c r="AY259" s="133" t="s">
        <v>105</v>
      </c>
      <c r="AZ259" s="133" t="s">
        <v>103</v>
      </c>
      <c r="BA259" s="133"/>
      <c r="BB259" s="133"/>
    </row>
    <row r="260" spans="2:54" s="3" customFormat="1" ht="60">
      <c r="B260" s="113">
        <v>244</v>
      </c>
      <c r="C260" s="113" t="s">
        <v>290</v>
      </c>
      <c r="D260" s="113" t="s">
        <v>29</v>
      </c>
      <c r="E260" s="113" t="s">
        <v>32</v>
      </c>
      <c r="F260" s="113"/>
      <c r="G260" s="114" t="s">
        <v>324</v>
      </c>
      <c r="H260" s="114"/>
      <c r="I260" s="113"/>
      <c r="J260" s="113"/>
      <c r="K260" s="115"/>
      <c r="L260" s="116"/>
      <c r="M260" s="117">
        <v>3311160</v>
      </c>
      <c r="N260" s="113">
        <v>1</v>
      </c>
      <c r="O260" s="113" t="s">
        <v>510</v>
      </c>
      <c r="P260" s="119">
        <v>45703</v>
      </c>
      <c r="Q260" s="119">
        <v>45836</v>
      </c>
      <c r="R260" s="120">
        <v>16555800</v>
      </c>
      <c r="S260" s="118"/>
      <c r="T260" s="118"/>
      <c r="U260" s="120" t="s">
        <v>496</v>
      </c>
      <c r="V260" s="148">
        <v>5</v>
      </c>
      <c r="W260" s="122">
        <f t="shared" si="77"/>
        <v>16555800</v>
      </c>
      <c r="X260" s="123" t="s">
        <v>92</v>
      </c>
      <c r="Y260" s="124" t="s">
        <v>466</v>
      </c>
      <c r="Z260" s="125" t="s">
        <v>110</v>
      </c>
      <c r="AA260" s="125" t="s">
        <v>347</v>
      </c>
      <c r="AB260" s="125" t="s">
        <v>94</v>
      </c>
      <c r="AC260" s="126" t="str">
        <f t="shared" si="78"/>
        <v>CLE-244</v>
      </c>
      <c r="AD260" s="123">
        <v>80111600</v>
      </c>
      <c r="AE260" s="47" t="s">
        <v>493</v>
      </c>
      <c r="AF260" s="127">
        <v>45703</v>
      </c>
      <c r="AG260" s="127">
        <v>45703</v>
      </c>
      <c r="AH260" s="141">
        <v>5</v>
      </c>
      <c r="AI260" s="132" t="s">
        <v>96</v>
      </c>
      <c r="AJ260" s="151" t="s">
        <v>97</v>
      </c>
      <c r="AK260" s="128">
        <f t="shared" si="79"/>
        <v>16555800</v>
      </c>
      <c r="AL260" s="128">
        <f t="shared" si="71"/>
        <v>16555800</v>
      </c>
      <c r="AM260" s="128"/>
      <c r="AN260" s="132" t="s">
        <v>94</v>
      </c>
      <c r="AO260" s="132" t="s">
        <v>98</v>
      </c>
      <c r="AP260" s="152" t="s">
        <v>99</v>
      </c>
      <c r="AQ260" s="153" t="s">
        <v>100</v>
      </c>
      <c r="AR260" s="129" t="s">
        <v>32</v>
      </c>
      <c r="AS260" s="130" t="s">
        <v>616</v>
      </c>
      <c r="AT260" s="131" t="s">
        <v>102</v>
      </c>
      <c r="AU260" s="132" t="s">
        <v>94</v>
      </c>
      <c r="AV260" s="132" t="s">
        <v>110</v>
      </c>
      <c r="AW260" s="133" t="s">
        <v>103</v>
      </c>
      <c r="AX260" s="133" t="s">
        <v>104</v>
      </c>
      <c r="AY260" s="133" t="s">
        <v>105</v>
      </c>
      <c r="AZ260" s="133" t="s">
        <v>103</v>
      </c>
      <c r="BA260" s="133"/>
      <c r="BB260" s="133"/>
    </row>
    <row r="261" spans="2:54" s="3" customFormat="1" ht="60">
      <c r="B261" s="113">
        <v>245</v>
      </c>
      <c r="C261" s="113" t="s">
        <v>290</v>
      </c>
      <c r="D261" s="113" t="s">
        <v>29</v>
      </c>
      <c r="E261" s="113" t="s">
        <v>32</v>
      </c>
      <c r="F261" s="113"/>
      <c r="G261" s="114" t="s">
        <v>324</v>
      </c>
      <c r="H261" s="114"/>
      <c r="I261" s="113"/>
      <c r="J261" s="113"/>
      <c r="K261" s="115"/>
      <c r="L261" s="116"/>
      <c r="M261" s="117" t="s">
        <v>604</v>
      </c>
      <c r="N261" s="113">
        <v>1</v>
      </c>
      <c r="O261" s="113" t="s">
        <v>510</v>
      </c>
      <c r="P261" s="119">
        <v>45703</v>
      </c>
      <c r="Q261" s="119">
        <v>45836</v>
      </c>
      <c r="R261" s="120">
        <v>13654360</v>
      </c>
      <c r="S261" s="118"/>
      <c r="T261" s="118"/>
      <c r="U261" s="120" t="s">
        <v>496</v>
      </c>
      <c r="V261" s="148">
        <v>5</v>
      </c>
      <c r="W261" s="122">
        <f t="shared" si="77"/>
        <v>13654360</v>
      </c>
      <c r="X261" s="123" t="s">
        <v>92</v>
      </c>
      <c r="Y261" s="124" t="s">
        <v>466</v>
      </c>
      <c r="Z261" s="125" t="s">
        <v>110</v>
      </c>
      <c r="AA261" s="125" t="s">
        <v>347</v>
      </c>
      <c r="AB261" s="125" t="s">
        <v>94</v>
      </c>
      <c r="AC261" s="126" t="str">
        <f t="shared" si="78"/>
        <v>CLE-245</v>
      </c>
      <c r="AD261" s="123">
        <v>80111600</v>
      </c>
      <c r="AE261" s="47" t="s">
        <v>493</v>
      </c>
      <c r="AF261" s="127">
        <v>45703</v>
      </c>
      <c r="AG261" s="127">
        <v>45703</v>
      </c>
      <c r="AH261" s="141">
        <v>5</v>
      </c>
      <c r="AI261" s="132" t="s">
        <v>96</v>
      </c>
      <c r="AJ261" s="151" t="s">
        <v>97</v>
      </c>
      <c r="AK261" s="128">
        <f t="shared" si="79"/>
        <v>13654360</v>
      </c>
      <c r="AL261" s="128">
        <f t="shared" si="71"/>
        <v>13654360</v>
      </c>
      <c r="AM261" s="128"/>
      <c r="AN261" s="132" t="s">
        <v>94</v>
      </c>
      <c r="AO261" s="132" t="s">
        <v>98</v>
      </c>
      <c r="AP261" s="152" t="s">
        <v>99</v>
      </c>
      <c r="AQ261" s="153" t="s">
        <v>100</v>
      </c>
      <c r="AR261" s="129" t="s">
        <v>32</v>
      </c>
      <c r="AS261" s="130" t="s">
        <v>617</v>
      </c>
      <c r="AT261" s="131" t="s">
        <v>102</v>
      </c>
      <c r="AU261" s="132" t="s">
        <v>94</v>
      </c>
      <c r="AV261" s="132" t="s">
        <v>110</v>
      </c>
      <c r="AW261" s="133" t="s">
        <v>103</v>
      </c>
      <c r="AX261" s="133" t="s">
        <v>104</v>
      </c>
      <c r="AY261" s="133" t="s">
        <v>105</v>
      </c>
      <c r="AZ261" s="133" t="s">
        <v>103</v>
      </c>
      <c r="BA261" s="133"/>
      <c r="BB261" s="133"/>
    </row>
    <row r="262" spans="2:54" s="3" customFormat="1" ht="60">
      <c r="B262" s="113">
        <v>246</v>
      </c>
      <c r="C262" s="113" t="s">
        <v>290</v>
      </c>
      <c r="D262" s="113" t="s">
        <v>29</v>
      </c>
      <c r="E262" s="113" t="s">
        <v>32</v>
      </c>
      <c r="F262" s="113"/>
      <c r="G262" s="114" t="s">
        <v>324</v>
      </c>
      <c r="H262" s="114"/>
      <c r="I262" s="113"/>
      <c r="J262" s="113"/>
      <c r="K262" s="115"/>
      <c r="L262" s="116"/>
      <c r="M262" s="117">
        <v>4590472</v>
      </c>
      <c r="N262" s="113">
        <v>1</v>
      </c>
      <c r="O262" s="113" t="s">
        <v>510</v>
      </c>
      <c r="P262" s="119">
        <v>45703</v>
      </c>
      <c r="Q262" s="119">
        <v>45836</v>
      </c>
      <c r="R262" s="120">
        <v>22952360</v>
      </c>
      <c r="S262" s="118"/>
      <c r="T262" s="118"/>
      <c r="U262" s="120" t="s">
        <v>496</v>
      </c>
      <c r="V262" s="148">
        <v>5</v>
      </c>
      <c r="W262" s="122">
        <f t="shared" si="77"/>
        <v>22952360</v>
      </c>
      <c r="X262" s="123" t="s">
        <v>92</v>
      </c>
      <c r="Y262" s="124" t="s">
        <v>466</v>
      </c>
      <c r="Z262" s="125" t="s">
        <v>110</v>
      </c>
      <c r="AA262" s="125" t="s">
        <v>347</v>
      </c>
      <c r="AB262" s="125" t="s">
        <v>94</v>
      </c>
      <c r="AC262" s="126" t="str">
        <f t="shared" si="78"/>
        <v>CLE-246</v>
      </c>
      <c r="AD262" s="123">
        <v>80111600</v>
      </c>
      <c r="AE262" s="47" t="s">
        <v>493</v>
      </c>
      <c r="AF262" s="127">
        <v>45703</v>
      </c>
      <c r="AG262" s="127">
        <v>45703</v>
      </c>
      <c r="AH262" s="141">
        <v>5</v>
      </c>
      <c r="AI262" s="132" t="s">
        <v>96</v>
      </c>
      <c r="AJ262" s="151" t="s">
        <v>97</v>
      </c>
      <c r="AK262" s="128">
        <f t="shared" si="79"/>
        <v>22952360</v>
      </c>
      <c r="AL262" s="128">
        <f t="shared" si="71"/>
        <v>22952360</v>
      </c>
      <c r="AM262" s="128"/>
      <c r="AN262" s="132" t="s">
        <v>94</v>
      </c>
      <c r="AO262" s="132" t="s">
        <v>98</v>
      </c>
      <c r="AP262" s="152" t="s">
        <v>99</v>
      </c>
      <c r="AQ262" s="153" t="s">
        <v>100</v>
      </c>
      <c r="AR262" s="129" t="s">
        <v>32</v>
      </c>
      <c r="AS262" s="130" t="s">
        <v>618</v>
      </c>
      <c r="AT262" s="131" t="s">
        <v>102</v>
      </c>
      <c r="AU262" s="132" t="s">
        <v>94</v>
      </c>
      <c r="AV262" s="132" t="s">
        <v>110</v>
      </c>
      <c r="AW262" s="133" t="s">
        <v>103</v>
      </c>
      <c r="AX262" s="133" t="s">
        <v>104</v>
      </c>
      <c r="AY262" s="133" t="s">
        <v>105</v>
      </c>
      <c r="AZ262" s="133" t="s">
        <v>103</v>
      </c>
      <c r="BA262" s="133"/>
      <c r="BB262" s="133"/>
    </row>
    <row r="263" spans="2:54" s="3" customFormat="1" ht="60">
      <c r="B263" s="113">
        <v>247</v>
      </c>
      <c r="C263" s="113" t="s">
        <v>290</v>
      </c>
      <c r="D263" s="113" t="s">
        <v>29</v>
      </c>
      <c r="E263" s="113" t="s">
        <v>32</v>
      </c>
      <c r="F263" s="113"/>
      <c r="G263" s="114" t="s">
        <v>324</v>
      </c>
      <c r="H263" s="114"/>
      <c r="I263" s="113"/>
      <c r="J263" s="113"/>
      <c r="K263" s="115"/>
      <c r="L263" s="116"/>
      <c r="M263" s="117">
        <v>5574187</v>
      </c>
      <c r="N263" s="113">
        <v>1</v>
      </c>
      <c r="O263" s="113" t="s">
        <v>510</v>
      </c>
      <c r="P263" s="119">
        <v>45703</v>
      </c>
      <c r="Q263" s="119">
        <v>45836</v>
      </c>
      <c r="R263" s="120">
        <v>27870935</v>
      </c>
      <c r="S263" s="118"/>
      <c r="T263" s="118"/>
      <c r="U263" s="120" t="s">
        <v>496</v>
      </c>
      <c r="V263" s="148">
        <v>5</v>
      </c>
      <c r="W263" s="122">
        <f t="shared" si="77"/>
        <v>27870935</v>
      </c>
      <c r="X263" s="123" t="s">
        <v>92</v>
      </c>
      <c r="Y263" s="124" t="s">
        <v>466</v>
      </c>
      <c r="Z263" s="125" t="s">
        <v>110</v>
      </c>
      <c r="AA263" s="125" t="s">
        <v>347</v>
      </c>
      <c r="AB263" s="125" t="s">
        <v>94</v>
      </c>
      <c r="AC263" s="126" t="str">
        <f t="shared" si="78"/>
        <v>CLE-247</v>
      </c>
      <c r="AD263" s="123">
        <v>80111600</v>
      </c>
      <c r="AE263" s="47" t="s">
        <v>493</v>
      </c>
      <c r="AF263" s="127">
        <v>45703</v>
      </c>
      <c r="AG263" s="127">
        <v>45703</v>
      </c>
      <c r="AH263" s="141">
        <v>5</v>
      </c>
      <c r="AI263" s="132" t="s">
        <v>96</v>
      </c>
      <c r="AJ263" s="151" t="s">
        <v>97</v>
      </c>
      <c r="AK263" s="128">
        <f t="shared" si="79"/>
        <v>27870935</v>
      </c>
      <c r="AL263" s="128">
        <f t="shared" si="71"/>
        <v>27870935</v>
      </c>
      <c r="AM263" s="128"/>
      <c r="AN263" s="132" t="s">
        <v>94</v>
      </c>
      <c r="AO263" s="132" t="s">
        <v>98</v>
      </c>
      <c r="AP263" s="152" t="s">
        <v>99</v>
      </c>
      <c r="AQ263" s="153" t="s">
        <v>100</v>
      </c>
      <c r="AR263" s="129" t="s">
        <v>32</v>
      </c>
      <c r="AS263" s="130" t="s">
        <v>619</v>
      </c>
      <c r="AT263" s="131" t="s">
        <v>102</v>
      </c>
      <c r="AU263" s="132" t="s">
        <v>94</v>
      </c>
      <c r="AV263" s="132" t="s">
        <v>110</v>
      </c>
      <c r="AW263" s="133" t="s">
        <v>103</v>
      </c>
      <c r="AX263" s="133" t="s">
        <v>104</v>
      </c>
      <c r="AY263" s="133" t="s">
        <v>105</v>
      </c>
      <c r="AZ263" s="133" t="s">
        <v>103</v>
      </c>
      <c r="BA263" s="133"/>
      <c r="BB263" s="133"/>
    </row>
    <row r="264" spans="2:54" s="3" customFormat="1" ht="60">
      <c r="B264" s="113">
        <v>248</v>
      </c>
      <c r="C264" s="113" t="s">
        <v>290</v>
      </c>
      <c r="D264" s="113" t="s">
        <v>29</v>
      </c>
      <c r="E264" s="113" t="s">
        <v>32</v>
      </c>
      <c r="F264" s="113"/>
      <c r="G264" s="114" t="s">
        <v>324</v>
      </c>
      <c r="H264" s="114"/>
      <c r="I264" s="113"/>
      <c r="J264" s="113"/>
      <c r="K264" s="115"/>
      <c r="L264" s="116"/>
      <c r="M264" s="117" t="s">
        <v>604</v>
      </c>
      <c r="N264" s="113">
        <v>1</v>
      </c>
      <c r="O264" s="113" t="s">
        <v>510</v>
      </c>
      <c r="P264" s="119">
        <v>45703</v>
      </c>
      <c r="Q264" s="119">
        <v>45836</v>
      </c>
      <c r="R264" s="120">
        <v>21722864</v>
      </c>
      <c r="S264" s="118"/>
      <c r="T264" s="118"/>
      <c r="U264" s="120" t="s">
        <v>496</v>
      </c>
      <c r="V264" s="148">
        <v>5</v>
      </c>
      <c r="W264" s="122">
        <f t="shared" si="77"/>
        <v>21722864</v>
      </c>
      <c r="X264" s="123" t="s">
        <v>92</v>
      </c>
      <c r="Y264" s="124" t="s">
        <v>466</v>
      </c>
      <c r="Z264" s="125" t="s">
        <v>110</v>
      </c>
      <c r="AA264" s="125" t="s">
        <v>347</v>
      </c>
      <c r="AB264" s="125" t="s">
        <v>94</v>
      </c>
      <c r="AC264" s="126" t="str">
        <f t="shared" si="78"/>
        <v>CLE-248</v>
      </c>
      <c r="AD264" s="123">
        <v>80111600</v>
      </c>
      <c r="AE264" s="47" t="s">
        <v>493</v>
      </c>
      <c r="AF264" s="127">
        <v>45703</v>
      </c>
      <c r="AG264" s="127">
        <v>45703</v>
      </c>
      <c r="AH264" s="141">
        <v>5</v>
      </c>
      <c r="AI264" s="132" t="s">
        <v>96</v>
      </c>
      <c r="AJ264" s="151" t="s">
        <v>97</v>
      </c>
      <c r="AK264" s="128">
        <f t="shared" si="79"/>
        <v>21722864</v>
      </c>
      <c r="AL264" s="128">
        <f t="shared" si="71"/>
        <v>21722864</v>
      </c>
      <c r="AM264" s="128"/>
      <c r="AN264" s="132" t="s">
        <v>94</v>
      </c>
      <c r="AO264" s="132" t="s">
        <v>98</v>
      </c>
      <c r="AP264" s="152" t="s">
        <v>99</v>
      </c>
      <c r="AQ264" s="153" t="s">
        <v>100</v>
      </c>
      <c r="AR264" s="129" t="s">
        <v>32</v>
      </c>
      <c r="AS264" s="130" t="s">
        <v>620</v>
      </c>
      <c r="AT264" s="131" t="s">
        <v>102</v>
      </c>
      <c r="AU264" s="132" t="s">
        <v>94</v>
      </c>
      <c r="AV264" s="132" t="s">
        <v>110</v>
      </c>
      <c r="AW264" s="133" t="s">
        <v>103</v>
      </c>
      <c r="AX264" s="133" t="s">
        <v>104</v>
      </c>
      <c r="AY264" s="133" t="s">
        <v>105</v>
      </c>
      <c r="AZ264" s="133" t="s">
        <v>103</v>
      </c>
      <c r="BA264" s="133"/>
      <c r="BB264" s="133"/>
    </row>
    <row r="265" spans="2:54" s="3" customFormat="1" ht="60">
      <c r="B265" s="113">
        <v>249</v>
      </c>
      <c r="C265" s="113" t="s">
        <v>290</v>
      </c>
      <c r="D265" s="113" t="s">
        <v>29</v>
      </c>
      <c r="E265" s="113" t="s">
        <v>32</v>
      </c>
      <c r="F265" s="113"/>
      <c r="G265" s="114" t="s">
        <v>324</v>
      </c>
      <c r="H265" s="114"/>
      <c r="I265" s="113"/>
      <c r="J265" s="113"/>
      <c r="K265" s="115"/>
      <c r="L265" s="116"/>
      <c r="M265" s="117">
        <v>3934762</v>
      </c>
      <c r="N265" s="113">
        <v>1</v>
      </c>
      <c r="O265" s="113" t="s">
        <v>510</v>
      </c>
      <c r="P265" s="119">
        <v>45703</v>
      </c>
      <c r="Q265" s="119">
        <v>45836</v>
      </c>
      <c r="R265" s="120">
        <v>19673810</v>
      </c>
      <c r="S265" s="118"/>
      <c r="T265" s="118"/>
      <c r="U265" s="120" t="s">
        <v>496</v>
      </c>
      <c r="V265" s="148">
        <v>5</v>
      </c>
      <c r="W265" s="122">
        <f t="shared" si="77"/>
        <v>19673810</v>
      </c>
      <c r="X265" s="123" t="s">
        <v>92</v>
      </c>
      <c r="Y265" s="124" t="s">
        <v>466</v>
      </c>
      <c r="Z265" s="125" t="s">
        <v>110</v>
      </c>
      <c r="AA265" s="125" t="s">
        <v>347</v>
      </c>
      <c r="AB265" s="125" t="s">
        <v>94</v>
      </c>
      <c r="AC265" s="126" t="str">
        <f t="shared" si="78"/>
        <v>CLE-249</v>
      </c>
      <c r="AD265" s="123">
        <v>80111600</v>
      </c>
      <c r="AE265" s="47" t="s">
        <v>493</v>
      </c>
      <c r="AF265" s="127">
        <v>45703</v>
      </c>
      <c r="AG265" s="127">
        <v>45703</v>
      </c>
      <c r="AH265" s="141">
        <v>5</v>
      </c>
      <c r="AI265" s="132" t="s">
        <v>96</v>
      </c>
      <c r="AJ265" s="151" t="s">
        <v>97</v>
      </c>
      <c r="AK265" s="128">
        <f t="shared" si="79"/>
        <v>19673810</v>
      </c>
      <c r="AL265" s="128">
        <f t="shared" si="71"/>
        <v>19673810</v>
      </c>
      <c r="AM265" s="128"/>
      <c r="AN265" s="132" t="s">
        <v>94</v>
      </c>
      <c r="AO265" s="132" t="s">
        <v>98</v>
      </c>
      <c r="AP265" s="152" t="s">
        <v>99</v>
      </c>
      <c r="AQ265" s="153" t="s">
        <v>100</v>
      </c>
      <c r="AR265" s="129" t="s">
        <v>32</v>
      </c>
      <c r="AS265" s="130" t="s">
        <v>621</v>
      </c>
      <c r="AT265" s="131" t="s">
        <v>102</v>
      </c>
      <c r="AU265" s="132" t="s">
        <v>94</v>
      </c>
      <c r="AV265" s="132" t="s">
        <v>110</v>
      </c>
      <c r="AW265" s="133" t="s">
        <v>103</v>
      </c>
      <c r="AX265" s="133" t="s">
        <v>104</v>
      </c>
      <c r="AY265" s="133" t="s">
        <v>105</v>
      </c>
      <c r="AZ265" s="133" t="s">
        <v>103</v>
      </c>
      <c r="BA265" s="133"/>
      <c r="BB265" s="133"/>
    </row>
    <row r="266" spans="2:54" s="3" customFormat="1" ht="60">
      <c r="B266" s="113">
        <v>250</v>
      </c>
      <c r="C266" s="113" t="s">
        <v>290</v>
      </c>
      <c r="D266" s="113" t="s">
        <v>29</v>
      </c>
      <c r="E266" s="113" t="s">
        <v>32</v>
      </c>
      <c r="F266" s="113"/>
      <c r="G266" s="114" t="s">
        <v>324</v>
      </c>
      <c r="H266" s="114"/>
      <c r="I266" s="113"/>
      <c r="J266" s="113"/>
      <c r="K266" s="115"/>
      <c r="L266" s="116"/>
      <c r="M266" s="117">
        <v>2295656</v>
      </c>
      <c r="N266" s="113">
        <v>1</v>
      </c>
      <c r="O266" s="113" t="s">
        <v>510</v>
      </c>
      <c r="P266" s="119">
        <v>45703</v>
      </c>
      <c r="Q266" s="119">
        <v>45836</v>
      </c>
      <c r="R266" s="120">
        <v>11478280</v>
      </c>
      <c r="S266" s="118"/>
      <c r="T266" s="118"/>
      <c r="U266" s="120" t="s">
        <v>496</v>
      </c>
      <c r="V266" s="148">
        <v>5</v>
      </c>
      <c r="W266" s="122">
        <f t="shared" si="77"/>
        <v>11478280</v>
      </c>
      <c r="X266" s="123" t="s">
        <v>92</v>
      </c>
      <c r="Y266" s="124" t="s">
        <v>466</v>
      </c>
      <c r="Z266" s="125" t="s">
        <v>110</v>
      </c>
      <c r="AA266" s="125" t="s">
        <v>347</v>
      </c>
      <c r="AB266" s="125" t="s">
        <v>94</v>
      </c>
      <c r="AC266" s="126" t="str">
        <f t="shared" si="78"/>
        <v>CLE-250</v>
      </c>
      <c r="AD266" s="123">
        <v>80111600</v>
      </c>
      <c r="AE266" s="47" t="s">
        <v>493</v>
      </c>
      <c r="AF266" s="127">
        <v>45703</v>
      </c>
      <c r="AG266" s="127">
        <v>45703</v>
      </c>
      <c r="AH266" s="141">
        <v>5</v>
      </c>
      <c r="AI266" s="132" t="s">
        <v>96</v>
      </c>
      <c r="AJ266" s="151" t="s">
        <v>97</v>
      </c>
      <c r="AK266" s="128">
        <f t="shared" si="79"/>
        <v>11478280</v>
      </c>
      <c r="AL266" s="128">
        <f t="shared" si="71"/>
        <v>11478280</v>
      </c>
      <c r="AM266" s="128"/>
      <c r="AN266" s="132" t="s">
        <v>94</v>
      </c>
      <c r="AO266" s="132" t="s">
        <v>98</v>
      </c>
      <c r="AP266" s="152" t="s">
        <v>99</v>
      </c>
      <c r="AQ266" s="153" t="s">
        <v>100</v>
      </c>
      <c r="AR266" s="129" t="s">
        <v>32</v>
      </c>
      <c r="AS266" s="130" t="s">
        <v>622</v>
      </c>
      <c r="AT266" s="131" t="s">
        <v>102</v>
      </c>
      <c r="AU266" s="132" t="s">
        <v>94</v>
      </c>
      <c r="AV266" s="132" t="s">
        <v>110</v>
      </c>
      <c r="AW266" s="133" t="s">
        <v>103</v>
      </c>
      <c r="AX266" s="133" t="s">
        <v>104</v>
      </c>
      <c r="AY266" s="133" t="s">
        <v>105</v>
      </c>
      <c r="AZ266" s="133" t="s">
        <v>103</v>
      </c>
      <c r="BA266" s="133"/>
      <c r="BB266" s="133"/>
    </row>
    <row r="267" spans="2:54" s="3" customFormat="1" ht="60">
      <c r="B267" s="113">
        <v>251</v>
      </c>
      <c r="C267" s="113" t="s">
        <v>290</v>
      </c>
      <c r="D267" s="113" t="s">
        <v>29</v>
      </c>
      <c r="E267" s="113" t="s">
        <v>32</v>
      </c>
      <c r="F267" s="113"/>
      <c r="G267" s="114" t="s">
        <v>324</v>
      </c>
      <c r="H267" s="114"/>
      <c r="I267" s="113"/>
      <c r="J267" s="113"/>
      <c r="K267" s="115"/>
      <c r="L267" s="116"/>
      <c r="M267" s="117">
        <v>4211292</v>
      </c>
      <c r="N267" s="113">
        <v>1</v>
      </c>
      <c r="O267" s="113" t="s">
        <v>510</v>
      </c>
      <c r="P267" s="119">
        <v>45703</v>
      </c>
      <c r="Q267" s="119">
        <v>45836</v>
      </c>
      <c r="R267" s="120">
        <v>21056460</v>
      </c>
      <c r="S267" s="118"/>
      <c r="T267" s="118"/>
      <c r="U267" s="120" t="s">
        <v>496</v>
      </c>
      <c r="V267" s="148">
        <v>5</v>
      </c>
      <c r="W267" s="122">
        <f t="shared" si="77"/>
        <v>21056460</v>
      </c>
      <c r="X267" s="123" t="s">
        <v>92</v>
      </c>
      <c r="Y267" s="124" t="s">
        <v>466</v>
      </c>
      <c r="Z267" s="125" t="s">
        <v>110</v>
      </c>
      <c r="AA267" s="125" t="s">
        <v>347</v>
      </c>
      <c r="AB267" s="125" t="s">
        <v>94</v>
      </c>
      <c r="AC267" s="126" t="str">
        <f t="shared" si="78"/>
        <v>CLE-251</v>
      </c>
      <c r="AD267" s="123">
        <v>80111600</v>
      </c>
      <c r="AE267" s="47" t="s">
        <v>493</v>
      </c>
      <c r="AF267" s="127">
        <v>45703</v>
      </c>
      <c r="AG267" s="127">
        <v>45703</v>
      </c>
      <c r="AH267" s="141">
        <v>5</v>
      </c>
      <c r="AI267" s="132" t="s">
        <v>96</v>
      </c>
      <c r="AJ267" s="151" t="s">
        <v>97</v>
      </c>
      <c r="AK267" s="128">
        <f t="shared" si="79"/>
        <v>21056460</v>
      </c>
      <c r="AL267" s="128">
        <f t="shared" si="71"/>
        <v>21056460</v>
      </c>
      <c r="AM267" s="128"/>
      <c r="AN267" s="132" t="s">
        <v>94</v>
      </c>
      <c r="AO267" s="132" t="s">
        <v>98</v>
      </c>
      <c r="AP267" s="152" t="s">
        <v>99</v>
      </c>
      <c r="AQ267" s="153" t="s">
        <v>100</v>
      </c>
      <c r="AR267" s="129" t="s">
        <v>32</v>
      </c>
      <c r="AS267" s="130" t="s">
        <v>623</v>
      </c>
      <c r="AT267" s="131" t="s">
        <v>102</v>
      </c>
      <c r="AU267" s="132" t="s">
        <v>94</v>
      </c>
      <c r="AV267" s="132" t="s">
        <v>110</v>
      </c>
      <c r="AW267" s="133" t="s">
        <v>103</v>
      </c>
      <c r="AX267" s="133" t="s">
        <v>104</v>
      </c>
      <c r="AY267" s="133" t="s">
        <v>105</v>
      </c>
      <c r="AZ267" s="133" t="s">
        <v>103</v>
      </c>
      <c r="BA267" s="133"/>
      <c r="BB267" s="133"/>
    </row>
    <row r="268" spans="2:54" s="3" customFormat="1" ht="60">
      <c r="B268" s="113">
        <v>252</v>
      </c>
      <c r="C268" s="113" t="s">
        <v>290</v>
      </c>
      <c r="D268" s="113" t="s">
        <v>29</v>
      </c>
      <c r="E268" s="113" t="s">
        <v>32</v>
      </c>
      <c r="F268" s="113"/>
      <c r="G268" s="114" t="s">
        <v>324</v>
      </c>
      <c r="H268" s="114"/>
      <c r="I268" s="113"/>
      <c r="J268" s="113"/>
      <c r="K268" s="115"/>
      <c r="L268" s="116"/>
      <c r="M268" s="117">
        <v>2645592</v>
      </c>
      <c r="N268" s="113">
        <v>1</v>
      </c>
      <c r="O268" s="113" t="s">
        <v>510</v>
      </c>
      <c r="P268" s="119">
        <v>45703</v>
      </c>
      <c r="Q268" s="119">
        <v>45836</v>
      </c>
      <c r="R268" s="120">
        <v>13227960</v>
      </c>
      <c r="S268" s="118"/>
      <c r="T268" s="118"/>
      <c r="U268" s="120" t="s">
        <v>496</v>
      </c>
      <c r="V268" s="148">
        <v>5</v>
      </c>
      <c r="W268" s="122">
        <f t="shared" si="77"/>
        <v>13227960</v>
      </c>
      <c r="X268" s="123" t="s">
        <v>92</v>
      </c>
      <c r="Y268" s="124" t="s">
        <v>466</v>
      </c>
      <c r="Z268" s="125" t="s">
        <v>110</v>
      </c>
      <c r="AA268" s="125" t="s">
        <v>347</v>
      </c>
      <c r="AB268" s="125" t="s">
        <v>94</v>
      </c>
      <c r="AC268" s="126" t="str">
        <f t="shared" si="78"/>
        <v>CLE-252</v>
      </c>
      <c r="AD268" s="123">
        <v>80111600</v>
      </c>
      <c r="AE268" s="47" t="s">
        <v>493</v>
      </c>
      <c r="AF268" s="127">
        <v>45703</v>
      </c>
      <c r="AG268" s="127">
        <v>45703</v>
      </c>
      <c r="AH268" s="141">
        <v>5</v>
      </c>
      <c r="AI268" s="132" t="s">
        <v>96</v>
      </c>
      <c r="AJ268" s="151" t="s">
        <v>97</v>
      </c>
      <c r="AK268" s="128">
        <f t="shared" si="79"/>
        <v>13227960</v>
      </c>
      <c r="AL268" s="128">
        <f t="shared" si="71"/>
        <v>13227960</v>
      </c>
      <c r="AM268" s="128"/>
      <c r="AN268" s="132" t="s">
        <v>94</v>
      </c>
      <c r="AO268" s="132" t="s">
        <v>98</v>
      </c>
      <c r="AP268" s="152" t="s">
        <v>99</v>
      </c>
      <c r="AQ268" s="153" t="s">
        <v>100</v>
      </c>
      <c r="AR268" s="129" t="s">
        <v>32</v>
      </c>
      <c r="AS268" s="130" t="s">
        <v>624</v>
      </c>
      <c r="AT268" s="131" t="s">
        <v>102</v>
      </c>
      <c r="AU268" s="132" t="s">
        <v>94</v>
      </c>
      <c r="AV268" s="132" t="s">
        <v>110</v>
      </c>
      <c r="AW268" s="133" t="s">
        <v>103</v>
      </c>
      <c r="AX268" s="133" t="s">
        <v>104</v>
      </c>
      <c r="AY268" s="133" t="s">
        <v>105</v>
      </c>
      <c r="AZ268" s="133" t="s">
        <v>103</v>
      </c>
      <c r="BA268" s="133"/>
      <c r="BB268" s="133"/>
    </row>
    <row r="269" spans="2:54" s="3" customFormat="1" ht="60">
      <c r="B269" s="113">
        <v>253</v>
      </c>
      <c r="C269" s="113" t="s">
        <v>290</v>
      </c>
      <c r="D269" s="113" t="s">
        <v>29</v>
      </c>
      <c r="E269" s="113" t="s">
        <v>32</v>
      </c>
      <c r="F269" s="113"/>
      <c r="G269" s="114" t="s">
        <v>324</v>
      </c>
      <c r="H269" s="114"/>
      <c r="I269" s="113"/>
      <c r="J269" s="113"/>
      <c r="K269" s="115"/>
      <c r="L269" s="116"/>
      <c r="M269" s="117">
        <v>4632401</v>
      </c>
      <c r="N269" s="113">
        <v>1</v>
      </c>
      <c r="O269" s="113" t="s">
        <v>510</v>
      </c>
      <c r="P269" s="119">
        <v>45703</v>
      </c>
      <c r="Q269" s="119">
        <v>45836</v>
      </c>
      <c r="R269" s="120">
        <v>23162005</v>
      </c>
      <c r="S269" s="118"/>
      <c r="T269" s="118"/>
      <c r="U269" s="120" t="s">
        <v>496</v>
      </c>
      <c r="V269" s="148">
        <v>5</v>
      </c>
      <c r="W269" s="122">
        <f t="shared" si="77"/>
        <v>23162005</v>
      </c>
      <c r="X269" s="123" t="s">
        <v>92</v>
      </c>
      <c r="Y269" s="124" t="s">
        <v>466</v>
      </c>
      <c r="Z269" s="125" t="s">
        <v>110</v>
      </c>
      <c r="AA269" s="125" t="s">
        <v>347</v>
      </c>
      <c r="AB269" s="125" t="s">
        <v>94</v>
      </c>
      <c r="AC269" s="126" t="str">
        <f t="shared" si="78"/>
        <v>CLE-253</v>
      </c>
      <c r="AD269" s="123">
        <v>80111600</v>
      </c>
      <c r="AE269" s="47" t="s">
        <v>493</v>
      </c>
      <c r="AF269" s="127">
        <v>45703</v>
      </c>
      <c r="AG269" s="127">
        <v>45703</v>
      </c>
      <c r="AH269" s="141">
        <v>5</v>
      </c>
      <c r="AI269" s="132" t="s">
        <v>96</v>
      </c>
      <c r="AJ269" s="151" t="s">
        <v>97</v>
      </c>
      <c r="AK269" s="128">
        <f t="shared" si="79"/>
        <v>23162005</v>
      </c>
      <c r="AL269" s="128">
        <f t="shared" si="71"/>
        <v>23162005</v>
      </c>
      <c r="AM269" s="128"/>
      <c r="AN269" s="132" t="s">
        <v>94</v>
      </c>
      <c r="AO269" s="132" t="s">
        <v>98</v>
      </c>
      <c r="AP269" s="152" t="s">
        <v>99</v>
      </c>
      <c r="AQ269" s="153" t="s">
        <v>100</v>
      </c>
      <c r="AR269" s="129" t="s">
        <v>32</v>
      </c>
      <c r="AS269" s="130" t="s">
        <v>625</v>
      </c>
      <c r="AT269" s="131" t="s">
        <v>102</v>
      </c>
      <c r="AU269" s="132" t="s">
        <v>94</v>
      </c>
      <c r="AV269" s="132" t="s">
        <v>110</v>
      </c>
      <c r="AW269" s="133" t="s">
        <v>103</v>
      </c>
      <c r="AX269" s="133" t="s">
        <v>104</v>
      </c>
      <c r="AY269" s="133" t="s">
        <v>105</v>
      </c>
      <c r="AZ269" s="133" t="s">
        <v>103</v>
      </c>
      <c r="BA269" s="133"/>
      <c r="BB269" s="133"/>
    </row>
    <row r="270" spans="2:54" s="3" customFormat="1" ht="60">
      <c r="B270" s="113">
        <v>254</v>
      </c>
      <c r="C270" s="113" t="s">
        <v>290</v>
      </c>
      <c r="D270" s="113" t="s">
        <v>29</v>
      </c>
      <c r="E270" s="113" t="s">
        <v>32</v>
      </c>
      <c r="F270" s="113"/>
      <c r="G270" s="114" t="s">
        <v>324</v>
      </c>
      <c r="H270" s="114"/>
      <c r="I270" s="113"/>
      <c r="J270" s="113"/>
      <c r="K270" s="115"/>
      <c r="L270" s="116"/>
      <c r="M270" s="117">
        <v>4918377</v>
      </c>
      <c r="N270" s="113">
        <v>1</v>
      </c>
      <c r="O270" s="113" t="s">
        <v>510</v>
      </c>
      <c r="P270" s="119">
        <v>45703</v>
      </c>
      <c r="Q270" s="119">
        <v>45836</v>
      </c>
      <c r="R270" s="120">
        <v>24591885</v>
      </c>
      <c r="S270" s="118"/>
      <c r="T270" s="118"/>
      <c r="U270" s="120" t="s">
        <v>496</v>
      </c>
      <c r="V270" s="148">
        <v>5</v>
      </c>
      <c r="W270" s="122">
        <f t="shared" si="77"/>
        <v>24591885</v>
      </c>
      <c r="X270" s="123" t="s">
        <v>92</v>
      </c>
      <c r="Y270" s="124" t="s">
        <v>466</v>
      </c>
      <c r="Z270" s="125" t="s">
        <v>110</v>
      </c>
      <c r="AA270" s="125" t="s">
        <v>347</v>
      </c>
      <c r="AB270" s="125" t="s">
        <v>94</v>
      </c>
      <c r="AC270" s="126" t="str">
        <f t="shared" si="78"/>
        <v>CLE-254</v>
      </c>
      <c r="AD270" s="123">
        <v>80111600</v>
      </c>
      <c r="AE270" s="47" t="s">
        <v>493</v>
      </c>
      <c r="AF270" s="127">
        <v>45703</v>
      </c>
      <c r="AG270" s="127">
        <v>45703</v>
      </c>
      <c r="AH270" s="141">
        <v>5</v>
      </c>
      <c r="AI270" s="132" t="s">
        <v>96</v>
      </c>
      <c r="AJ270" s="151" t="s">
        <v>97</v>
      </c>
      <c r="AK270" s="128">
        <f t="shared" si="79"/>
        <v>24591885</v>
      </c>
      <c r="AL270" s="128">
        <f t="shared" si="71"/>
        <v>24591885</v>
      </c>
      <c r="AM270" s="128"/>
      <c r="AN270" s="132" t="s">
        <v>94</v>
      </c>
      <c r="AO270" s="132" t="s">
        <v>98</v>
      </c>
      <c r="AP270" s="152" t="s">
        <v>99</v>
      </c>
      <c r="AQ270" s="153" t="s">
        <v>100</v>
      </c>
      <c r="AR270" s="129" t="s">
        <v>32</v>
      </c>
      <c r="AS270" s="130" t="s">
        <v>626</v>
      </c>
      <c r="AT270" s="131" t="s">
        <v>102</v>
      </c>
      <c r="AU270" s="132" t="s">
        <v>94</v>
      </c>
      <c r="AV270" s="132" t="s">
        <v>110</v>
      </c>
      <c r="AW270" s="133" t="s">
        <v>103</v>
      </c>
      <c r="AX270" s="133" t="s">
        <v>104</v>
      </c>
      <c r="AY270" s="133" t="s">
        <v>105</v>
      </c>
      <c r="AZ270" s="133" t="s">
        <v>103</v>
      </c>
      <c r="BA270" s="133"/>
      <c r="BB270" s="133"/>
    </row>
    <row r="271" spans="2:54" s="3" customFormat="1" ht="60">
      <c r="B271" s="113">
        <v>255</v>
      </c>
      <c r="C271" s="113" t="s">
        <v>290</v>
      </c>
      <c r="D271" s="113" t="s">
        <v>29</v>
      </c>
      <c r="E271" s="113" t="s">
        <v>32</v>
      </c>
      <c r="F271" s="113"/>
      <c r="G271" s="114" t="s">
        <v>324</v>
      </c>
      <c r="H271" s="114"/>
      <c r="I271" s="113"/>
      <c r="J271" s="113"/>
      <c r="K271" s="115"/>
      <c r="L271" s="116"/>
      <c r="M271" s="117">
        <v>2150584</v>
      </c>
      <c r="N271" s="113">
        <v>1</v>
      </c>
      <c r="O271" s="113" t="s">
        <v>510</v>
      </c>
      <c r="P271" s="119">
        <v>45703</v>
      </c>
      <c r="Q271" s="119">
        <v>45836</v>
      </c>
      <c r="R271" s="120">
        <v>10609236</v>
      </c>
      <c r="S271" s="118"/>
      <c r="T271" s="118"/>
      <c r="U271" s="120" t="s">
        <v>496</v>
      </c>
      <c r="V271" s="148">
        <v>5</v>
      </c>
      <c r="W271" s="122">
        <f t="shared" si="77"/>
        <v>10609236</v>
      </c>
      <c r="X271" s="123" t="s">
        <v>92</v>
      </c>
      <c r="Y271" s="124" t="s">
        <v>466</v>
      </c>
      <c r="Z271" s="125" t="s">
        <v>110</v>
      </c>
      <c r="AA271" s="125" t="s">
        <v>347</v>
      </c>
      <c r="AB271" s="125" t="s">
        <v>94</v>
      </c>
      <c r="AC271" s="126" t="str">
        <f t="shared" si="78"/>
        <v>CLE-255</v>
      </c>
      <c r="AD271" s="123">
        <v>80111600</v>
      </c>
      <c r="AE271" s="47" t="s">
        <v>493</v>
      </c>
      <c r="AF271" s="127">
        <v>45703</v>
      </c>
      <c r="AG271" s="127">
        <v>45703</v>
      </c>
      <c r="AH271" s="141">
        <v>5</v>
      </c>
      <c r="AI271" s="132" t="s">
        <v>96</v>
      </c>
      <c r="AJ271" s="151" t="s">
        <v>97</v>
      </c>
      <c r="AK271" s="128">
        <f t="shared" si="79"/>
        <v>10609236</v>
      </c>
      <c r="AL271" s="128">
        <f t="shared" si="71"/>
        <v>10609236</v>
      </c>
      <c r="AM271" s="128"/>
      <c r="AN271" s="132" t="s">
        <v>94</v>
      </c>
      <c r="AO271" s="132" t="s">
        <v>98</v>
      </c>
      <c r="AP271" s="152" t="s">
        <v>99</v>
      </c>
      <c r="AQ271" s="153" t="s">
        <v>100</v>
      </c>
      <c r="AR271" s="129" t="s">
        <v>32</v>
      </c>
      <c r="AS271" s="130" t="s">
        <v>627</v>
      </c>
      <c r="AT271" s="131" t="s">
        <v>102</v>
      </c>
      <c r="AU271" s="132" t="s">
        <v>94</v>
      </c>
      <c r="AV271" s="132" t="s">
        <v>110</v>
      </c>
      <c r="AW271" s="133" t="s">
        <v>103</v>
      </c>
      <c r="AX271" s="133" t="s">
        <v>104</v>
      </c>
      <c r="AY271" s="133" t="s">
        <v>105</v>
      </c>
      <c r="AZ271" s="133" t="s">
        <v>103</v>
      </c>
      <c r="BA271" s="133"/>
      <c r="BB271" s="133"/>
    </row>
    <row r="272" spans="2:54" s="3" customFormat="1" ht="60">
      <c r="B272" s="113">
        <v>256</v>
      </c>
      <c r="C272" s="113" t="s">
        <v>290</v>
      </c>
      <c r="D272" s="113" t="s">
        <v>29</v>
      </c>
      <c r="E272" s="113" t="s">
        <v>32</v>
      </c>
      <c r="F272" s="113"/>
      <c r="G272" s="114" t="s">
        <v>324</v>
      </c>
      <c r="H272" s="114"/>
      <c r="I272" s="113"/>
      <c r="J272" s="113"/>
      <c r="K272" s="115"/>
      <c r="L272" s="116"/>
      <c r="M272" s="117">
        <v>1570295.9275199999</v>
      </c>
      <c r="N272" s="113">
        <v>1</v>
      </c>
      <c r="O272" s="113" t="s">
        <v>510</v>
      </c>
      <c r="P272" s="119">
        <v>45703</v>
      </c>
      <c r="Q272" s="119">
        <v>45836</v>
      </c>
      <c r="R272" s="120">
        <v>7851479.6375999991</v>
      </c>
      <c r="S272" s="118"/>
      <c r="T272" s="118"/>
      <c r="U272" s="120" t="s">
        <v>496</v>
      </c>
      <c r="V272" s="148">
        <v>5</v>
      </c>
      <c r="W272" s="122">
        <f t="shared" si="77"/>
        <v>7851479.6375999991</v>
      </c>
      <c r="X272" s="123" t="s">
        <v>92</v>
      </c>
      <c r="Y272" s="124" t="s">
        <v>466</v>
      </c>
      <c r="Z272" s="125" t="s">
        <v>110</v>
      </c>
      <c r="AA272" s="125" t="s">
        <v>347</v>
      </c>
      <c r="AB272" s="125" t="s">
        <v>94</v>
      </c>
      <c r="AC272" s="126" t="str">
        <f t="shared" si="78"/>
        <v>CLE-256</v>
      </c>
      <c r="AD272" s="123">
        <v>80111600</v>
      </c>
      <c r="AE272" s="47" t="s">
        <v>493</v>
      </c>
      <c r="AF272" s="127">
        <v>45703</v>
      </c>
      <c r="AG272" s="127">
        <v>45703</v>
      </c>
      <c r="AH272" s="141">
        <v>5</v>
      </c>
      <c r="AI272" s="132" t="s">
        <v>96</v>
      </c>
      <c r="AJ272" s="151" t="s">
        <v>97</v>
      </c>
      <c r="AK272" s="128">
        <f t="shared" si="79"/>
        <v>7851479.6375999991</v>
      </c>
      <c r="AL272" s="128">
        <f t="shared" si="71"/>
        <v>7851479.6375999991</v>
      </c>
      <c r="AM272" s="128"/>
      <c r="AN272" s="132" t="s">
        <v>94</v>
      </c>
      <c r="AO272" s="132" t="s">
        <v>98</v>
      </c>
      <c r="AP272" s="152" t="s">
        <v>99</v>
      </c>
      <c r="AQ272" s="153" t="s">
        <v>100</v>
      </c>
      <c r="AR272" s="129" t="s">
        <v>32</v>
      </c>
      <c r="AS272" s="130" t="s">
        <v>628</v>
      </c>
      <c r="AT272" s="131" t="s">
        <v>102</v>
      </c>
      <c r="AU272" s="132" t="s">
        <v>94</v>
      </c>
      <c r="AV272" s="132" t="s">
        <v>110</v>
      </c>
      <c r="AW272" s="133" t="s">
        <v>103</v>
      </c>
      <c r="AX272" s="133" t="s">
        <v>104</v>
      </c>
      <c r="AY272" s="133" t="s">
        <v>105</v>
      </c>
      <c r="AZ272" s="133" t="s">
        <v>103</v>
      </c>
      <c r="BA272" s="133"/>
      <c r="BB272" s="133"/>
    </row>
    <row r="273" spans="2:54" s="3" customFormat="1" ht="60">
      <c r="B273" s="113">
        <v>257</v>
      </c>
      <c r="C273" s="113" t="s">
        <v>290</v>
      </c>
      <c r="D273" s="113" t="s">
        <v>29</v>
      </c>
      <c r="E273" s="113" t="s">
        <v>32</v>
      </c>
      <c r="F273" s="113"/>
      <c r="G273" s="114" t="s">
        <v>634</v>
      </c>
      <c r="H273" s="114" t="s">
        <v>89</v>
      </c>
      <c r="I273" s="113"/>
      <c r="J273" s="113"/>
      <c r="K273" s="115"/>
      <c r="L273" s="116"/>
      <c r="M273" s="117">
        <v>0</v>
      </c>
      <c r="N273" s="113">
        <v>1</v>
      </c>
      <c r="O273" s="113" t="s">
        <v>109</v>
      </c>
      <c r="P273" s="119">
        <v>45672</v>
      </c>
      <c r="Q273" s="119">
        <v>45990</v>
      </c>
      <c r="R273" s="120"/>
      <c r="S273" s="118"/>
      <c r="T273" s="118"/>
      <c r="U273" s="120">
        <f>+M273</f>
        <v>0</v>
      </c>
      <c r="V273" s="148"/>
      <c r="W273" s="122">
        <f>+M273</f>
        <v>0</v>
      </c>
      <c r="X273" s="123" t="s">
        <v>92</v>
      </c>
      <c r="Y273" s="124" t="s">
        <v>466</v>
      </c>
      <c r="Z273" s="125" t="s">
        <v>110</v>
      </c>
      <c r="AA273" s="125" t="s">
        <v>347</v>
      </c>
      <c r="AB273" s="125" t="s">
        <v>320</v>
      </c>
      <c r="AC273" s="126" t="str">
        <f t="shared" si="78"/>
        <v>CLE-257</v>
      </c>
      <c r="AD273" s="123">
        <v>80111600</v>
      </c>
      <c r="AE273" s="47" t="s">
        <v>493</v>
      </c>
      <c r="AF273" s="127">
        <v>45703</v>
      </c>
      <c r="AG273" s="127">
        <v>45703</v>
      </c>
      <c r="AH273" s="141">
        <v>5</v>
      </c>
      <c r="AI273" s="132" t="s">
        <v>96</v>
      </c>
      <c r="AJ273" s="151" t="s">
        <v>97</v>
      </c>
      <c r="AK273" s="128">
        <f t="shared" ref="AK273:AK304" si="80">+W273</f>
        <v>0</v>
      </c>
      <c r="AL273" s="128">
        <f t="shared" ref="AL273:AL336" si="81">+AK273</f>
        <v>0</v>
      </c>
      <c r="AM273" s="128"/>
      <c r="AN273" s="132" t="s">
        <v>94</v>
      </c>
      <c r="AO273" s="132" t="s">
        <v>98</v>
      </c>
      <c r="AP273" s="152" t="s">
        <v>99</v>
      </c>
      <c r="AQ273" s="153" t="s">
        <v>100</v>
      </c>
      <c r="AR273" s="129" t="s">
        <v>32</v>
      </c>
      <c r="AS273" s="130" t="s">
        <v>101</v>
      </c>
      <c r="AT273" s="131" t="s">
        <v>102</v>
      </c>
      <c r="AU273" s="132" t="s">
        <v>94</v>
      </c>
      <c r="AV273" s="132" t="s">
        <v>110</v>
      </c>
      <c r="AW273" s="133" t="s">
        <v>103</v>
      </c>
      <c r="AX273" s="133" t="s">
        <v>104</v>
      </c>
      <c r="AY273" s="133" t="s">
        <v>105</v>
      </c>
      <c r="AZ273" s="133" t="s">
        <v>103</v>
      </c>
      <c r="BA273" s="133"/>
      <c r="BB273" s="133"/>
    </row>
    <row r="274" spans="2:54" s="3" customFormat="1" ht="60">
      <c r="B274" s="113">
        <v>258</v>
      </c>
      <c r="C274" s="113" t="s">
        <v>290</v>
      </c>
      <c r="D274" s="113" t="s">
        <v>29</v>
      </c>
      <c r="E274" s="113" t="s">
        <v>32</v>
      </c>
      <c r="F274" s="113"/>
      <c r="G274" s="114" t="s">
        <v>324</v>
      </c>
      <c r="H274" s="114"/>
      <c r="I274" s="113"/>
      <c r="J274" s="113"/>
      <c r="K274" s="115"/>
      <c r="L274" s="116"/>
      <c r="M274" s="117">
        <v>5053510</v>
      </c>
      <c r="N274" s="113">
        <v>1</v>
      </c>
      <c r="O274" s="113" t="s">
        <v>510</v>
      </c>
      <c r="P274" s="119">
        <v>45703</v>
      </c>
      <c r="Q274" s="119">
        <v>45836</v>
      </c>
      <c r="R274" s="120">
        <v>25267550</v>
      </c>
      <c r="S274" s="118"/>
      <c r="T274" s="118"/>
      <c r="U274" s="120" t="s">
        <v>496</v>
      </c>
      <c r="V274" s="148">
        <v>5</v>
      </c>
      <c r="W274" s="122">
        <f>R274</f>
        <v>25267550</v>
      </c>
      <c r="X274" s="123" t="s">
        <v>92</v>
      </c>
      <c r="Y274" s="124" t="s">
        <v>466</v>
      </c>
      <c r="Z274" s="125" t="s">
        <v>110</v>
      </c>
      <c r="AA274" s="125" t="s">
        <v>347</v>
      </c>
      <c r="AB274" s="125" t="s">
        <v>94</v>
      </c>
      <c r="AC274" s="126" t="str">
        <f t="shared" si="78"/>
        <v>CLE-258</v>
      </c>
      <c r="AD274" s="123">
        <v>80111600</v>
      </c>
      <c r="AE274" s="47" t="s">
        <v>493</v>
      </c>
      <c r="AF274" s="127">
        <v>45703</v>
      </c>
      <c r="AG274" s="127">
        <v>45703</v>
      </c>
      <c r="AH274" s="141">
        <v>5</v>
      </c>
      <c r="AI274" s="132" t="s">
        <v>96</v>
      </c>
      <c r="AJ274" s="151" t="s">
        <v>97</v>
      </c>
      <c r="AK274" s="128">
        <f t="shared" si="80"/>
        <v>25267550</v>
      </c>
      <c r="AL274" s="128">
        <f t="shared" si="81"/>
        <v>25267550</v>
      </c>
      <c r="AM274" s="128"/>
      <c r="AN274" s="132" t="s">
        <v>94</v>
      </c>
      <c r="AO274" s="132" t="s">
        <v>98</v>
      </c>
      <c r="AP274" s="152" t="s">
        <v>99</v>
      </c>
      <c r="AQ274" s="153" t="s">
        <v>100</v>
      </c>
      <c r="AR274" s="129" t="s">
        <v>32</v>
      </c>
      <c r="AS274" s="130" t="s">
        <v>629</v>
      </c>
      <c r="AT274" s="131" t="s">
        <v>102</v>
      </c>
      <c r="AU274" s="132" t="s">
        <v>94</v>
      </c>
      <c r="AV274" s="132" t="s">
        <v>110</v>
      </c>
      <c r="AW274" s="133" t="s">
        <v>103</v>
      </c>
      <c r="AX274" s="133" t="s">
        <v>104</v>
      </c>
      <c r="AY274" s="133" t="s">
        <v>105</v>
      </c>
      <c r="AZ274" s="133" t="s">
        <v>103</v>
      </c>
      <c r="BA274" s="133"/>
      <c r="BB274" s="133"/>
    </row>
    <row r="275" spans="2:54" s="3" customFormat="1" ht="60">
      <c r="B275" s="113">
        <v>259</v>
      </c>
      <c r="C275" s="113" t="s">
        <v>290</v>
      </c>
      <c r="D275" s="113" t="s">
        <v>29</v>
      </c>
      <c r="E275" s="113" t="s">
        <v>32</v>
      </c>
      <c r="F275" s="113"/>
      <c r="G275" s="114" t="s">
        <v>324</v>
      </c>
      <c r="H275" s="114"/>
      <c r="I275" s="113"/>
      <c r="J275" s="113"/>
      <c r="K275" s="115"/>
      <c r="L275" s="116"/>
      <c r="M275" s="117">
        <v>5053510</v>
      </c>
      <c r="N275" s="113">
        <v>1</v>
      </c>
      <c r="O275" s="113" t="s">
        <v>510</v>
      </c>
      <c r="P275" s="119">
        <v>45703</v>
      </c>
      <c r="Q275" s="119">
        <v>45836</v>
      </c>
      <c r="R275" s="120">
        <v>25267550</v>
      </c>
      <c r="S275" s="118"/>
      <c r="T275" s="118"/>
      <c r="U275" s="120" t="s">
        <v>496</v>
      </c>
      <c r="V275" s="148">
        <v>5</v>
      </c>
      <c r="W275" s="122">
        <f>R275</f>
        <v>25267550</v>
      </c>
      <c r="X275" s="123" t="s">
        <v>92</v>
      </c>
      <c r="Y275" s="124" t="s">
        <v>466</v>
      </c>
      <c r="Z275" s="125" t="s">
        <v>110</v>
      </c>
      <c r="AA275" s="125" t="s">
        <v>347</v>
      </c>
      <c r="AB275" s="125" t="s">
        <v>94</v>
      </c>
      <c r="AC275" s="126" t="str">
        <f t="shared" si="78"/>
        <v>CLE-259</v>
      </c>
      <c r="AD275" s="123">
        <v>80111600</v>
      </c>
      <c r="AE275" s="47" t="s">
        <v>493</v>
      </c>
      <c r="AF275" s="127">
        <v>45703</v>
      </c>
      <c r="AG275" s="127">
        <v>45703</v>
      </c>
      <c r="AH275" s="141">
        <v>5</v>
      </c>
      <c r="AI275" s="132" t="s">
        <v>96</v>
      </c>
      <c r="AJ275" s="151" t="s">
        <v>97</v>
      </c>
      <c r="AK275" s="128">
        <f t="shared" si="80"/>
        <v>25267550</v>
      </c>
      <c r="AL275" s="128">
        <f t="shared" si="81"/>
        <v>25267550</v>
      </c>
      <c r="AM275" s="128"/>
      <c r="AN275" s="132" t="s">
        <v>94</v>
      </c>
      <c r="AO275" s="132" t="s">
        <v>98</v>
      </c>
      <c r="AP275" s="152" t="s">
        <v>99</v>
      </c>
      <c r="AQ275" s="153" t="s">
        <v>100</v>
      </c>
      <c r="AR275" s="129" t="s">
        <v>32</v>
      </c>
      <c r="AS275" s="130" t="s">
        <v>630</v>
      </c>
      <c r="AT275" s="131" t="s">
        <v>102</v>
      </c>
      <c r="AU275" s="132" t="s">
        <v>94</v>
      </c>
      <c r="AV275" s="132" t="s">
        <v>110</v>
      </c>
      <c r="AW275" s="133" t="s">
        <v>103</v>
      </c>
      <c r="AX275" s="133" t="s">
        <v>104</v>
      </c>
      <c r="AY275" s="133" t="s">
        <v>105</v>
      </c>
      <c r="AZ275" s="133" t="s">
        <v>103</v>
      </c>
      <c r="BA275" s="133"/>
      <c r="BB275" s="133"/>
    </row>
    <row r="276" spans="2:54" s="3" customFormat="1" ht="60">
      <c r="B276" s="113">
        <v>260</v>
      </c>
      <c r="C276" s="113" t="s">
        <v>290</v>
      </c>
      <c r="D276" s="113" t="s">
        <v>29</v>
      </c>
      <c r="E276" s="113" t="s">
        <v>32</v>
      </c>
      <c r="F276" s="113"/>
      <c r="G276" s="114" t="s">
        <v>324</v>
      </c>
      <c r="H276" s="114"/>
      <c r="I276" s="113"/>
      <c r="J276" s="113"/>
      <c r="K276" s="115"/>
      <c r="L276" s="116"/>
      <c r="M276" s="117">
        <v>3688783</v>
      </c>
      <c r="N276" s="113">
        <v>1</v>
      </c>
      <c r="O276" s="113" t="s">
        <v>510</v>
      </c>
      <c r="P276" s="119">
        <v>45703</v>
      </c>
      <c r="Q276" s="119">
        <v>45836</v>
      </c>
      <c r="R276" s="120">
        <v>18443915</v>
      </c>
      <c r="S276" s="118"/>
      <c r="T276" s="118"/>
      <c r="U276" s="120" t="s">
        <v>496</v>
      </c>
      <c r="V276" s="148">
        <v>5</v>
      </c>
      <c r="W276" s="122">
        <f>R276</f>
        <v>18443915</v>
      </c>
      <c r="X276" s="123" t="s">
        <v>92</v>
      </c>
      <c r="Y276" s="124" t="s">
        <v>466</v>
      </c>
      <c r="Z276" s="125" t="s">
        <v>110</v>
      </c>
      <c r="AA276" s="125" t="s">
        <v>347</v>
      </c>
      <c r="AB276" s="125" t="s">
        <v>94</v>
      </c>
      <c r="AC276" s="126" t="str">
        <f t="shared" si="78"/>
        <v>CLE-260</v>
      </c>
      <c r="AD276" s="123">
        <v>80111600</v>
      </c>
      <c r="AE276" s="47" t="s">
        <v>493</v>
      </c>
      <c r="AF276" s="127">
        <v>45703</v>
      </c>
      <c r="AG276" s="127">
        <v>45703</v>
      </c>
      <c r="AH276" s="141">
        <v>5</v>
      </c>
      <c r="AI276" s="132" t="s">
        <v>96</v>
      </c>
      <c r="AJ276" s="151" t="s">
        <v>97</v>
      </c>
      <c r="AK276" s="128">
        <f t="shared" si="80"/>
        <v>18443915</v>
      </c>
      <c r="AL276" s="128">
        <f t="shared" si="81"/>
        <v>18443915</v>
      </c>
      <c r="AM276" s="128"/>
      <c r="AN276" s="132" t="s">
        <v>94</v>
      </c>
      <c r="AO276" s="132" t="s">
        <v>98</v>
      </c>
      <c r="AP276" s="152" t="s">
        <v>99</v>
      </c>
      <c r="AQ276" s="153" t="s">
        <v>100</v>
      </c>
      <c r="AR276" s="129" t="s">
        <v>32</v>
      </c>
      <c r="AS276" s="130" t="s">
        <v>631</v>
      </c>
      <c r="AT276" s="131" t="s">
        <v>102</v>
      </c>
      <c r="AU276" s="132" t="s">
        <v>94</v>
      </c>
      <c r="AV276" s="132" t="s">
        <v>110</v>
      </c>
      <c r="AW276" s="133" t="s">
        <v>103</v>
      </c>
      <c r="AX276" s="133" t="s">
        <v>104</v>
      </c>
      <c r="AY276" s="133" t="s">
        <v>105</v>
      </c>
      <c r="AZ276" s="133" t="s">
        <v>103</v>
      </c>
      <c r="BA276" s="133"/>
      <c r="BB276" s="133"/>
    </row>
    <row r="277" spans="2:54" s="3" customFormat="1" ht="60">
      <c r="B277" s="113">
        <v>261</v>
      </c>
      <c r="C277" s="113" t="s">
        <v>290</v>
      </c>
      <c r="D277" s="113" t="s">
        <v>29</v>
      </c>
      <c r="E277" s="113" t="s">
        <v>32</v>
      </c>
      <c r="F277" s="113"/>
      <c r="G277" s="114" t="s">
        <v>324</v>
      </c>
      <c r="H277" s="114"/>
      <c r="I277" s="113"/>
      <c r="J277" s="113"/>
      <c r="K277" s="115"/>
      <c r="L277" s="116"/>
      <c r="M277" s="117">
        <v>4754424</v>
      </c>
      <c r="N277" s="113">
        <v>1</v>
      </c>
      <c r="O277" s="113" t="s">
        <v>510</v>
      </c>
      <c r="P277" s="119">
        <v>45703</v>
      </c>
      <c r="Q277" s="119">
        <v>45836</v>
      </c>
      <c r="R277" s="120">
        <v>23772120</v>
      </c>
      <c r="S277" s="118"/>
      <c r="T277" s="118"/>
      <c r="U277" s="120" t="s">
        <v>496</v>
      </c>
      <c r="V277" s="148">
        <v>5</v>
      </c>
      <c r="W277" s="122">
        <f>R277</f>
        <v>23772120</v>
      </c>
      <c r="X277" s="123" t="s">
        <v>92</v>
      </c>
      <c r="Y277" s="124" t="s">
        <v>466</v>
      </c>
      <c r="Z277" s="125" t="s">
        <v>110</v>
      </c>
      <c r="AA277" s="125" t="s">
        <v>347</v>
      </c>
      <c r="AB277" s="125" t="s">
        <v>94</v>
      </c>
      <c r="AC277" s="126" t="str">
        <f t="shared" si="78"/>
        <v>CLE-261</v>
      </c>
      <c r="AD277" s="123">
        <v>80111600</v>
      </c>
      <c r="AE277" s="47" t="s">
        <v>493</v>
      </c>
      <c r="AF277" s="127">
        <v>45703</v>
      </c>
      <c r="AG277" s="127">
        <v>45703</v>
      </c>
      <c r="AH277" s="141">
        <v>5</v>
      </c>
      <c r="AI277" s="132" t="s">
        <v>96</v>
      </c>
      <c r="AJ277" s="151" t="s">
        <v>97</v>
      </c>
      <c r="AK277" s="128">
        <f t="shared" si="80"/>
        <v>23772120</v>
      </c>
      <c r="AL277" s="128">
        <f t="shared" si="81"/>
        <v>23772120</v>
      </c>
      <c r="AM277" s="128"/>
      <c r="AN277" s="132" t="s">
        <v>94</v>
      </c>
      <c r="AO277" s="132" t="s">
        <v>98</v>
      </c>
      <c r="AP277" s="152" t="s">
        <v>99</v>
      </c>
      <c r="AQ277" s="153" t="s">
        <v>100</v>
      </c>
      <c r="AR277" s="129" t="s">
        <v>32</v>
      </c>
      <c r="AS277" s="130" t="s">
        <v>632</v>
      </c>
      <c r="AT277" s="131" t="s">
        <v>102</v>
      </c>
      <c r="AU277" s="132" t="s">
        <v>94</v>
      </c>
      <c r="AV277" s="132" t="s">
        <v>110</v>
      </c>
      <c r="AW277" s="133" t="s">
        <v>103</v>
      </c>
      <c r="AX277" s="133" t="s">
        <v>104</v>
      </c>
      <c r="AY277" s="133" t="s">
        <v>105</v>
      </c>
      <c r="AZ277" s="133" t="s">
        <v>103</v>
      </c>
      <c r="BA277" s="133"/>
      <c r="BB277" s="133"/>
    </row>
    <row r="278" spans="2:54" s="3" customFormat="1" ht="60">
      <c r="B278" s="113">
        <v>262</v>
      </c>
      <c r="C278" s="113" t="s">
        <v>290</v>
      </c>
      <c r="D278" s="113" t="s">
        <v>29</v>
      </c>
      <c r="E278" s="113" t="s">
        <v>32</v>
      </c>
      <c r="F278" s="113"/>
      <c r="G278" s="114" t="s">
        <v>324</v>
      </c>
      <c r="H278" s="114"/>
      <c r="I278" s="113"/>
      <c r="J278" s="113"/>
      <c r="K278" s="115"/>
      <c r="L278" s="116"/>
      <c r="M278" s="117">
        <v>3934762</v>
      </c>
      <c r="N278" s="113">
        <v>1</v>
      </c>
      <c r="O278" s="113" t="s">
        <v>510</v>
      </c>
      <c r="P278" s="119">
        <v>45703</v>
      </c>
      <c r="Q278" s="119">
        <v>45836</v>
      </c>
      <c r="R278" s="120">
        <v>19673810</v>
      </c>
      <c r="S278" s="118"/>
      <c r="T278" s="118"/>
      <c r="U278" s="120" t="s">
        <v>496</v>
      </c>
      <c r="V278" s="148">
        <v>5</v>
      </c>
      <c r="W278" s="122">
        <f>R278</f>
        <v>19673810</v>
      </c>
      <c r="X278" s="123" t="s">
        <v>92</v>
      </c>
      <c r="Y278" s="124" t="s">
        <v>466</v>
      </c>
      <c r="Z278" s="125" t="s">
        <v>110</v>
      </c>
      <c r="AA278" s="125" t="s">
        <v>347</v>
      </c>
      <c r="AB278" s="125" t="s">
        <v>94</v>
      </c>
      <c r="AC278" s="126" t="str">
        <f t="shared" si="78"/>
        <v>CLE-262</v>
      </c>
      <c r="AD278" s="123">
        <v>80111600</v>
      </c>
      <c r="AE278" s="47" t="s">
        <v>493</v>
      </c>
      <c r="AF278" s="127">
        <v>45703</v>
      </c>
      <c r="AG278" s="127">
        <v>45703</v>
      </c>
      <c r="AH278" s="141">
        <v>5</v>
      </c>
      <c r="AI278" s="132" t="s">
        <v>96</v>
      </c>
      <c r="AJ278" s="151" t="s">
        <v>97</v>
      </c>
      <c r="AK278" s="128">
        <f t="shared" si="80"/>
        <v>19673810</v>
      </c>
      <c r="AL278" s="128">
        <f t="shared" si="81"/>
        <v>19673810</v>
      </c>
      <c r="AM278" s="128"/>
      <c r="AN278" s="132" t="s">
        <v>94</v>
      </c>
      <c r="AO278" s="132" t="s">
        <v>98</v>
      </c>
      <c r="AP278" s="152" t="s">
        <v>99</v>
      </c>
      <c r="AQ278" s="153" t="s">
        <v>100</v>
      </c>
      <c r="AR278" s="129" t="s">
        <v>32</v>
      </c>
      <c r="AS278" s="130" t="s">
        <v>633</v>
      </c>
      <c r="AT278" s="131" t="s">
        <v>102</v>
      </c>
      <c r="AU278" s="132" t="s">
        <v>94</v>
      </c>
      <c r="AV278" s="132" t="s">
        <v>110</v>
      </c>
      <c r="AW278" s="133" t="s">
        <v>103</v>
      </c>
      <c r="AX278" s="133" t="s">
        <v>104</v>
      </c>
      <c r="AY278" s="133" t="s">
        <v>105</v>
      </c>
      <c r="AZ278" s="133" t="s">
        <v>103</v>
      </c>
      <c r="BA278" s="133"/>
      <c r="BB278" s="133"/>
    </row>
    <row r="279" spans="2:54" s="3" customFormat="1" ht="48">
      <c r="B279" s="113">
        <v>263</v>
      </c>
      <c r="C279" s="113" t="s">
        <v>85</v>
      </c>
      <c r="D279" s="113" t="s">
        <v>12</v>
      </c>
      <c r="E279" s="113" t="s">
        <v>17</v>
      </c>
      <c r="F279" s="113" t="s">
        <v>278</v>
      </c>
      <c r="G279" s="114" t="s">
        <v>279</v>
      </c>
      <c r="H279" s="114" t="s">
        <v>112</v>
      </c>
      <c r="I279" s="113" t="s">
        <v>89</v>
      </c>
      <c r="J279" s="113"/>
      <c r="K279" s="115"/>
      <c r="L279" s="116">
        <v>0.05</v>
      </c>
      <c r="M279" s="117">
        <v>19488000</v>
      </c>
      <c r="N279" s="113">
        <v>1</v>
      </c>
      <c r="O279" s="113" t="s">
        <v>109</v>
      </c>
      <c r="P279" s="119">
        <v>45698</v>
      </c>
      <c r="Q279" s="119">
        <v>45989</v>
      </c>
      <c r="R279" s="120">
        <f>+M279*N279</f>
        <v>19488000</v>
      </c>
      <c r="S279" s="118"/>
      <c r="T279" s="118"/>
      <c r="U279" s="120">
        <v>0</v>
      </c>
      <c r="V279" s="148">
        <v>10</v>
      </c>
      <c r="W279" s="122">
        <f>+U279+R279</f>
        <v>19488000</v>
      </c>
      <c r="X279" s="123" t="s">
        <v>92</v>
      </c>
      <c r="Y279" s="124" t="s">
        <v>162</v>
      </c>
      <c r="Z279" s="125" t="s">
        <v>110</v>
      </c>
      <c r="AA279" s="125" t="s">
        <v>347</v>
      </c>
      <c r="AB279" s="125" t="s">
        <v>94</v>
      </c>
      <c r="AC279" s="126" t="str">
        <f>"CON-"&amp;B279</f>
        <v>CON-263</v>
      </c>
      <c r="AD279" s="123">
        <v>80111600</v>
      </c>
      <c r="AE279" s="47" t="s">
        <v>497</v>
      </c>
      <c r="AF279" s="127" t="s">
        <v>474</v>
      </c>
      <c r="AG279" s="127" t="str">
        <f>+AF279</f>
        <v>febrero</v>
      </c>
      <c r="AH279" s="141">
        <v>9</v>
      </c>
      <c r="AI279" s="132" t="s">
        <v>96</v>
      </c>
      <c r="AJ279" s="151" t="s">
        <v>97</v>
      </c>
      <c r="AK279" s="128">
        <f t="shared" si="80"/>
        <v>19488000</v>
      </c>
      <c r="AL279" s="128">
        <f t="shared" si="81"/>
        <v>19488000</v>
      </c>
      <c r="AM279" s="128"/>
      <c r="AN279" s="132" t="s">
        <v>94</v>
      </c>
      <c r="AO279" s="132" t="s">
        <v>98</v>
      </c>
      <c r="AP279" s="152" t="s">
        <v>99</v>
      </c>
      <c r="AQ279" s="153" t="s">
        <v>100</v>
      </c>
      <c r="AR279" s="129" t="str">
        <f>E279</f>
        <v>FACULTAD DE EDUCACIÓN</v>
      </c>
      <c r="AS279" s="130" t="s">
        <v>101</v>
      </c>
      <c r="AT279" s="131" t="s">
        <v>102</v>
      </c>
      <c r="AU279" s="132" t="s">
        <v>94</v>
      </c>
      <c r="AV279" s="132" t="s">
        <v>94</v>
      </c>
      <c r="AW279" s="133" t="s">
        <v>103</v>
      </c>
      <c r="AX279" s="133" t="s">
        <v>104</v>
      </c>
      <c r="AY279" s="133" t="s">
        <v>105</v>
      </c>
      <c r="AZ279" s="133" t="s">
        <v>103</v>
      </c>
      <c r="BA279" s="133"/>
      <c r="BB279" s="133"/>
    </row>
    <row r="280" spans="2:54" s="3" customFormat="1" ht="108">
      <c r="B280" s="113">
        <v>264</v>
      </c>
      <c r="C280" s="113" t="s">
        <v>85</v>
      </c>
      <c r="D280" s="113" t="s">
        <v>12</v>
      </c>
      <c r="E280" s="113" t="s">
        <v>13</v>
      </c>
      <c r="F280" s="113"/>
      <c r="G280" s="114" t="s">
        <v>106</v>
      </c>
      <c r="H280" s="114" t="s">
        <v>107</v>
      </c>
      <c r="I280" s="113" t="s">
        <v>108</v>
      </c>
      <c r="J280" s="113">
        <v>4</v>
      </c>
      <c r="K280" s="115">
        <v>3900000</v>
      </c>
      <c r="L280" s="116">
        <v>0.05</v>
      </c>
      <c r="M280" s="117">
        <f>+K280*(1+L280)</f>
        <v>4095000</v>
      </c>
      <c r="N280" s="113">
        <v>1</v>
      </c>
      <c r="O280" s="113" t="s">
        <v>109</v>
      </c>
      <c r="P280" s="119">
        <v>45719</v>
      </c>
      <c r="Q280" s="119">
        <v>46006</v>
      </c>
      <c r="R280" s="120">
        <f>M280*V280</f>
        <v>36855000</v>
      </c>
      <c r="S280" s="118"/>
      <c r="T280" s="118"/>
      <c r="U280" s="120">
        <f>IF($N280="MENSUAL",ROUND((((T280-S280))/30),0)*$L280,((T280-S280)/30)*$L280)</f>
        <v>0</v>
      </c>
      <c r="V280" s="148">
        <v>9</v>
      </c>
      <c r="W280" s="122">
        <f>+R280+U280</f>
        <v>36855000</v>
      </c>
      <c r="X280" s="123" t="s">
        <v>92</v>
      </c>
      <c r="Y280" s="124" t="s">
        <v>162</v>
      </c>
      <c r="Z280" s="125" t="s">
        <v>320</v>
      </c>
      <c r="AA280" s="125" t="s">
        <v>94</v>
      </c>
      <c r="AB280" s="125" t="s">
        <v>94</v>
      </c>
      <c r="AC280" s="126" t="str">
        <f>"CON-"&amp;B280</f>
        <v>CON-264</v>
      </c>
      <c r="AD280" s="123">
        <v>80111600</v>
      </c>
      <c r="AE280" s="47" t="s">
        <v>643</v>
      </c>
      <c r="AF280" s="127" t="s">
        <v>141</v>
      </c>
      <c r="AG280" s="127" t="str">
        <f>+AF280</f>
        <v>enero</v>
      </c>
      <c r="AH280" s="141">
        <f>+V280</f>
        <v>9</v>
      </c>
      <c r="AI280" s="132" t="s">
        <v>96</v>
      </c>
      <c r="AJ280" s="151" t="s">
        <v>97</v>
      </c>
      <c r="AK280" s="128">
        <f t="shared" si="80"/>
        <v>36855000</v>
      </c>
      <c r="AL280" s="128">
        <f t="shared" si="81"/>
        <v>36855000</v>
      </c>
      <c r="AM280" s="128"/>
      <c r="AN280" s="132" t="s">
        <v>94</v>
      </c>
      <c r="AO280" s="132" t="s">
        <v>98</v>
      </c>
      <c r="AP280" s="152" t="s">
        <v>99</v>
      </c>
      <c r="AQ280" s="153" t="s">
        <v>100</v>
      </c>
      <c r="AR280" s="129" t="str">
        <f>D280</f>
        <v xml:space="preserve">VICERRECTORÍA ACADÉMICA </v>
      </c>
      <c r="AS280" s="130" t="s">
        <v>101</v>
      </c>
      <c r="AT280" s="131" t="s">
        <v>102</v>
      </c>
      <c r="AU280" s="132" t="s">
        <v>94</v>
      </c>
      <c r="AV280" s="132" t="s">
        <v>94</v>
      </c>
      <c r="AW280" s="133" t="s">
        <v>103</v>
      </c>
      <c r="AX280" s="133" t="s">
        <v>104</v>
      </c>
      <c r="AY280" s="133" t="s">
        <v>105</v>
      </c>
      <c r="AZ280" s="133" t="s">
        <v>103</v>
      </c>
      <c r="BA280" s="133"/>
      <c r="BB280" s="133"/>
    </row>
    <row r="281" spans="2:54" s="3" customFormat="1" ht="72">
      <c r="B281" s="113">
        <v>265</v>
      </c>
      <c r="C281" s="113" t="s">
        <v>85</v>
      </c>
      <c r="D281" s="113" t="s">
        <v>20</v>
      </c>
      <c r="E281" s="113" t="s">
        <v>23</v>
      </c>
      <c r="F281" s="113" t="s">
        <v>242</v>
      </c>
      <c r="G281" s="114" t="s">
        <v>243</v>
      </c>
      <c r="H281" s="114" t="s">
        <v>244</v>
      </c>
      <c r="I281" s="113" t="s">
        <v>124</v>
      </c>
      <c r="J281" s="113">
        <v>3</v>
      </c>
      <c r="K281" s="115">
        <v>1850000</v>
      </c>
      <c r="L281" s="116">
        <v>0.05</v>
      </c>
      <c r="M281" s="117">
        <f>+K281*(1+L281)</f>
        <v>1942500</v>
      </c>
      <c r="N281" s="113">
        <v>1</v>
      </c>
      <c r="O281" s="113" t="s">
        <v>109</v>
      </c>
      <c r="P281" s="119">
        <v>45691</v>
      </c>
      <c r="Q281" s="119">
        <v>45807</v>
      </c>
      <c r="R281" s="120">
        <f>+M281*3</f>
        <v>5827500</v>
      </c>
      <c r="S281" s="118">
        <v>45875</v>
      </c>
      <c r="T281" s="118">
        <v>45991</v>
      </c>
      <c r="U281" s="120">
        <f>+M281*4</f>
        <v>7770000</v>
      </c>
      <c r="V281" s="148">
        <v>7</v>
      </c>
      <c r="W281" s="122">
        <f>+U281+R281</f>
        <v>13597500</v>
      </c>
      <c r="X281" s="123" t="s">
        <v>92</v>
      </c>
      <c r="Y281" s="124" t="s">
        <v>162</v>
      </c>
      <c r="Z281" s="125" t="s">
        <v>110</v>
      </c>
      <c r="AA281" s="125" t="s">
        <v>347</v>
      </c>
      <c r="AB281" s="125" t="s">
        <v>320</v>
      </c>
      <c r="AC281" s="126" t="str">
        <f>"CON-"&amp;B281</f>
        <v>CON-265</v>
      </c>
      <c r="AD281" s="123">
        <v>80111600</v>
      </c>
      <c r="AE281" s="47" t="s">
        <v>645</v>
      </c>
      <c r="AF281" s="127" t="s">
        <v>644</v>
      </c>
      <c r="AG281" s="127" t="s">
        <v>644</v>
      </c>
      <c r="AH281" s="141">
        <v>7.5</v>
      </c>
      <c r="AI281" s="132" t="s">
        <v>96</v>
      </c>
      <c r="AJ281" s="151" t="s">
        <v>97</v>
      </c>
      <c r="AK281" s="128">
        <f t="shared" si="80"/>
        <v>13597500</v>
      </c>
      <c r="AL281" s="128">
        <f t="shared" si="81"/>
        <v>13597500</v>
      </c>
      <c r="AM281" s="128"/>
      <c r="AN281" s="132" t="s">
        <v>94</v>
      </c>
      <c r="AO281" s="132" t="s">
        <v>98</v>
      </c>
      <c r="AP281" s="152" t="s">
        <v>99</v>
      </c>
      <c r="AQ281" s="153" t="s">
        <v>100</v>
      </c>
      <c r="AR281" s="129" t="s">
        <v>23</v>
      </c>
      <c r="AS281" s="130" t="s">
        <v>101</v>
      </c>
      <c r="AT281" s="131" t="s">
        <v>102</v>
      </c>
      <c r="AU281" s="132" t="s">
        <v>94</v>
      </c>
      <c r="AV281" s="132" t="s">
        <v>94</v>
      </c>
      <c r="AW281" s="133" t="s">
        <v>103</v>
      </c>
      <c r="AX281" s="133" t="s">
        <v>104</v>
      </c>
      <c r="AY281" s="133" t="s">
        <v>105</v>
      </c>
      <c r="AZ281" s="133" t="s">
        <v>103</v>
      </c>
      <c r="BA281" s="133"/>
      <c r="BB281" s="133"/>
    </row>
    <row r="282" spans="2:54" s="3" customFormat="1" ht="60">
      <c r="B282" s="113">
        <v>266</v>
      </c>
      <c r="C282" s="113" t="s">
        <v>290</v>
      </c>
      <c r="D282" s="113" t="s">
        <v>29</v>
      </c>
      <c r="E282" s="113" t="s">
        <v>32</v>
      </c>
      <c r="F282" s="113"/>
      <c r="G282" s="114" t="s">
        <v>324</v>
      </c>
      <c r="H282" s="114" t="s">
        <v>646</v>
      </c>
      <c r="I282" s="113"/>
      <c r="J282" s="113"/>
      <c r="K282" s="115"/>
      <c r="L282" s="116"/>
      <c r="M282" s="117">
        <v>232925</v>
      </c>
      <c r="N282" s="113">
        <v>1</v>
      </c>
      <c r="O282" s="113" t="s">
        <v>510</v>
      </c>
      <c r="P282" s="119">
        <v>45814</v>
      </c>
      <c r="Q282" s="119">
        <v>45930</v>
      </c>
      <c r="R282" s="120">
        <f t="shared" ref="R282:R287" si="82">M282*V282</f>
        <v>931700</v>
      </c>
      <c r="S282" s="118"/>
      <c r="T282" s="118"/>
      <c r="U282" s="120" t="s">
        <v>496</v>
      </c>
      <c r="V282" s="148">
        <v>4</v>
      </c>
      <c r="W282" s="122">
        <f>R282</f>
        <v>931700</v>
      </c>
      <c r="X282" s="123" t="s">
        <v>92</v>
      </c>
      <c r="Y282" s="124" t="s">
        <v>466</v>
      </c>
      <c r="Z282" s="125" t="s">
        <v>110</v>
      </c>
      <c r="AA282" s="125" t="s">
        <v>347</v>
      </c>
      <c r="AB282" s="125" t="s">
        <v>94</v>
      </c>
      <c r="AC282" s="126" t="str">
        <f>"CLE-"&amp;B282</f>
        <v>CLE-266</v>
      </c>
      <c r="AD282" s="123">
        <v>80111600</v>
      </c>
      <c r="AE282" s="47" t="s">
        <v>676</v>
      </c>
      <c r="AF282" s="127" t="s">
        <v>672</v>
      </c>
      <c r="AG282" s="127" t="s">
        <v>672</v>
      </c>
      <c r="AH282" s="141">
        <v>4</v>
      </c>
      <c r="AI282" s="132" t="s">
        <v>96</v>
      </c>
      <c r="AJ282" s="151" t="s">
        <v>97</v>
      </c>
      <c r="AK282" s="128">
        <f t="shared" si="80"/>
        <v>931700</v>
      </c>
      <c r="AL282" s="128">
        <f t="shared" si="81"/>
        <v>931700</v>
      </c>
      <c r="AM282" s="128"/>
      <c r="AN282" s="132" t="s">
        <v>94</v>
      </c>
      <c r="AO282" s="132" t="s">
        <v>98</v>
      </c>
      <c r="AP282" s="152" t="s">
        <v>99</v>
      </c>
      <c r="AQ282" s="153" t="s">
        <v>100</v>
      </c>
      <c r="AR282" s="129" t="s">
        <v>32</v>
      </c>
      <c r="AS282" s="130" t="s">
        <v>633</v>
      </c>
      <c r="AT282" s="131" t="s">
        <v>102</v>
      </c>
      <c r="AU282" s="132" t="s">
        <v>94</v>
      </c>
      <c r="AV282" s="132" t="s">
        <v>110</v>
      </c>
      <c r="AW282" s="133" t="s">
        <v>103</v>
      </c>
      <c r="AX282" s="133" t="s">
        <v>104</v>
      </c>
      <c r="AY282" s="133" t="s">
        <v>105</v>
      </c>
      <c r="AZ282" s="133" t="s">
        <v>103</v>
      </c>
      <c r="BA282" s="133"/>
      <c r="BB282" s="133"/>
    </row>
    <row r="283" spans="2:54" s="3" customFormat="1" ht="108">
      <c r="B283" s="113">
        <v>267</v>
      </c>
      <c r="C283" s="113" t="s">
        <v>85</v>
      </c>
      <c r="D283" s="113" t="s">
        <v>12</v>
      </c>
      <c r="E283" s="113" t="s">
        <v>16</v>
      </c>
      <c r="F283" s="113" t="s">
        <v>179</v>
      </c>
      <c r="G283" s="114" t="s">
        <v>106</v>
      </c>
      <c r="H283" s="114" t="s">
        <v>107</v>
      </c>
      <c r="I283" s="113" t="s">
        <v>108</v>
      </c>
      <c r="J283" s="113">
        <v>4</v>
      </c>
      <c r="K283" s="115">
        <v>3900000</v>
      </c>
      <c r="L283" s="116">
        <v>0.05</v>
      </c>
      <c r="M283" s="117">
        <f>+K283*(1+L283)</f>
        <v>4095000</v>
      </c>
      <c r="N283" s="113">
        <v>1</v>
      </c>
      <c r="O283" s="113" t="s">
        <v>109</v>
      </c>
      <c r="P283" s="119">
        <v>45719</v>
      </c>
      <c r="Q283" s="119">
        <v>46006</v>
      </c>
      <c r="R283" s="120">
        <f t="shared" si="82"/>
        <v>36855000</v>
      </c>
      <c r="S283" s="118"/>
      <c r="T283" s="118"/>
      <c r="U283" s="120">
        <f>IF($N283="MENSUAL",ROUND((((T283-S283))/30),0)*$L283,((T283-S283)/30)*$L283)</f>
        <v>0</v>
      </c>
      <c r="V283" s="148">
        <v>9</v>
      </c>
      <c r="W283" s="122">
        <f>+R283+U283</f>
        <v>36855000</v>
      </c>
      <c r="X283" s="123" t="s">
        <v>92</v>
      </c>
      <c r="Y283" s="124" t="s">
        <v>93</v>
      </c>
      <c r="Z283" s="125" t="s">
        <v>110</v>
      </c>
      <c r="AA283" s="125" t="s">
        <v>347</v>
      </c>
      <c r="AB283" s="125" t="s">
        <v>320</v>
      </c>
      <c r="AC283" s="126" t="str">
        <f>"CON-"&amp;B283</f>
        <v>CON-267</v>
      </c>
      <c r="AD283" s="123">
        <v>80111600</v>
      </c>
      <c r="AE283" s="47" t="s">
        <v>647</v>
      </c>
      <c r="AF283" s="127" t="s">
        <v>141</v>
      </c>
      <c r="AG283" s="127" t="str">
        <f>+AF283</f>
        <v>enero</v>
      </c>
      <c r="AH283" s="141">
        <f>+V283</f>
        <v>9</v>
      </c>
      <c r="AI283" s="132" t="s">
        <v>96</v>
      </c>
      <c r="AJ283" s="151" t="s">
        <v>97</v>
      </c>
      <c r="AK283" s="128">
        <f t="shared" si="80"/>
        <v>36855000</v>
      </c>
      <c r="AL283" s="128">
        <f t="shared" si="81"/>
        <v>36855000</v>
      </c>
      <c r="AM283" s="128"/>
      <c r="AN283" s="132" t="s">
        <v>94</v>
      </c>
      <c r="AO283" s="132" t="s">
        <v>98</v>
      </c>
      <c r="AP283" s="152" t="s">
        <v>99</v>
      </c>
      <c r="AQ283" s="153" t="s">
        <v>100</v>
      </c>
      <c r="AR283" s="129" t="str">
        <f>E283</f>
        <v>FACULTAD DE CIENCIA Y TECNOLOGÍA</v>
      </c>
      <c r="AS283" s="130" t="s">
        <v>101</v>
      </c>
      <c r="AT283" s="131" t="s">
        <v>102</v>
      </c>
      <c r="AU283" s="132" t="s">
        <v>94</v>
      </c>
      <c r="AV283" s="132" t="s">
        <v>94</v>
      </c>
      <c r="AW283" s="133" t="s">
        <v>103</v>
      </c>
      <c r="AX283" s="133" t="s">
        <v>104</v>
      </c>
      <c r="AY283" s="133" t="s">
        <v>105</v>
      </c>
      <c r="AZ283" s="133" t="s">
        <v>103</v>
      </c>
      <c r="BA283" s="133"/>
      <c r="BB283" s="133"/>
    </row>
    <row r="284" spans="2:54" s="3" customFormat="1" ht="60">
      <c r="B284" s="113">
        <v>268</v>
      </c>
      <c r="C284" s="113" t="s">
        <v>85</v>
      </c>
      <c r="D284" s="113" t="s">
        <v>648</v>
      </c>
      <c r="E284" s="113" t="s">
        <v>21</v>
      </c>
      <c r="F284" s="113"/>
      <c r="G284" s="114" t="s">
        <v>106</v>
      </c>
      <c r="H284" s="114" t="s">
        <v>107</v>
      </c>
      <c r="I284" s="113" t="s">
        <v>144</v>
      </c>
      <c r="J284" s="113"/>
      <c r="K284" s="115"/>
      <c r="L284" s="116"/>
      <c r="M284" s="117">
        <v>3200000</v>
      </c>
      <c r="N284" s="113">
        <v>1</v>
      </c>
      <c r="O284" s="113" t="s">
        <v>109</v>
      </c>
      <c r="P284" s="119">
        <v>45749</v>
      </c>
      <c r="Q284" s="119">
        <v>46021</v>
      </c>
      <c r="R284" s="120">
        <f t="shared" si="82"/>
        <v>28800000</v>
      </c>
      <c r="S284" s="118"/>
      <c r="T284" s="118"/>
      <c r="U284" s="120">
        <f>IF($N284="MENSUAL",ROUND((((T284-S284))/30),0)*$L284,((T284-S284)/30)*$L284)</f>
        <v>0</v>
      </c>
      <c r="V284" s="148">
        <v>9</v>
      </c>
      <c r="W284" s="122">
        <f>+R284+U284</f>
        <v>28800000</v>
      </c>
      <c r="X284" s="123" t="s">
        <v>92</v>
      </c>
      <c r="Y284" s="124" t="s">
        <v>93</v>
      </c>
      <c r="Z284" s="125" t="s">
        <v>649</v>
      </c>
      <c r="AA284" s="125" t="s">
        <v>347</v>
      </c>
      <c r="AB284" s="125" t="s">
        <v>94</v>
      </c>
      <c r="AC284" s="126" t="str">
        <f>"CON-"&amp;B284</f>
        <v>CON-268</v>
      </c>
      <c r="AD284" s="123">
        <v>80111600</v>
      </c>
      <c r="AE284" s="47" t="s">
        <v>650</v>
      </c>
      <c r="AF284" s="127" t="s">
        <v>651</v>
      </c>
      <c r="AG284" s="127" t="s">
        <v>651</v>
      </c>
      <c r="AH284" s="141">
        <f>+V284</f>
        <v>9</v>
      </c>
      <c r="AI284" s="132" t="s">
        <v>96</v>
      </c>
      <c r="AJ284" s="151" t="s">
        <v>97</v>
      </c>
      <c r="AK284" s="128">
        <f t="shared" si="80"/>
        <v>28800000</v>
      </c>
      <c r="AL284" s="128">
        <f t="shared" si="81"/>
        <v>28800000</v>
      </c>
      <c r="AM284" s="128"/>
      <c r="AN284" s="132" t="s">
        <v>94</v>
      </c>
      <c r="AO284" s="132" t="s">
        <v>98</v>
      </c>
      <c r="AP284" s="152" t="s">
        <v>99</v>
      </c>
      <c r="AQ284" s="153" t="s">
        <v>100</v>
      </c>
      <c r="AR284" s="129" t="s">
        <v>23</v>
      </c>
      <c r="AS284" s="130" t="s">
        <v>101</v>
      </c>
      <c r="AT284" s="131" t="s">
        <v>102</v>
      </c>
      <c r="AU284" s="132" t="s">
        <v>94</v>
      </c>
      <c r="AV284" s="132" t="s">
        <v>94</v>
      </c>
      <c r="AW284" s="133" t="s">
        <v>103</v>
      </c>
      <c r="AX284" s="133" t="s">
        <v>104</v>
      </c>
      <c r="AY284" s="133" t="s">
        <v>105</v>
      </c>
      <c r="AZ284" s="133" t="s">
        <v>103</v>
      </c>
      <c r="BA284" s="133"/>
      <c r="BB284" s="133"/>
    </row>
    <row r="285" spans="2:54" s="3" customFormat="1" ht="60">
      <c r="B285" s="113">
        <v>269</v>
      </c>
      <c r="C285" s="113" t="s">
        <v>290</v>
      </c>
      <c r="D285" s="113" t="s">
        <v>29</v>
      </c>
      <c r="E285" s="113" t="s">
        <v>32</v>
      </c>
      <c r="F285" s="113"/>
      <c r="G285" s="114" t="s">
        <v>324</v>
      </c>
      <c r="H285" s="114" t="s">
        <v>107</v>
      </c>
      <c r="I285" s="113" t="s">
        <v>108</v>
      </c>
      <c r="J285" s="113"/>
      <c r="K285" s="115"/>
      <c r="L285" s="116"/>
      <c r="M285" s="117">
        <v>1225750</v>
      </c>
      <c r="N285" s="113">
        <v>2</v>
      </c>
      <c r="O285" s="113" t="s">
        <v>510</v>
      </c>
      <c r="P285" s="119">
        <v>45782</v>
      </c>
      <c r="Q285" s="119">
        <v>45836</v>
      </c>
      <c r="R285" s="120">
        <f t="shared" si="82"/>
        <v>2451500</v>
      </c>
      <c r="S285" s="118"/>
      <c r="T285" s="118"/>
      <c r="U285" s="120">
        <v>0</v>
      </c>
      <c r="V285" s="148">
        <v>2</v>
      </c>
      <c r="W285" s="122">
        <f t="shared" ref="W285:W295" si="83">R285+U285</f>
        <v>2451500</v>
      </c>
      <c r="X285" s="123" t="s">
        <v>92</v>
      </c>
      <c r="Y285" s="124" t="s">
        <v>466</v>
      </c>
      <c r="Z285" s="125" t="s">
        <v>110</v>
      </c>
      <c r="AA285" s="125" t="s">
        <v>347</v>
      </c>
      <c r="AB285" s="125" t="s">
        <v>94</v>
      </c>
      <c r="AC285" s="126" t="str">
        <f t="shared" ref="AC285:AC300" si="84">"CLE-"&amp;B285</f>
        <v>CLE-269</v>
      </c>
      <c r="AD285" s="123">
        <v>80111600</v>
      </c>
      <c r="AE285" s="47" t="s">
        <v>652</v>
      </c>
      <c r="AF285" s="127" t="s">
        <v>653</v>
      </c>
      <c r="AG285" s="127" t="s">
        <v>653</v>
      </c>
      <c r="AH285" s="141">
        <v>1.5</v>
      </c>
      <c r="AI285" s="132" t="s">
        <v>96</v>
      </c>
      <c r="AJ285" s="151" t="s">
        <v>97</v>
      </c>
      <c r="AK285" s="128">
        <f t="shared" si="80"/>
        <v>2451500</v>
      </c>
      <c r="AL285" s="128">
        <f t="shared" si="81"/>
        <v>2451500</v>
      </c>
      <c r="AM285" s="128"/>
      <c r="AN285" s="132" t="s">
        <v>94</v>
      </c>
      <c r="AO285" s="132" t="s">
        <v>98</v>
      </c>
      <c r="AP285" s="152" t="s">
        <v>99</v>
      </c>
      <c r="AQ285" s="153" t="s">
        <v>100</v>
      </c>
      <c r="AR285" s="129" t="s">
        <v>32</v>
      </c>
      <c r="AS285" s="130" t="s">
        <v>101</v>
      </c>
      <c r="AT285" s="131" t="s">
        <v>102</v>
      </c>
      <c r="AU285" s="132" t="s">
        <v>94</v>
      </c>
      <c r="AV285" s="132" t="s">
        <v>110</v>
      </c>
      <c r="AW285" s="133" t="s">
        <v>103</v>
      </c>
      <c r="AX285" s="133" t="s">
        <v>104</v>
      </c>
      <c r="AY285" s="133" t="s">
        <v>105</v>
      </c>
      <c r="AZ285" s="133" t="s">
        <v>103</v>
      </c>
      <c r="BA285" s="133"/>
      <c r="BB285" s="133"/>
    </row>
    <row r="286" spans="2:54" s="3" customFormat="1" ht="60">
      <c r="B286" s="113">
        <v>270</v>
      </c>
      <c r="C286" s="113" t="s">
        <v>290</v>
      </c>
      <c r="D286" s="113" t="s">
        <v>29</v>
      </c>
      <c r="E286" s="113" t="s">
        <v>32</v>
      </c>
      <c r="F286" s="113"/>
      <c r="G286" s="114" t="s">
        <v>324</v>
      </c>
      <c r="H286" s="114" t="s">
        <v>107</v>
      </c>
      <c r="I286" s="113" t="s">
        <v>108</v>
      </c>
      <c r="J286" s="113"/>
      <c r="K286" s="115"/>
      <c r="L286" s="116"/>
      <c r="M286" s="117">
        <v>1526748</v>
      </c>
      <c r="N286" s="113">
        <v>1</v>
      </c>
      <c r="O286" s="113" t="s">
        <v>510</v>
      </c>
      <c r="P286" s="119">
        <v>45786</v>
      </c>
      <c r="Q286" s="119">
        <v>45836</v>
      </c>
      <c r="R286" s="120">
        <f t="shared" si="82"/>
        <v>3053496</v>
      </c>
      <c r="S286" s="118"/>
      <c r="T286" s="118"/>
      <c r="U286" s="120">
        <v>0</v>
      </c>
      <c r="V286" s="148">
        <v>2</v>
      </c>
      <c r="W286" s="122">
        <f t="shared" si="83"/>
        <v>3053496</v>
      </c>
      <c r="X286" s="123" t="s">
        <v>92</v>
      </c>
      <c r="Y286" s="124" t="s">
        <v>466</v>
      </c>
      <c r="Z286" s="125" t="s">
        <v>110</v>
      </c>
      <c r="AA286" s="125" t="s">
        <v>347</v>
      </c>
      <c r="AB286" s="125" t="s">
        <v>320</v>
      </c>
      <c r="AC286" s="126" t="str">
        <f t="shared" si="84"/>
        <v>CLE-270</v>
      </c>
      <c r="AD286" s="123">
        <v>80111600</v>
      </c>
      <c r="AE286" s="47" t="s">
        <v>659</v>
      </c>
      <c r="AF286" s="127" t="s">
        <v>653</v>
      </c>
      <c r="AG286" s="127" t="s">
        <v>653</v>
      </c>
      <c r="AH286" s="141">
        <v>2</v>
      </c>
      <c r="AI286" s="132" t="s">
        <v>96</v>
      </c>
      <c r="AJ286" s="151" t="s">
        <v>97</v>
      </c>
      <c r="AK286" s="128">
        <f t="shared" si="80"/>
        <v>3053496</v>
      </c>
      <c r="AL286" s="128">
        <f t="shared" si="81"/>
        <v>3053496</v>
      </c>
      <c r="AM286" s="128"/>
      <c r="AN286" s="132" t="s">
        <v>94</v>
      </c>
      <c r="AO286" s="132" t="s">
        <v>98</v>
      </c>
      <c r="AP286" s="152" t="s">
        <v>99</v>
      </c>
      <c r="AQ286" s="153" t="s">
        <v>100</v>
      </c>
      <c r="AR286" s="129" t="s">
        <v>32</v>
      </c>
      <c r="AS286" s="130" t="s">
        <v>101</v>
      </c>
      <c r="AT286" s="131" t="s">
        <v>102</v>
      </c>
      <c r="AU286" s="132" t="s">
        <v>94</v>
      </c>
      <c r="AV286" s="132" t="s">
        <v>110</v>
      </c>
      <c r="AW286" s="133" t="s">
        <v>103</v>
      </c>
      <c r="AX286" s="133" t="s">
        <v>104</v>
      </c>
      <c r="AY286" s="133" t="s">
        <v>105</v>
      </c>
      <c r="AZ286" s="133" t="s">
        <v>103</v>
      </c>
      <c r="BA286" s="133"/>
      <c r="BB286" s="133"/>
    </row>
    <row r="287" spans="2:54" s="3" customFormat="1" ht="60">
      <c r="B287" s="113">
        <v>271</v>
      </c>
      <c r="C287" s="113" t="s">
        <v>290</v>
      </c>
      <c r="D287" s="113" t="s">
        <v>29</v>
      </c>
      <c r="E287" s="113" t="s">
        <v>32</v>
      </c>
      <c r="F287" s="113"/>
      <c r="G287" s="114" t="s">
        <v>324</v>
      </c>
      <c r="H287" s="114" t="s">
        <v>107</v>
      </c>
      <c r="I287" s="113" t="s">
        <v>108</v>
      </c>
      <c r="J287" s="113"/>
      <c r="K287" s="115"/>
      <c r="L287" s="116"/>
      <c r="M287" s="117">
        <v>2382906</v>
      </c>
      <c r="N287" s="113">
        <v>1</v>
      </c>
      <c r="O287" s="113" t="s">
        <v>510</v>
      </c>
      <c r="P287" s="119">
        <v>45786</v>
      </c>
      <c r="Q287" s="119">
        <v>45836</v>
      </c>
      <c r="R287" s="120">
        <f t="shared" si="82"/>
        <v>4765812</v>
      </c>
      <c r="S287" s="118"/>
      <c r="T287" s="118"/>
      <c r="U287" s="120">
        <v>0</v>
      </c>
      <c r="V287" s="148">
        <v>2</v>
      </c>
      <c r="W287" s="122">
        <f t="shared" si="83"/>
        <v>4765812</v>
      </c>
      <c r="X287" s="123" t="s">
        <v>92</v>
      </c>
      <c r="Y287" s="124" t="s">
        <v>466</v>
      </c>
      <c r="Z287" s="125" t="s">
        <v>110</v>
      </c>
      <c r="AA287" s="125" t="s">
        <v>347</v>
      </c>
      <c r="AB287" s="125" t="s">
        <v>320</v>
      </c>
      <c r="AC287" s="126" t="str">
        <f t="shared" si="84"/>
        <v>CLE-271</v>
      </c>
      <c r="AD287" s="123">
        <v>80111600</v>
      </c>
      <c r="AE287" s="47" t="s">
        <v>660</v>
      </c>
      <c r="AF287" s="127" t="s">
        <v>653</v>
      </c>
      <c r="AG287" s="127" t="s">
        <v>653</v>
      </c>
      <c r="AH287" s="141">
        <v>2</v>
      </c>
      <c r="AI287" s="132" t="s">
        <v>96</v>
      </c>
      <c r="AJ287" s="151" t="s">
        <v>97</v>
      </c>
      <c r="AK287" s="128">
        <f t="shared" si="80"/>
        <v>4765812</v>
      </c>
      <c r="AL287" s="128">
        <f t="shared" si="81"/>
        <v>4765812</v>
      </c>
      <c r="AM287" s="128"/>
      <c r="AN287" s="132" t="s">
        <v>94</v>
      </c>
      <c r="AO287" s="132" t="s">
        <v>98</v>
      </c>
      <c r="AP287" s="152" t="s">
        <v>99</v>
      </c>
      <c r="AQ287" s="153" t="s">
        <v>100</v>
      </c>
      <c r="AR287" s="129" t="s">
        <v>32</v>
      </c>
      <c r="AS287" s="130" t="s">
        <v>601</v>
      </c>
      <c r="AT287" s="131" t="s">
        <v>102</v>
      </c>
      <c r="AU287" s="132" t="s">
        <v>94</v>
      </c>
      <c r="AV287" s="132" t="s">
        <v>110</v>
      </c>
      <c r="AW287" s="133" t="s">
        <v>103</v>
      </c>
      <c r="AX287" s="133" t="s">
        <v>104</v>
      </c>
      <c r="AY287" s="133" t="s">
        <v>105</v>
      </c>
      <c r="AZ287" s="133" t="s">
        <v>103</v>
      </c>
      <c r="BA287" s="133"/>
      <c r="BB287" s="133"/>
    </row>
    <row r="288" spans="2:54" s="3" customFormat="1" ht="60">
      <c r="B288" s="113">
        <v>272</v>
      </c>
      <c r="C288" s="113" t="s">
        <v>290</v>
      </c>
      <c r="D288" s="113" t="s">
        <v>29</v>
      </c>
      <c r="E288" s="113" t="s">
        <v>32</v>
      </c>
      <c r="F288" s="113"/>
      <c r="G288" s="114" t="s">
        <v>324</v>
      </c>
      <c r="H288" s="114" t="s">
        <v>107</v>
      </c>
      <c r="I288" s="113" t="s">
        <v>108</v>
      </c>
      <c r="J288" s="113"/>
      <c r="K288" s="115"/>
      <c r="L288" s="116"/>
      <c r="M288" s="117">
        <v>1447079</v>
      </c>
      <c r="N288" s="113">
        <v>1</v>
      </c>
      <c r="O288" s="113" t="s">
        <v>510</v>
      </c>
      <c r="P288" s="119">
        <v>45786</v>
      </c>
      <c r="Q288" s="119">
        <v>45836</v>
      </c>
      <c r="R288" s="175">
        <v>2694086</v>
      </c>
      <c r="S288" s="118"/>
      <c r="T288" s="118"/>
      <c r="U288" s="120">
        <v>0</v>
      </c>
      <c r="V288" s="148">
        <v>2</v>
      </c>
      <c r="W288" s="122">
        <f t="shared" si="83"/>
        <v>2694086</v>
      </c>
      <c r="X288" s="123" t="s">
        <v>92</v>
      </c>
      <c r="Y288" s="124" t="s">
        <v>466</v>
      </c>
      <c r="Z288" s="125" t="s">
        <v>110</v>
      </c>
      <c r="AA288" s="125" t="s">
        <v>347</v>
      </c>
      <c r="AB288" s="125" t="s">
        <v>94</v>
      </c>
      <c r="AC288" s="126" t="str">
        <f t="shared" si="84"/>
        <v>CLE-272</v>
      </c>
      <c r="AD288" s="123">
        <v>80111600</v>
      </c>
      <c r="AE288" s="47" t="s">
        <v>658</v>
      </c>
      <c r="AF288" s="127" t="s">
        <v>653</v>
      </c>
      <c r="AG288" s="127" t="s">
        <v>653</v>
      </c>
      <c r="AH288" s="141">
        <v>2</v>
      </c>
      <c r="AI288" s="132" t="s">
        <v>96</v>
      </c>
      <c r="AJ288" s="151" t="s">
        <v>97</v>
      </c>
      <c r="AK288" s="128">
        <f t="shared" si="80"/>
        <v>2694086</v>
      </c>
      <c r="AL288" s="128">
        <f t="shared" si="81"/>
        <v>2694086</v>
      </c>
      <c r="AM288" s="128"/>
      <c r="AN288" s="132" t="s">
        <v>94</v>
      </c>
      <c r="AO288" s="132" t="s">
        <v>98</v>
      </c>
      <c r="AP288" s="152" t="s">
        <v>99</v>
      </c>
      <c r="AQ288" s="153" t="s">
        <v>100</v>
      </c>
      <c r="AR288" s="129" t="s">
        <v>32</v>
      </c>
      <c r="AS288" s="130" t="s">
        <v>602</v>
      </c>
      <c r="AT288" s="131" t="s">
        <v>102</v>
      </c>
      <c r="AU288" s="132" t="s">
        <v>94</v>
      </c>
      <c r="AV288" s="132" t="s">
        <v>110</v>
      </c>
      <c r="AW288" s="133" t="s">
        <v>103</v>
      </c>
      <c r="AX288" s="133" t="s">
        <v>104</v>
      </c>
      <c r="AY288" s="133" t="s">
        <v>105</v>
      </c>
      <c r="AZ288" s="133" t="s">
        <v>103</v>
      </c>
      <c r="BA288" s="133"/>
      <c r="BB288" s="133"/>
    </row>
    <row r="289" spans="1:54" s="3" customFormat="1" ht="60">
      <c r="B289" s="113">
        <v>273</v>
      </c>
      <c r="C289" s="113" t="s">
        <v>290</v>
      </c>
      <c r="D289" s="113" t="s">
        <v>29</v>
      </c>
      <c r="E289" s="113" t="s">
        <v>32</v>
      </c>
      <c r="F289" s="113"/>
      <c r="G289" s="114" t="s">
        <v>324</v>
      </c>
      <c r="H289" s="114" t="s">
        <v>107</v>
      </c>
      <c r="I289" s="113" t="s">
        <v>108</v>
      </c>
      <c r="J289" s="113"/>
      <c r="K289" s="115"/>
      <c r="L289" s="116"/>
      <c r="M289" s="117">
        <v>2098309</v>
      </c>
      <c r="N289" s="113">
        <v>1</v>
      </c>
      <c r="O289" s="113" t="s">
        <v>510</v>
      </c>
      <c r="P289" s="119">
        <v>45786</v>
      </c>
      <c r="Q289" s="119">
        <v>45836</v>
      </c>
      <c r="R289" s="120">
        <f>M289*V289</f>
        <v>4196618</v>
      </c>
      <c r="S289" s="118"/>
      <c r="T289" s="118"/>
      <c r="U289" s="120">
        <v>0</v>
      </c>
      <c r="V289" s="148">
        <v>2</v>
      </c>
      <c r="W289" s="122">
        <f t="shared" si="83"/>
        <v>4196618</v>
      </c>
      <c r="X289" s="123" t="s">
        <v>92</v>
      </c>
      <c r="Y289" s="124" t="s">
        <v>466</v>
      </c>
      <c r="Z289" s="125" t="s">
        <v>110</v>
      </c>
      <c r="AA289" s="125" t="s">
        <v>347</v>
      </c>
      <c r="AB289" s="125" t="s">
        <v>320</v>
      </c>
      <c r="AC289" s="126" t="str">
        <f t="shared" si="84"/>
        <v>CLE-273</v>
      </c>
      <c r="AD289" s="123">
        <v>80111600</v>
      </c>
      <c r="AE289" s="47" t="s">
        <v>661</v>
      </c>
      <c r="AF289" s="127" t="s">
        <v>653</v>
      </c>
      <c r="AG289" s="127" t="s">
        <v>653</v>
      </c>
      <c r="AH289" s="141">
        <v>2</v>
      </c>
      <c r="AI289" s="132" t="s">
        <v>96</v>
      </c>
      <c r="AJ289" s="151" t="s">
        <v>97</v>
      </c>
      <c r="AK289" s="128">
        <f t="shared" si="80"/>
        <v>4196618</v>
      </c>
      <c r="AL289" s="128">
        <f t="shared" si="81"/>
        <v>4196618</v>
      </c>
      <c r="AM289" s="128"/>
      <c r="AN289" s="132" t="s">
        <v>94</v>
      </c>
      <c r="AO289" s="132" t="s">
        <v>98</v>
      </c>
      <c r="AP289" s="152" t="s">
        <v>99</v>
      </c>
      <c r="AQ289" s="153" t="s">
        <v>100</v>
      </c>
      <c r="AR289" s="129" t="s">
        <v>32</v>
      </c>
      <c r="AS289" s="130" t="s">
        <v>603</v>
      </c>
      <c r="AT289" s="131" t="s">
        <v>102</v>
      </c>
      <c r="AU289" s="132" t="s">
        <v>94</v>
      </c>
      <c r="AV289" s="132" t="s">
        <v>110</v>
      </c>
      <c r="AW289" s="133" t="s">
        <v>103</v>
      </c>
      <c r="AX289" s="133" t="s">
        <v>104</v>
      </c>
      <c r="AY289" s="133" t="s">
        <v>105</v>
      </c>
      <c r="AZ289" s="133" t="s">
        <v>103</v>
      </c>
      <c r="BA289" s="133"/>
      <c r="BB289" s="133"/>
    </row>
    <row r="290" spans="1:54" s="3" customFormat="1" ht="60">
      <c r="B290" s="113">
        <v>274</v>
      </c>
      <c r="C290" s="113" t="s">
        <v>290</v>
      </c>
      <c r="D290" s="113" t="s">
        <v>29</v>
      </c>
      <c r="E290" s="113" t="s">
        <v>32</v>
      </c>
      <c r="F290" s="113"/>
      <c r="G290" s="114" t="s">
        <v>324</v>
      </c>
      <c r="H290" s="114" t="s">
        <v>107</v>
      </c>
      <c r="I290" s="113" t="s">
        <v>108</v>
      </c>
      <c r="J290" s="113"/>
      <c r="K290" s="115"/>
      <c r="L290" s="116"/>
      <c r="M290" s="117">
        <v>2097351</v>
      </c>
      <c r="N290" s="113">
        <v>1</v>
      </c>
      <c r="O290" s="113" t="s">
        <v>510</v>
      </c>
      <c r="P290" s="119">
        <v>45786</v>
      </c>
      <c r="Q290" s="119">
        <v>45836</v>
      </c>
      <c r="R290" s="120">
        <f>M290*V290</f>
        <v>4194702</v>
      </c>
      <c r="S290" s="118"/>
      <c r="T290" s="118"/>
      <c r="U290" s="120">
        <v>0</v>
      </c>
      <c r="V290" s="148">
        <v>2</v>
      </c>
      <c r="W290" s="122">
        <f t="shared" si="83"/>
        <v>4194702</v>
      </c>
      <c r="X290" s="123" t="s">
        <v>92</v>
      </c>
      <c r="Y290" s="124" t="s">
        <v>466</v>
      </c>
      <c r="Z290" s="125" t="s">
        <v>110</v>
      </c>
      <c r="AA290" s="125" t="s">
        <v>347</v>
      </c>
      <c r="AB290" s="125" t="s">
        <v>320</v>
      </c>
      <c r="AC290" s="126" t="str">
        <f t="shared" si="84"/>
        <v>CLE-274</v>
      </c>
      <c r="AD290" s="123">
        <v>80111600</v>
      </c>
      <c r="AE290" s="47" t="s">
        <v>662</v>
      </c>
      <c r="AF290" s="127" t="s">
        <v>653</v>
      </c>
      <c r="AG290" s="127" t="s">
        <v>653</v>
      </c>
      <c r="AH290" s="141">
        <v>2</v>
      </c>
      <c r="AI290" s="132" t="s">
        <v>96</v>
      </c>
      <c r="AJ290" s="151" t="s">
        <v>97</v>
      </c>
      <c r="AK290" s="128">
        <f t="shared" si="80"/>
        <v>4194702</v>
      </c>
      <c r="AL290" s="128">
        <f t="shared" si="81"/>
        <v>4194702</v>
      </c>
      <c r="AM290" s="128"/>
      <c r="AN290" s="132" t="s">
        <v>94</v>
      </c>
      <c r="AO290" s="132" t="s">
        <v>98</v>
      </c>
      <c r="AP290" s="152" t="s">
        <v>99</v>
      </c>
      <c r="AQ290" s="153" t="s">
        <v>100</v>
      </c>
      <c r="AR290" s="129" t="s">
        <v>32</v>
      </c>
      <c r="AS290" s="130" t="s">
        <v>605</v>
      </c>
      <c r="AT290" s="131" t="s">
        <v>102</v>
      </c>
      <c r="AU290" s="132" t="s">
        <v>94</v>
      </c>
      <c r="AV290" s="132" t="s">
        <v>110</v>
      </c>
      <c r="AW290" s="133" t="s">
        <v>103</v>
      </c>
      <c r="AX290" s="133" t="s">
        <v>104</v>
      </c>
      <c r="AY290" s="133" t="s">
        <v>105</v>
      </c>
      <c r="AZ290" s="133" t="s">
        <v>103</v>
      </c>
      <c r="BA290" s="133"/>
      <c r="BB290" s="133"/>
    </row>
    <row r="291" spans="1:54" s="3" customFormat="1" ht="60">
      <c r="B291" s="113">
        <v>275</v>
      </c>
      <c r="C291" s="113" t="s">
        <v>290</v>
      </c>
      <c r="D291" s="113" t="s">
        <v>29</v>
      </c>
      <c r="E291" s="113" t="s">
        <v>32</v>
      </c>
      <c r="F291" s="113"/>
      <c r="G291" s="114" t="s">
        <v>324</v>
      </c>
      <c r="H291" s="114" t="s">
        <v>107</v>
      </c>
      <c r="I291" s="113" t="s">
        <v>108</v>
      </c>
      <c r="J291" s="113"/>
      <c r="K291" s="115"/>
      <c r="L291" s="116"/>
      <c r="M291" s="117">
        <v>2097351</v>
      </c>
      <c r="N291" s="113">
        <v>1</v>
      </c>
      <c r="O291" s="113" t="s">
        <v>510</v>
      </c>
      <c r="P291" s="119">
        <v>45786</v>
      </c>
      <c r="Q291" s="119">
        <v>45836</v>
      </c>
      <c r="R291" s="175">
        <v>4010162</v>
      </c>
      <c r="S291" s="118"/>
      <c r="T291" s="118"/>
      <c r="U291" s="120">
        <v>0</v>
      </c>
      <c r="V291" s="148">
        <v>2</v>
      </c>
      <c r="W291" s="122">
        <f t="shared" si="83"/>
        <v>4010162</v>
      </c>
      <c r="X291" s="123" t="s">
        <v>92</v>
      </c>
      <c r="Y291" s="124" t="s">
        <v>466</v>
      </c>
      <c r="Z291" s="125" t="s">
        <v>110</v>
      </c>
      <c r="AA291" s="125" t="s">
        <v>347</v>
      </c>
      <c r="AB291" s="125" t="s">
        <v>94</v>
      </c>
      <c r="AC291" s="126" t="str">
        <f t="shared" si="84"/>
        <v>CLE-275</v>
      </c>
      <c r="AD291" s="123">
        <v>80111600</v>
      </c>
      <c r="AE291" s="47" t="s">
        <v>663</v>
      </c>
      <c r="AF291" s="127" t="s">
        <v>653</v>
      </c>
      <c r="AG291" s="127" t="s">
        <v>653</v>
      </c>
      <c r="AH291" s="141">
        <v>2</v>
      </c>
      <c r="AI291" s="132" t="s">
        <v>96</v>
      </c>
      <c r="AJ291" s="151" t="s">
        <v>97</v>
      </c>
      <c r="AK291" s="128">
        <f t="shared" si="80"/>
        <v>4010162</v>
      </c>
      <c r="AL291" s="128">
        <f t="shared" si="81"/>
        <v>4010162</v>
      </c>
      <c r="AM291" s="128"/>
      <c r="AN291" s="132" t="s">
        <v>94</v>
      </c>
      <c r="AO291" s="132" t="s">
        <v>98</v>
      </c>
      <c r="AP291" s="152" t="s">
        <v>99</v>
      </c>
      <c r="AQ291" s="153" t="s">
        <v>100</v>
      </c>
      <c r="AR291" s="129" t="s">
        <v>32</v>
      </c>
      <c r="AS291" s="130" t="s">
        <v>606</v>
      </c>
      <c r="AT291" s="131" t="s">
        <v>102</v>
      </c>
      <c r="AU291" s="132" t="s">
        <v>94</v>
      </c>
      <c r="AV291" s="132" t="s">
        <v>110</v>
      </c>
      <c r="AW291" s="133" t="s">
        <v>103</v>
      </c>
      <c r="AX291" s="133" t="s">
        <v>104</v>
      </c>
      <c r="AY291" s="133" t="s">
        <v>105</v>
      </c>
      <c r="AZ291" s="133" t="s">
        <v>103</v>
      </c>
      <c r="BA291" s="133"/>
      <c r="BB291" s="133"/>
    </row>
    <row r="292" spans="1:54" s="3" customFormat="1" ht="60">
      <c r="B292" s="113">
        <v>276</v>
      </c>
      <c r="C292" s="113" t="s">
        <v>290</v>
      </c>
      <c r="D292" s="113" t="s">
        <v>29</v>
      </c>
      <c r="E292" s="113" t="s">
        <v>32</v>
      </c>
      <c r="F292" s="113"/>
      <c r="G292" s="114" t="s">
        <v>324</v>
      </c>
      <c r="H292" s="114" t="s">
        <v>107</v>
      </c>
      <c r="I292" s="113" t="s">
        <v>108</v>
      </c>
      <c r="J292" s="113"/>
      <c r="K292" s="115"/>
      <c r="L292" s="116"/>
      <c r="M292" s="117">
        <v>721561</v>
      </c>
      <c r="N292" s="113">
        <v>1</v>
      </c>
      <c r="O292" s="113" t="s">
        <v>510</v>
      </c>
      <c r="P292" s="119">
        <v>45786</v>
      </c>
      <c r="Q292" s="119">
        <v>45836</v>
      </c>
      <c r="R292" s="120">
        <f t="shared" ref="R292:R301" si="85">M292*V292</f>
        <v>1443122</v>
      </c>
      <c r="S292" s="118"/>
      <c r="T292" s="118"/>
      <c r="U292" s="120">
        <v>0</v>
      </c>
      <c r="V292" s="148">
        <v>2</v>
      </c>
      <c r="W292" s="122">
        <f t="shared" si="83"/>
        <v>1443122</v>
      </c>
      <c r="X292" s="123" t="s">
        <v>92</v>
      </c>
      <c r="Y292" s="124" t="s">
        <v>466</v>
      </c>
      <c r="Z292" s="125" t="s">
        <v>110</v>
      </c>
      <c r="AA292" s="125" t="s">
        <v>347</v>
      </c>
      <c r="AB292" s="125" t="s">
        <v>320</v>
      </c>
      <c r="AC292" s="126" t="str">
        <f t="shared" si="84"/>
        <v>CLE-276</v>
      </c>
      <c r="AD292" s="123">
        <v>80111600</v>
      </c>
      <c r="AE292" s="47" t="s">
        <v>664</v>
      </c>
      <c r="AF292" s="127" t="s">
        <v>653</v>
      </c>
      <c r="AG292" s="127" t="s">
        <v>653</v>
      </c>
      <c r="AH292" s="141">
        <v>2</v>
      </c>
      <c r="AI292" s="132" t="s">
        <v>96</v>
      </c>
      <c r="AJ292" s="151" t="s">
        <v>97</v>
      </c>
      <c r="AK292" s="128">
        <f t="shared" si="80"/>
        <v>1443122</v>
      </c>
      <c r="AL292" s="128">
        <f t="shared" si="81"/>
        <v>1443122</v>
      </c>
      <c r="AM292" s="128"/>
      <c r="AN292" s="132" t="s">
        <v>94</v>
      </c>
      <c r="AO292" s="132" t="s">
        <v>98</v>
      </c>
      <c r="AP292" s="152" t="s">
        <v>99</v>
      </c>
      <c r="AQ292" s="153" t="s">
        <v>100</v>
      </c>
      <c r="AR292" s="129" t="s">
        <v>32</v>
      </c>
      <c r="AS292" s="130" t="s">
        <v>607</v>
      </c>
      <c r="AT292" s="131" t="s">
        <v>102</v>
      </c>
      <c r="AU292" s="132" t="s">
        <v>94</v>
      </c>
      <c r="AV292" s="132" t="s">
        <v>110</v>
      </c>
      <c r="AW292" s="133" t="s">
        <v>103</v>
      </c>
      <c r="AX292" s="133" t="s">
        <v>104</v>
      </c>
      <c r="AY292" s="133" t="s">
        <v>105</v>
      </c>
      <c r="AZ292" s="133" t="s">
        <v>103</v>
      </c>
      <c r="BA292" s="133"/>
      <c r="BB292" s="133"/>
    </row>
    <row r="293" spans="1:54" s="3" customFormat="1" ht="60">
      <c r="B293" s="113">
        <v>277</v>
      </c>
      <c r="C293" s="113" t="s">
        <v>290</v>
      </c>
      <c r="D293" s="113" t="s">
        <v>29</v>
      </c>
      <c r="E293" s="113" t="s">
        <v>32</v>
      </c>
      <c r="F293" s="113"/>
      <c r="G293" s="114" t="s">
        <v>324</v>
      </c>
      <c r="H293" s="114" t="s">
        <v>107</v>
      </c>
      <c r="I293" s="113" t="s">
        <v>108</v>
      </c>
      <c r="J293" s="113"/>
      <c r="K293" s="115"/>
      <c r="L293" s="116"/>
      <c r="M293" s="117">
        <v>721669</v>
      </c>
      <c r="N293" s="113">
        <v>1</v>
      </c>
      <c r="O293" s="113" t="s">
        <v>510</v>
      </c>
      <c r="P293" s="119">
        <v>45786</v>
      </c>
      <c r="Q293" s="119">
        <v>45836</v>
      </c>
      <c r="R293" s="120">
        <f t="shared" si="85"/>
        <v>1443338</v>
      </c>
      <c r="S293" s="118"/>
      <c r="T293" s="118"/>
      <c r="U293" s="120">
        <v>0</v>
      </c>
      <c r="V293" s="148">
        <v>2</v>
      </c>
      <c r="W293" s="122">
        <f t="shared" si="83"/>
        <v>1443338</v>
      </c>
      <c r="X293" s="123" t="s">
        <v>92</v>
      </c>
      <c r="Y293" s="124" t="s">
        <v>466</v>
      </c>
      <c r="Z293" s="125" t="s">
        <v>110</v>
      </c>
      <c r="AA293" s="125" t="s">
        <v>347</v>
      </c>
      <c r="AB293" s="125" t="s">
        <v>320</v>
      </c>
      <c r="AC293" s="126" t="str">
        <f t="shared" si="84"/>
        <v>CLE-277</v>
      </c>
      <c r="AD293" s="123">
        <v>80111600</v>
      </c>
      <c r="AE293" s="47" t="s">
        <v>665</v>
      </c>
      <c r="AF293" s="127" t="s">
        <v>653</v>
      </c>
      <c r="AG293" s="127" t="s">
        <v>653</v>
      </c>
      <c r="AH293" s="141">
        <v>2</v>
      </c>
      <c r="AI293" s="132" t="s">
        <v>96</v>
      </c>
      <c r="AJ293" s="151" t="s">
        <v>97</v>
      </c>
      <c r="AK293" s="128">
        <f t="shared" si="80"/>
        <v>1443338</v>
      </c>
      <c r="AL293" s="128">
        <f t="shared" si="81"/>
        <v>1443338</v>
      </c>
      <c r="AM293" s="128"/>
      <c r="AN293" s="132" t="s">
        <v>94</v>
      </c>
      <c r="AO293" s="132" t="s">
        <v>98</v>
      </c>
      <c r="AP293" s="152" t="s">
        <v>99</v>
      </c>
      <c r="AQ293" s="153" t="s">
        <v>100</v>
      </c>
      <c r="AR293" s="129" t="s">
        <v>32</v>
      </c>
      <c r="AS293" s="130" t="s">
        <v>608</v>
      </c>
      <c r="AT293" s="131" t="s">
        <v>102</v>
      </c>
      <c r="AU293" s="132" t="s">
        <v>94</v>
      </c>
      <c r="AV293" s="132" t="s">
        <v>110</v>
      </c>
      <c r="AW293" s="133" t="s">
        <v>103</v>
      </c>
      <c r="AX293" s="133" t="s">
        <v>104</v>
      </c>
      <c r="AY293" s="133" t="s">
        <v>105</v>
      </c>
      <c r="AZ293" s="133" t="s">
        <v>103</v>
      </c>
      <c r="BA293" s="133"/>
      <c r="BB293" s="133"/>
    </row>
    <row r="294" spans="1:54" s="3" customFormat="1" ht="60">
      <c r="B294" s="113">
        <v>278</v>
      </c>
      <c r="C294" s="113" t="s">
        <v>290</v>
      </c>
      <c r="D294" s="113" t="s">
        <v>29</v>
      </c>
      <c r="E294" s="113" t="s">
        <v>32</v>
      </c>
      <c r="F294" s="113"/>
      <c r="G294" s="114" t="s">
        <v>324</v>
      </c>
      <c r="H294" s="114" t="s">
        <v>107</v>
      </c>
      <c r="I294" s="113" t="s">
        <v>108</v>
      </c>
      <c r="J294" s="113"/>
      <c r="K294" s="115"/>
      <c r="L294" s="116"/>
      <c r="M294" s="117">
        <v>721561</v>
      </c>
      <c r="N294" s="113">
        <v>1</v>
      </c>
      <c r="O294" s="113" t="s">
        <v>510</v>
      </c>
      <c r="P294" s="119">
        <v>45786</v>
      </c>
      <c r="Q294" s="119">
        <v>45836</v>
      </c>
      <c r="R294" s="120">
        <f t="shared" si="85"/>
        <v>1443122</v>
      </c>
      <c r="S294" s="118"/>
      <c r="T294" s="118"/>
      <c r="U294" s="120">
        <v>0</v>
      </c>
      <c r="V294" s="148">
        <v>2</v>
      </c>
      <c r="W294" s="122">
        <f t="shared" si="83"/>
        <v>1443122</v>
      </c>
      <c r="X294" s="123" t="s">
        <v>92</v>
      </c>
      <c r="Y294" s="124" t="s">
        <v>466</v>
      </c>
      <c r="Z294" s="125" t="s">
        <v>110</v>
      </c>
      <c r="AA294" s="125" t="s">
        <v>347</v>
      </c>
      <c r="AB294" s="125" t="s">
        <v>320</v>
      </c>
      <c r="AC294" s="126" t="str">
        <f t="shared" si="84"/>
        <v>CLE-278</v>
      </c>
      <c r="AD294" s="123">
        <v>80111600</v>
      </c>
      <c r="AE294" s="47" t="s">
        <v>666</v>
      </c>
      <c r="AF294" s="127" t="s">
        <v>653</v>
      </c>
      <c r="AG294" s="127" t="s">
        <v>653</v>
      </c>
      <c r="AH294" s="141">
        <v>2</v>
      </c>
      <c r="AI294" s="132" t="s">
        <v>96</v>
      </c>
      <c r="AJ294" s="151" t="s">
        <v>97</v>
      </c>
      <c r="AK294" s="128">
        <f t="shared" si="80"/>
        <v>1443122</v>
      </c>
      <c r="AL294" s="128">
        <f t="shared" si="81"/>
        <v>1443122</v>
      </c>
      <c r="AM294" s="128"/>
      <c r="AN294" s="132" t="s">
        <v>94</v>
      </c>
      <c r="AO294" s="132" t="s">
        <v>98</v>
      </c>
      <c r="AP294" s="152" t="s">
        <v>99</v>
      </c>
      <c r="AQ294" s="153" t="s">
        <v>100</v>
      </c>
      <c r="AR294" s="129" t="s">
        <v>32</v>
      </c>
      <c r="AS294" s="130" t="s">
        <v>609</v>
      </c>
      <c r="AT294" s="131" t="s">
        <v>102</v>
      </c>
      <c r="AU294" s="132" t="s">
        <v>94</v>
      </c>
      <c r="AV294" s="132" t="s">
        <v>110</v>
      </c>
      <c r="AW294" s="133" t="s">
        <v>103</v>
      </c>
      <c r="AX294" s="133" t="s">
        <v>104</v>
      </c>
      <c r="AY294" s="133" t="s">
        <v>105</v>
      </c>
      <c r="AZ294" s="133" t="s">
        <v>103</v>
      </c>
      <c r="BA294" s="133"/>
      <c r="BB294" s="133"/>
    </row>
    <row r="295" spans="1:54" s="3" customFormat="1" ht="60">
      <c r="B295" s="113">
        <v>279</v>
      </c>
      <c r="C295" s="113" t="s">
        <v>290</v>
      </c>
      <c r="D295" s="113" t="s">
        <v>29</v>
      </c>
      <c r="E295" s="113" t="s">
        <v>32</v>
      </c>
      <c r="F295" s="113"/>
      <c r="G295" s="114" t="s">
        <v>324</v>
      </c>
      <c r="H295" s="114" t="s">
        <v>107</v>
      </c>
      <c r="I295" s="113" t="s">
        <v>108</v>
      </c>
      <c r="J295" s="113"/>
      <c r="K295" s="115"/>
      <c r="L295" s="116"/>
      <c r="M295" s="117">
        <v>721561</v>
      </c>
      <c r="N295" s="113">
        <v>1</v>
      </c>
      <c r="O295" s="113" t="s">
        <v>510</v>
      </c>
      <c r="P295" s="119">
        <v>45786</v>
      </c>
      <c r="Q295" s="119">
        <v>45836</v>
      </c>
      <c r="R295" s="120">
        <f t="shared" si="85"/>
        <v>1443122</v>
      </c>
      <c r="S295" s="118"/>
      <c r="T295" s="118"/>
      <c r="U295" s="120">
        <v>0</v>
      </c>
      <c r="V295" s="148">
        <v>2</v>
      </c>
      <c r="W295" s="122">
        <f t="shared" si="83"/>
        <v>1443122</v>
      </c>
      <c r="X295" s="123" t="s">
        <v>92</v>
      </c>
      <c r="Y295" s="124" t="s">
        <v>466</v>
      </c>
      <c r="Z295" s="125" t="s">
        <v>110</v>
      </c>
      <c r="AA295" s="125" t="s">
        <v>347</v>
      </c>
      <c r="AB295" s="125" t="s">
        <v>320</v>
      </c>
      <c r="AC295" s="126" t="str">
        <f t="shared" si="84"/>
        <v>CLE-279</v>
      </c>
      <c r="AD295" s="123">
        <v>80111600</v>
      </c>
      <c r="AE295" s="47" t="s">
        <v>667</v>
      </c>
      <c r="AF295" s="127" t="s">
        <v>653</v>
      </c>
      <c r="AG295" s="127" t="s">
        <v>653</v>
      </c>
      <c r="AH295" s="141">
        <v>2</v>
      </c>
      <c r="AI295" s="132" t="s">
        <v>96</v>
      </c>
      <c r="AJ295" s="151" t="s">
        <v>97</v>
      </c>
      <c r="AK295" s="128">
        <f t="shared" si="80"/>
        <v>1443122</v>
      </c>
      <c r="AL295" s="128">
        <f t="shared" si="81"/>
        <v>1443122</v>
      </c>
      <c r="AM295" s="128"/>
      <c r="AN295" s="132" t="s">
        <v>94</v>
      </c>
      <c r="AO295" s="132" t="s">
        <v>98</v>
      </c>
      <c r="AP295" s="152" t="s">
        <v>99</v>
      </c>
      <c r="AQ295" s="153" t="s">
        <v>100</v>
      </c>
      <c r="AR295" s="129" t="s">
        <v>32</v>
      </c>
      <c r="AS295" s="130" t="s">
        <v>610</v>
      </c>
      <c r="AT295" s="131" t="s">
        <v>102</v>
      </c>
      <c r="AU295" s="132" t="s">
        <v>94</v>
      </c>
      <c r="AV295" s="132" t="s">
        <v>110</v>
      </c>
      <c r="AW295" s="133" t="s">
        <v>103</v>
      </c>
      <c r="AX295" s="133" t="s">
        <v>104</v>
      </c>
      <c r="AY295" s="133" t="s">
        <v>105</v>
      </c>
      <c r="AZ295" s="133" t="s">
        <v>103</v>
      </c>
      <c r="BA295" s="133"/>
      <c r="BB295" s="133"/>
    </row>
    <row r="296" spans="1:54" s="3" customFormat="1" ht="60">
      <c r="B296" s="113">
        <v>280</v>
      </c>
      <c r="C296" s="113" t="s">
        <v>290</v>
      </c>
      <c r="D296" s="113" t="s">
        <v>29</v>
      </c>
      <c r="E296" s="113" t="s">
        <v>32</v>
      </c>
      <c r="F296" s="113"/>
      <c r="G296" s="114" t="s">
        <v>324</v>
      </c>
      <c r="H296" s="114" t="s">
        <v>107</v>
      </c>
      <c r="I296" s="113" t="s">
        <v>108</v>
      </c>
      <c r="J296" s="113"/>
      <c r="K296" s="115"/>
      <c r="L296" s="116"/>
      <c r="M296" s="117">
        <v>721615</v>
      </c>
      <c r="N296" s="113">
        <v>1</v>
      </c>
      <c r="O296" s="113" t="s">
        <v>510</v>
      </c>
      <c r="P296" s="119">
        <v>45786</v>
      </c>
      <c r="Q296" s="119">
        <v>45836</v>
      </c>
      <c r="R296" s="120">
        <f t="shared" si="85"/>
        <v>1443230</v>
      </c>
      <c r="S296" s="118"/>
      <c r="T296" s="118"/>
      <c r="U296" s="120">
        <v>0</v>
      </c>
      <c r="V296" s="148">
        <v>2</v>
      </c>
      <c r="W296" s="122">
        <v>1443230</v>
      </c>
      <c r="X296" s="123" t="s">
        <v>92</v>
      </c>
      <c r="Y296" s="124" t="s">
        <v>466</v>
      </c>
      <c r="Z296" s="125" t="s">
        <v>110</v>
      </c>
      <c r="AA296" s="125" t="s">
        <v>347</v>
      </c>
      <c r="AB296" s="125" t="s">
        <v>320</v>
      </c>
      <c r="AC296" s="126" t="str">
        <f t="shared" si="84"/>
        <v>CLE-280</v>
      </c>
      <c r="AD296" s="123">
        <v>80111600</v>
      </c>
      <c r="AE296" s="47" t="s">
        <v>668</v>
      </c>
      <c r="AF296" s="127" t="s">
        <v>653</v>
      </c>
      <c r="AG296" s="127" t="s">
        <v>653</v>
      </c>
      <c r="AH296" s="141">
        <v>2</v>
      </c>
      <c r="AI296" s="132" t="s">
        <v>96</v>
      </c>
      <c r="AJ296" s="151" t="s">
        <v>97</v>
      </c>
      <c r="AK296" s="128">
        <f t="shared" si="80"/>
        <v>1443230</v>
      </c>
      <c r="AL296" s="128">
        <f t="shared" si="81"/>
        <v>1443230</v>
      </c>
      <c r="AM296" s="128"/>
      <c r="AN296" s="132" t="s">
        <v>94</v>
      </c>
      <c r="AO296" s="132" t="s">
        <v>98</v>
      </c>
      <c r="AP296" s="152" t="s">
        <v>99</v>
      </c>
      <c r="AQ296" s="153" t="s">
        <v>100</v>
      </c>
      <c r="AR296" s="129" t="s">
        <v>32</v>
      </c>
      <c r="AS296" s="130" t="s">
        <v>611</v>
      </c>
      <c r="AT296" s="131" t="s">
        <v>102</v>
      </c>
      <c r="AU296" s="132" t="s">
        <v>94</v>
      </c>
      <c r="AV296" s="132" t="s">
        <v>110</v>
      </c>
      <c r="AW296" s="133" t="s">
        <v>103</v>
      </c>
      <c r="AX296" s="133" t="s">
        <v>104</v>
      </c>
      <c r="AY296" s="133" t="s">
        <v>105</v>
      </c>
      <c r="AZ296" s="133" t="s">
        <v>103</v>
      </c>
      <c r="BA296" s="133"/>
      <c r="BB296" s="133"/>
    </row>
    <row r="297" spans="1:54" s="3" customFormat="1" ht="60">
      <c r="B297" s="113">
        <v>281</v>
      </c>
      <c r="C297" s="113" t="s">
        <v>290</v>
      </c>
      <c r="D297" s="113" t="s">
        <v>29</v>
      </c>
      <c r="E297" s="113" t="s">
        <v>32</v>
      </c>
      <c r="F297" s="113"/>
      <c r="G297" s="114" t="s">
        <v>324</v>
      </c>
      <c r="H297" s="114" t="s">
        <v>107</v>
      </c>
      <c r="I297" s="113" t="s">
        <v>108</v>
      </c>
      <c r="J297" s="113"/>
      <c r="K297" s="115"/>
      <c r="L297" s="116"/>
      <c r="M297" s="117">
        <v>1350000</v>
      </c>
      <c r="N297" s="113">
        <v>1</v>
      </c>
      <c r="O297" s="113" t="s">
        <v>510</v>
      </c>
      <c r="P297" s="119">
        <v>45790</v>
      </c>
      <c r="Q297" s="119">
        <v>45898</v>
      </c>
      <c r="R297" s="120">
        <f t="shared" si="85"/>
        <v>5400000</v>
      </c>
      <c r="S297" s="118"/>
      <c r="T297" s="118"/>
      <c r="U297" s="120">
        <v>0</v>
      </c>
      <c r="V297" s="148">
        <v>4</v>
      </c>
      <c r="W297" s="122">
        <f>R297+U297</f>
        <v>5400000</v>
      </c>
      <c r="X297" s="123" t="s">
        <v>92</v>
      </c>
      <c r="Y297" s="124" t="s">
        <v>466</v>
      </c>
      <c r="Z297" s="125" t="s">
        <v>110</v>
      </c>
      <c r="AA297" s="125" t="s">
        <v>347</v>
      </c>
      <c r="AB297" s="125" t="s">
        <v>320</v>
      </c>
      <c r="AC297" s="126" t="str">
        <f t="shared" si="84"/>
        <v>CLE-281</v>
      </c>
      <c r="AD297" s="123">
        <v>80111601</v>
      </c>
      <c r="AE297" s="47" t="s">
        <v>654</v>
      </c>
      <c r="AF297" s="127" t="s">
        <v>653</v>
      </c>
      <c r="AG297" s="127" t="s">
        <v>653</v>
      </c>
      <c r="AH297" s="141">
        <v>4</v>
      </c>
      <c r="AI297" s="132" t="s">
        <v>96</v>
      </c>
      <c r="AJ297" s="151" t="s">
        <v>97</v>
      </c>
      <c r="AK297" s="128">
        <f t="shared" si="80"/>
        <v>5400000</v>
      </c>
      <c r="AL297" s="128">
        <f t="shared" si="81"/>
        <v>5400000</v>
      </c>
      <c r="AM297" s="128"/>
      <c r="AN297" s="132" t="s">
        <v>94</v>
      </c>
      <c r="AO297" s="132" t="s">
        <v>98</v>
      </c>
      <c r="AP297" s="152" t="s">
        <v>99</v>
      </c>
      <c r="AQ297" s="153" t="s">
        <v>100</v>
      </c>
      <c r="AR297" s="129" t="s">
        <v>32</v>
      </c>
      <c r="AS297" s="130" t="s">
        <v>612</v>
      </c>
      <c r="AT297" s="131" t="s">
        <v>102</v>
      </c>
      <c r="AU297" s="132" t="s">
        <v>94</v>
      </c>
      <c r="AV297" s="132" t="s">
        <v>110</v>
      </c>
      <c r="AW297" s="133" t="s">
        <v>103</v>
      </c>
      <c r="AX297" s="133" t="s">
        <v>104</v>
      </c>
      <c r="AY297" s="133" t="s">
        <v>105</v>
      </c>
      <c r="AZ297" s="133" t="s">
        <v>103</v>
      </c>
      <c r="BA297" s="133"/>
      <c r="BB297" s="133"/>
    </row>
    <row r="298" spans="1:54" s="3" customFormat="1" ht="60">
      <c r="B298" s="113">
        <v>282</v>
      </c>
      <c r="C298" s="113" t="s">
        <v>290</v>
      </c>
      <c r="D298" s="113" t="s">
        <v>29</v>
      </c>
      <c r="E298" s="113" t="s">
        <v>32</v>
      </c>
      <c r="F298" s="113"/>
      <c r="G298" s="114" t="s">
        <v>324</v>
      </c>
      <c r="H298" s="114" t="s">
        <v>107</v>
      </c>
      <c r="I298" s="113" t="s">
        <v>108</v>
      </c>
      <c r="J298" s="113"/>
      <c r="K298" s="115"/>
      <c r="L298" s="116"/>
      <c r="M298" s="117">
        <v>1084329</v>
      </c>
      <c r="N298" s="113">
        <v>1</v>
      </c>
      <c r="O298" s="113" t="s">
        <v>510</v>
      </c>
      <c r="P298" s="119">
        <v>45789</v>
      </c>
      <c r="Q298" s="119">
        <v>45836</v>
      </c>
      <c r="R298" s="120">
        <f t="shared" si="85"/>
        <v>2168658</v>
      </c>
      <c r="S298" s="118"/>
      <c r="T298" s="118"/>
      <c r="U298" s="120">
        <v>0</v>
      </c>
      <c r="V298" s="148">
        <v>2</v>
      </c>
      <c r="W298" s="122">
        <f>R298+U298</f>
        <v>2168658</v>
      </c>
      <c r="X298" s="123" t="s">
        <v>92</v>
      </c>
      <c r="Y298" s="124" t="s">
        <v>466</v>
      </c>
      <c r="Z298" s="125" t="s">
        <v>110</v>
      </c>
      <c r="AA298" s="125" t="s">
        <v>347</v>
      </c>
      <c r="AB298" s="125" t="s">
        <v>641</v>
      </c>
      <c r="AC298" s="126" t="str">
        <f t="shared" si="84"/>
        <v>CLE-282</v>
      </c>
      <c r="AD298" s="123">
        <v>80111600</v>
      </c>
      <c r="AE298" s="47" t="s">
        <v>655</v>
      </c>
      <c r="AF298" s="127" t="s">
        <v>653</v>
      </c>
      <c r="AG298" s="127" t="s">
        <v>653</v>
      </c>
      <c r="AH298" s="141">
        <v>2</v>
      </c>
      <c r="AI298" s="132" t="s">
        <v>96</v>
      </c>
      <c r="AJ298" s="151" t="s">
        <v>97</v>
      </c>
      <c r="AK298" s="128">
        <f t="shared" si="80"/>
        <v>2168658</v>
      </c>
      <c r="AL298" s="128">
        <f t="shared" si="81"/>
        <v>2168658</v>
      </c>
      <c r="AM298" s="128"/>
      <c r="AN298" s="132" t="s">
        <v>94</v>
      </c>
      <c r="AO298" s="132" t="s">
        <v>98</v>
      </c>
      <c r="AP298" s="152" t="s">
        <v>99</v>
      </c>
      <c r="AQ298" s="153" t="s">
        <v>100</v>
      </c>
      <c r="AR298" s="129" t="s">
        <v>32</v>
      </c>
      <c r="AS298" s="130" t="s">
        <v>613</v>
      </c>
      <c r="AT298" s="131" t="s">
        <v>102</v>
      </c>
      <c r="AU298" s="132" t="s">
        <v>94</v>
      </c>
      <c r="AV298" s="132" t="s">
        <v>110</v>
      </c>
      <c r="AW298" s="133" t="s">
        <v>103</v>
      </c>
      <c r="AX298" s="133" t="s">
        <v>104</v>
      </c>
      <c r="AY298" s="133" t="s">
        <v>105</v>
      </c>
      <c r="AZ298" s="133" t="s">
        <v>103</v>
      </c>
      <c r="BA298" s="133"/>
      <c r="BB298" s="133"/>
    </row>
    <row r="299" spans="1:54" s="3" customFormat="1" ht="60">
      <c r="B299" s="113">
        <v>283</v>
      </c>
      <c r="C299" s="113" t="s">
        <v>290</v>
      </c>
      <c r="D299" s="113" t="s">
        <v>29</v>
      </c>
      <c r="E299" s="113" t="s">
        <v>32</v>
      </c>
      <c r="F299" s="113"/>
      <c r="G299" s="114" t="s">
        <v>324</v>
      </c>
      <c r="H299" s="114" t="s">
        <v>107</v>
      </c>
      <c r="I299" s="113" t="s">
        <v>108</v>
      </c>
      <c r="J299" s="113"/>
      <c r="K299" s="115"/>
      <c r="L299" s="116"/>
      <c r="M299" s="117">
        <v>1223095</v>
      </c>
      <c r="N299" s="113">
        <v>1</v>
      </c>
      <c r="O299" s="113" t="s">
        <v>510</v>
      </c>
      <c r="P299" s="119">
        <v>45789</v>
      </c>
      <c r="Q299" s="119">
        <v>45836</v>
      </c>
      <c r="R299" s="120">
        <f t="shared" si="85"/>
        <v>2446190</v>
      </c>
      <c r="S299" s="118"/>
      <c r="T299" s="118"/>
      <c r="U299" s="120">
        <v>0</v>
      </c>
      <c r="V299" s="148">
        <v>2</v>
      </c>
      <c r="W299" s="122">
        <f>R299+U299</f>
        <v>2446190</v>
      </c>
      <c r="X299" s="123" t="s">
        <v>92</v>
      </c>
      <c r="Y299" s="124" t="s">
        <v>466</v>
      </c>
      <c r="Z299" s="125" t="s">
        <v>110</v>
      </c>
      <c r="AA299" s="125" t="s">
        <v>347</v>
      </c>
      <c r="AB299" s="125" t="s">
        <v>94</v>
      </c>
      <c r="AC299" s="126" t="str">
        <f t="shared" si="84"/>
        <v>CLE-283</v>
      </c>
      <c r="AD299" s="123">
        <v>80111600</v>
      </c>
      <c r="AE299" s="47" t="s">
        <v>656</v>
      </c>
      <c r="AF299" s="127" t="s">
        <v>653</v>
      </c>
      <c r="AG299" s="127" t="s">
        <v>653</v>
      </c>
      <c r="AH299" s="141">
        <v>2</v>
      </c>
      <c r="AI299" s="132" t="s">
        <v>96</v>
      </c>
      <c r="AJ299" s="151" t="s">
        <v>97</v>
      </c>
      <c r="AK299" s="128">
        <f t="shared" si="80"/>
        <v>2446190</v>
      </c>
      <c r="AL299" s="128">
        <f t="shared" si="81"/>
        <v>2446190</v>
      </c>
      <c r="AM299" s="128"/>
      <c r="AN299" s="132" t="s">
        <v>94</v>
      </c>
      <c r="AO299" s="132" t="s">
        <v>98</v>
      </c>
      <c r="AP299" s="152" t="s">
        <v>99</v>
      </c>
      <c r="AQ299" s="153" t="s">
        <v>100</v>
      </c>
      <c r="AR299" s="129" t="s">
        <v>32</v>
      </c>
      <c r="AS299" s="130" t="s">
        <v>614</v>
      </c>
      <c r="AT299" s="131" t="s">
        <v>102</v>
      </c>
      <c r="AU299" s="132" t="s">
        <v>94</v>
      </c>
      <c r="AV299" s="132" t="s">
        <v>110</v>
      </c>
      <c r="AW299" s="133" t="s">
        <v>103</v>
      </c>
      <c r="AX299" s="133" t="s">
        <v>104</v>
      </c>
      <c r="AY299" s="133" t="s">
        <v>105</v>
      </c>
      <c r="AZ299" s="133" t="s">
        <v>103</v>
      </c>
      <c r="BA299" s="133"/>
      <c r="BB299" s="133"/>
    </row>
    <row r="300" spans="1:54" s="3" customFormat="1" ht="60">
      <c r="B300" s="113">
        <v>284</v>
      </c>
      <c r="C300" s="113" t="s">
        <v>290</v>
      </c>
      <c r="D300" s="113" t="s">
        <v>29</v>
      </c>
      <c r="E300" s="113" t="s">
        <v>32</v>
      </c>
      <c r="F300" s="113"/>
      <c r="G300" s="114" t="s">
        <v>324</v>
      </c>
      <c r="H300" s="114" t="s">
        <v>107</v>
      </c>
      <c r="I300" s="113" t="s">
        <v>108</v>
      </c>
      <c r="J300" s="113"/>
      <c r="K300" s="115"/>
      <c r="L300" s="116"/>
      <c r="M300" s="117">
        <v>927850</v>
      </c>
      <c r="N300" s="113">
        <v>1</v>
      </c>
      <c r="O300" s="113" t="s">
        <v>510</v>
      </c>
      <c r="P300" s="119">
        <v>45789</v>
      </c>
      <c r="Q300" s="119">
        <v>45836</v>
      </c>
      <c r="R300" s="120">
        <f t="shared" si="85"/>
        <v>1855700</v>
      </c>
      <c r="S300" s="118"/>
      <c r="T300" s="118"/>
      <c r="U300" s="120">
        <v>0</v>
      </c>
      <c r="V300" s="148">
        <v>2</v>
      </c>
      <c r="W300" s="122">
        <f>R300+U300</f>
        <v>1855700</v>
      </c>
      <c r="X300" s="123" t="s">
        <v>92</v>
      </c>
      <c r="Y300" s="124" t="s">
        <v>466</v>
      </c>
      <c r="Z300" s="125" t="s">
        <v>110</v>
      </c>
      <c r="AA300" s="125" t="s">
        <v>347</v>
      </c>
      <c r="AB300" s="125" t="s">
        <v>94</v>
      </c>
      <c r="AC300" s="126" t="str">
        <f t="shared" si="84"/>
        <v>CLE-284</v>
      </c>
      <c r="AD300" s="123">
        <v>80111600</v>
      </c>
      <c r="AE300" s="47" t="s">
        <v>657</v>
      </c>
      <c r="AF300" s="127" t="s">
        <v>653</v>
      </c>
      <c r="AG300" s="127" t="s">
        <v>653</v>
      </c>
      <c r="AH300" s="141">
        <v>2</v>
      </c>
      <c r="AI300" s="132" t="s">
        <v>96</v>
      </c>
      <c r="AJ300" s="151" t="s">
        <v>97</v>
      </c>
      <c r="AK300" s="128">
        <f t="shared" si="80"/>
        <v>1855700</v>
      </c>
      <c r="AL300" s="128">
        <f t="shared" si="81"/>
        <v>1855700</v>
      </c>
      <c r="AM300" s="128"/>
      <c r="AN300" s="132" t="s">
        <v>94</v>
      </c>
      <c r="AO300" s="132" t="s">
        <v>98</v>
      </c>
      <c r="AP300" s="152" t="s">
        <v>99</v>
      </c>
      <c r="AQ300" s="153" t="s">
        <v>100</v>
      </c>
      <c r="AR300" s="129" t="s">
        <v>32</v>
      </c>
      <c r="AS300" s="130" t="s">
        <v>615</v>
      </c>
      <c r="AT300" s="131" t="s">
        <v>102</v>
      </c>
      <c r="AU300" s="132" t="s">
        <v>94</v>
      </c>
      <c r="AV300" s="132" t="s">
        <v>110</v>
      </c>
      <c r="AW300" s="133" t="s">
        <v>103</v>
      </c>
      <c r="AX300" s="133" t="s">
        <v>104</v>
      </c>
      <c r="AY300" s="133" t="s">
        <v>105</v>
      </c>
      <c r="AZ300" s="133" t="s">
        <v>103</v>
      </c>
      <c r="BA300" s="133"/>
      <c r="BB300" s="133"/>
    </row>
    <row r="301" spans="1:54" s="3" customFormat="1" ht="60">
      <c r="A301" s="3" t="s">
        <v>113</v>
      </c>
      <c r="B301" s="113">
        <v>285</v>
      </c>
      <c r="C301" s="113" t="s">
        <v>85</v>
      </c>
      <c r="D301" s="113" t="s">
        <v>29</v>
      </c>
      <c r="E301" s="113" t="s">
        <v>30</v>
      </c>
      <c r="F301" s="113"/>
      <c r="G301" s="114" t="s">
        <v>106</v>
      </c>
      <c r="H301" s="114" t="s">
        <v>107</v>
      </c>
      <c r="I301" s="113" t="s">
        <v>115</v>
      </c>
      <c r="J301" s="113">
        <v>3</v>
      </c>
      <c r="K301" s="115">
        <v>5350000</v>
      </c>
      <c r="L301" s="116">
        <v>0.04</v>
      </c>
      <c r="M301" s="117">
        <f>+K301*(1+L301)</f>
        <v>5564000</v>
      </c>
      <c r="N301" s="113">
        <v>1</v>
      </c>
      <c r="O301" s="113" t="s">
        <v>109</v>
      </c>
      <c r="P301" s="119">
        <v>45809</v>
      </c>
      <c r="Q301" s="119">
        <v>46006</v>
      </c>
      <c r="R301" s="120">
        <f t="shared" si="85"/>
        <v>36166000</v>
      </c>
      <c r="S301" s="118"/>
      <c r="T301" s="118"/>
      <c r="U301" s="120">
        <f t="shared" ref="U301:U332" si="86">IF($O301="MENSUAL",ROUND((((T301-S301))/30),0)*$M301,((T301-S301)/30)*$M301)</f>
        <v>0</v>
      </c>
      <c r="V301" s="148">
        <v>6.5</v>
      </c>
      <c r="W301" s="122">
        <f>R301+U301</f>
        <v>36166000</v>
      </c>
      <c r="X301" s="123" t="s">
        <v>92</v>
      </c>
      <c r="Y301" s="124" t="s">
        <v>93</v>
      </c>
      <c r="Z301" s="125" t="s">
        <v>110</v>
      </c>
      <c r="AA301" s="125" t="s">
        <v>347</v>
      </c>
      <c r="AB301" s="125" t="s">
        <v>641</v>
      </c>
      <c r="AC301" s="126" t="str">
        <f>"CON-"&amp;B301</f>
        <v>CON-285</v>
      </c>
      <c r="AD301" s="123">
        <v>80111600</v>
      </c>
      <c r="AE301" s="47" t="s">
        <v>195</v>
      </c>
      <c r="AF301" s="127" t="s">
        <v>653</v>
      </c>
      <c r="AG301" s="127" t="s">
        <v>653</v>
      </c>
      <c r="AH301" s="141">
        <f t="shared" ref="AH301:AH332" si="87">+V301</f>
        <v>6.5</v>
      </c>
      <c r="AI301" s="132" t="s">
        <v>96</v>
      </c>
      <c r="AJ301" s="151" t="s">
        <v>97</v>
      </c>
      <c r="AK301" s="128">
        <f t="shared" si="80"/>
        <v>36166000</v>
      </c>
      <c r="AL301" s="128">
        <f t="shared" si="81"/>
        <v>36166000</v>
      </c>
      <c r="AM301" s="128"/>
      <c r="AN301" s="132" t="s">
        <v>94</v>
      </c>
      <c r="AO301" s="132" t="s">
        <v>98</v>
      </c>
      <c r="AP301" s="152" t="s">
        <v>99</v>
      </c>
      <c r="AQ301" s="153" t="s">
        <v>100</v>
      </c>
      <c r="AR301" s="129" t="str">
        <f t="shared" ref="AR301:AR332" si="88">E301</f>
        <v>GRUPO EDITORIAL</v>
      </c>
      <c r="AS301" s="130" t="s">
        <v>101</v>
      </c>
      <c r="AT301" s="131" t="s">
        <v>102</v>
      </c>
      <c r="AU301" s="132" t="s">
        <v>94</v>
      </c>
      <c r="AV301" s="132" t="s">
        <v>94</v>
      </c>
      <c r="AW301" s="133" t="s">
        <v>103</v>
      </c>
      <c r="AX301" s="133" t="s">
        <v>104</v>
      </c>
      <c r="AY301" s="133" t="s">
        <v>105</v>
      </c>
      <c r="AZ301" s="133" t="s">
        <v>103</v>
      </c>
      <c r="BA301" s="133"/>
      <c r="BB301" s="133"/>
    </row>
    <row r="302" spans="1:54" s="3" customFormat="1" ht="84">
      <c r="A302" s="3" t="s">
        <v>113</v>
      </c>
      <c r="B302" s="113">
        <v>286</v>
      </c>
      <c r="C302" s="113" t="s">
        <v>85</v>
      </c>
      <c r="D302" s="113" t="s">
        <v>20</v>
      </c>
      <c r="E302" s="113" t="s">
        <v>23</v>
      </c>
      <c r="F302" s="113" t="s">
        <v>257</v>
      </c>
      <c r="G302" s="114" t="s">
        <v>258</v>
      </c>
      <c r="H302" s="114" t="s">
        <v>244</v>
      </c>
      <c r="I302" s="113" t="s">
        <v>124</v>
      </c>
      <c r="J302" s="113">
        <v>3</v>
      </c>
      <c r="K302" s="115">
        <v>1850000</v>
      </c>
      <c r="L302" s="116">
        <v>0.05</v>
      </c>
      <c r="M302" s="117">
        <v>1942500</v>
      </c>
      <c r="N302" s="113">
        <v>1</v>
      </c>
      <c r="O302" s="113" t="s">
        <v>109</v>
      </c>
      <c r="P302" s="119"/>
      <c r="Q302" s="119"/>
      <c r="R302" s="120">
        <f t="shared" ref="R302:R333" si="89">IF($O302="MENSUAL",ROUND((((Q302-P302))/30),0)*$M302,((Q302-P302)/30)*$M302)</f>
        <v>0</v>
      </c>
      <c r="S302" s="118">
        <v>45875</v>
      </c>
      <c r="T302" s="118">
        <v>45991</v>
      </c>
      <c r="U302" s="120">
        <f t="shared" si="86"/>
        <v>7511000</v>
      </c>
      <c r="V302" s="148">
        <v>7.5</v>
      </c>
      <c r="W302" s="122">
        <f t="shared" ref="W302:W333" si="90">+R302+U302</f>
        <v>7511000</v>
      </c>
      <c r="X302" s="123" t="s">
        <v>92</v>
      </c>
      <c r="Y302" s="124" t="s">
        <v>162</v>
      </c>
      <c r="Z302" s="125" t="s">
        <v>110</v>
      </c>
      <c r="AA302" s="125" t="s">
        <v>347</v>
      </c>
      <c r="AB302" s="125" t="s">
        <v>320</v>
      </c>
      <c r="AC302" s="126" t="str">
        <f>"CON-"&amp;B302</f>
        <v>CON-286</v>
      </c>
      <c r="AD302" s="123">
        <v>80111600</v>
      </c>
      <c r="AE302" s="47" t="s">
        <v>669</v>
      </c>
      <c r="AF302" s="127" t="s">
        <v>670</v>
      </c>
      <c r="AG302" s="127" t="str">
        <f t="shared" ref="AG302:AG333" si="91">+AF302</f>
        <v>julio</v>
      </c>
      <c r="AH302" s="141">
        <f t="shared" si="87"/>
        <v>7.5</v>
      </c>
      <c r="AI302" s="132" t="s">
        <v>96</v>
      </c>
      <c r="AJ302" s="151" t="s">
        <v>97</v>
      </c>
      <c r="AK302" s="128">
        <f t="shared" si="80"/>
        <v>7511000</v>
      </c>
      <c r="AL302" s="128">
        <f t="shared" si="81"/>
        <v>7511000</v>
      </c>
      <c r="AM302" s="128"/>
      <c r="AN302" s="132" t="s">
        <v>94</v>
      </c>
      <c r="AO302" s="132" t="s">
        <v>98</v>
      </c>
      <c r="AP302" s="152" t="s">
        <v>99</v>
      </c>
      <c r="AQ302" s="153" t="s">
        <v>100</v>
      </c>
      <c r="AR302" s="129" t="str">
        <f t="shared" si="88"/>
        <v>SUBDIRECCIÓN DE BIENESTAR UNIVERSITARIO</v>
      </c>
      <c r="AS302" s="130" t="s">
        <v>101</v>
      </c>
      <c r="AT302" s="131" t="s">
        <v>102</v>
      </c>
      <c r="AU302" s="132" t="s">
        <v>94</v>
      </c>
      <c r="AV302" s="132" t="s">
        <v>94</v>
      </c>
      <c r="AW302" s="133" t="s">
        <v>103</v>
      </c>
      <c r="AX302" s="133" t="s">
        <v>104</v>
      </c>
      <c r="AY302" s="133" t="s">
        <v>105</v>
      </c>
      <c r="AZ302" s="133" t="s">
        <v>103</v>
      </c>
      <c r="BA302" s="133"/>
      <c r="BB302" s="133"/>
    </row>
    <row r="303" spans="1:54" s="3" customFormat="1" ht="72">
      <c r="A303" s="3" t="s">
        <v>113</v>
      </c>
      <c r="B303" s="113">
        <v>287</v>
      </c>
      <c r="C303" s="113" t="s">
        <v>85</v>
      </c>
      <c r="D303" s="113" t="s">
        <v>20</v>
      </c>
      <c r="E303" s="113" t="s">
        <v>23</v>
      </c>
      <c r="F303" s="113" t="s">
        <v>242</v>
      </c>
      <c r="G303" s="114" t="s">
        <v>243</v>
      </c>
      <c r="H303" s="114" t="s">
        <v>244</v>
      </c>
      <c r="I303" s="113" t="s">
        <v>124</v>
      </c>
      <c r="J303" s="113">
        <v>3</v>
      </c>
      <c r="K303" s="115">
        <v>1850000</v>
      </c>
      <c r="L303" s="116">
        <v>0.05</v>
      </c>
      <c r="M303" s="117">
        <f>+K303*(1+L303)</f>
        <v>1942500</v>
      </c>
      <c r="N303" s="113">
        <v>1</v>
      </c>
      <c r="O303" s="113" t="s">
        <v>109</v>
      </c>
      <c r="P303" s="119">
        <v>45809</v>
      </c>
      <c r="Q303" s="119">
        <v>45874</v>
      </c>
      <c r="R303" s="120">
        <f t="shared" si="89"/>
        <v>4208750</v>
      </c>
      <c r="S303" s="118"/>
      <c r="T303" s="118"/>
      <c r="U303" s="120">
        <f t="shared" si="86"/>
        <v>0</v>
      </c>
      <c r="V303" s="148">
        <v>7.5</v>
      </c>
      <c r="W303" s="122">
        <f t="shared" si="90"/>
        <v>4208750</v>
      </c>
      <c r="X303" s="123" t="s">
        <v>92</v>
      </c>
      <c r="Y303" s="124" t="s">
        <v>162</v>
      </c>
      <c r="Z303" s="125" t="s">
        <v>110</v>
      </c>
      <c r="AA303" s="125" t="s">
        <v>347</v>
      </c>
      <c r="AB303" s="125" t="s">
        <v>320</v>
      </c>
      <c r="AC303" s="126" t="str">
        <f>"CON-"&amp;B303</f>
        <v>CON-287</v>
      </c>
      <c r="AD303" s="123">
        <v>80111600</v>
      </c>
      <c r="AE303" s="47" t="s">
        <v>671</v>
      </c>
      <c r="AF303" s="127" t="s">
        <v>653</v>
      </c>
      <c r="AG303" s="127" t="str">
        <f t="shared" si="91"/>
        <v>mayo</v>
      </c>
      <c r="AH303" s="141">
        <f t="shared" si="87"/>
        <v>7.5</v>
      </c>
      <c r="AI303" s="132" t="s">
        <v>96</v>
      </c>
      <c r="AJ303" s="151" t="s">
        <v>97</v>
      </c>
      <c r="AK303" s="128">
        <f t="shared" si="80"/>
        <v>4208750</v>
      </c>
      <c r="AL303" s="128">
        <f t="shared" si="81"/>
        <v>4208750</v>
      </c>
      <c r="AM303" s="128"/>
      <c r="AN303" s="132" t="s">
        <v>94</v>
      </c>
      <c r="AO303" s="132" t="s">
        <v>98</v>
      </c>
      <c r="AP303" s="152" t="s">
        <v>99</v>
      </c>
      <c r="AQ303" s="153" t="s">
        <v>100</v>
      </c>
      <c r="AR303" s="129" t="str">
        <f t="shared" si="88"/>
        <v>SUBDIRECCIÓN DE BIENESTAR UNIVERSITARIO</v>
      </c>
      <c r="AS303" s="130" t="s">
        <v>101</v>
      </c>
      <c r="AT303" s="131" t="s">
        <v>102</v>
      </c>
      <c r="AU303" s="132" t="s">
        <v>94</v>
      </c>
      <c r="AV303" s="132" t="s">
        <v>94</v>
      </c>
      <c r="AW303" s="133" t="s">
        <v>103</v>
      </c>
      <c r="AX303" s="133" t="s">
        <v>104</v>
      </c>
      <c r="AY303" s="133" t="s">
        <v>105</v>
      </c>
      <c r="AZ303" s="133" t="s">
        <v>103</v>
      </c>
      <c r="BA303" s="133"/>
      <c r="BB303" s="133"/>
    </row>
    <row r="304" spans="1:54" s="3" customFormat="1" ht="60">
      <c r="B304" s="113">
        <v>288</v>
      </c>
      <c r="C304" s="113" t="s">
        <v>290</v>
      </c>
      <c r="D304" s="113" t="s">
        <v>29</v>
      </c>
      <c r="E304" s="113" t="s">
        <v>32</v>
      </c>
      <c r="F304" s="113"/>
      <c r="G304" s="114" t="s">
        <v>324</v>
      </c>
      <c r="H304" s="114" t="s">
        <v>107</v>
      </c>
      <c r="I304" s="113" t="s">
        <v>108</v>
      </c>
      <c r="J304" s="113">
        <v>1</v>
      </c>
      <c r="K304" s="115"/>
      <c r="L304" s="116"/>
      <c r="M304" s="117">
        <v>286306</v>
      </c>
      <c r="N304" s="113">
        <v>1</v>
      </c>
      <c r="O304" s="113" t="s">
        <v>109</v>
      </c>
      <c r="P304" s="119">
        <v>45824</v>
      </c>
      <c r="Q304" s="119">
        <v>45854</v>
      </c>
      <c r="R304" s="120">
        <f t="shared" si="89"/>
        <v>286306</v>
      </c>
      <c r="S304" s="118"/>
      <c r="T304" s="118"/>
      <c r="U304" s="120">
        <f t="shared" si="86"/>
        <v>0</v>
      </c>
      <c r="V304" s="148">
        <v>1</v>
      </c>
      <c r="W304" s="122">
        <f t="shared" si="90"/>
        <v>286306</v>
      </c>
      <c r="X304" s="123" t="s">
        <v>92</v>
      </c>
      <c r="Y304" s="124" t="s">
        <v>466</v>
      </c>
      <c r="Z304" s="125" t="s">
        <v>110</v>
      </c>
      <c r="AA304" s="125" t="s">
        <v>347</v>
      </c>
      <c r="AB304" s="125" t="s">
        <v>94</v>
      </c>
      <c r="AC304" s="126" t="str">
        <f t="shared" ref="AC304:AC335" si="92">"CLE-"&amp;B304</f>
        <v>CLE-288</v>
      </c>
      <c r="AD304" s="123">
        <v>80111600</v>
      </c>
      <c r="AE304" s="47" t="s">
        <v>674</v>
      </c>
      <c r="AF304" s="127" t="s">
        <v>672</v>
      </c>
      <c r="AG304" s="127" t="str">
        <f t="shared" si="91"/>
        <v>junio</v>
      </c>
      <c r="AH304" s="141">
        <f t="shared" si="87"/>
        <v>1</v>
      </c>
      <c r="AI304" s="132" t="s">
        <v>96</v>
      </c>
      <c r="AJ304" s="151" t="s">
        <v>97</v>
      </c>
      <c r="AK304" s="128">
        <f t="shared" si="80"/>
        <v>286306</v>
      </c>
      <c r="AL304" s="128">
        <f t="shared" si="81"/>
        <v>286306</v>
      </c>
      <c r="AM304" s="128"/>
      <c r="AN304" s="132" t="s">
        <v>94</v>
      </c>
      <c r="AO304" s="132" t="s">
        <v>98</v>
      </c>
      <c r="AP304" s="152" t="s">
        <v>99</v>
      </c>
      <c r="AQ304" s="153" t="s">
        <v>100</v>
      </c>
      <c r="AR304" s="129" t="str">
        <f t="shared" si="88"/>
        <v xml:space="preserve">CENTRO DE LENGUAS </v>
      </c>
      <c r="AS304" s="130" t="s">
        <v>101</v>
      </c>
      <c r="AT304" s="131" t="s">
        <v>102</v>
      </c>
      <c r="AU304" s="132" t="s">
        <v>94</v>
      </c>
      <c r="AV304" s="132" t="s">
        <v>94</v>
      </c>
      <c r="AW304" s="133" t="s">
        <v>103</v>
      </c>
      <c r="AX304" s="133" t="s">
        <v>104</v>
      </c>
      <c r="AY304" s="133" t="s">
        <v>105</v>
      </c>
      <c r="AZ304" s="133" t="s">
        <v>103</v>
      </c>
      <c r="BA304" s="133"/>
      <c r="BB304" s="133"/>
    </row>
    <row r="305" spans="2:54" s="3" customFormat="1" ht="72">
      <c r="B305" s="113">
        <v>289</v>
      </c>
      <c r="C305" s="113" t="s">
        <v>290</v>
      </c>
      <c r="D305" s="113" t="s">
        <v>29</v>
      </c>
      <c r="E305" s="113" t="s">
        <v>32</v>
      </c>
      <c r="F305" s="113"/>
      <c r="G305" s="114" t="s">
        <v>324</v>
      </c>
      <c r="H305" s="114" t="s">
        <v>107</v>
      </c>
      <c r="I305" s="113" t="s">
        <v>144</v>
      </c>
      <c r="J305" s="113">
        <v>1</v>
      </c>
      <c r="K305" s="115"/>
      <c r="L305" s="116"/>
      <c r="M305" s="117">
        <v>805786</v>
      </c>
      <c r="N305" s="113">
        <v>1</v>
      </c>
      <c r="O305" s="113" t="s">
        <v>109</v>
      </c>
      <c r="P305" s="119">
        <v>45867</v>
      </c>
      <c r="Q305" s="119">
        <v>45987</v>
      </c>
      <c r="R305" s="120">
        <f t="shared" si="89"/>
        <v>3223144</v>
      </c>
      <c r="S305" s="118"/>
      <c r="T305" s="118"/>
      <c r="U305" s="120">
        <f t="shared" si="86"/>
        <v>0</v>
      </c>
      <c r="V305" s="148">
        <f t="shared" ref="V305:V336" si="93">ROUND((((Q305-P305)+(T305-S305))/30),0)</f>
        <v>4</v>
      </c>
      <c r="W305" s="122">
        <f t="shared" si="90"/>
        <v>3223144</v>
      </c>
      <c r="X305" s="123" t="s">
        <v>92</v>
      </c>
      <c r="Y305" s="124" t="s">
        <v>466</v>
      </c>
      <c r="Z305" s="125" t="s">
        <v>110</v>
      </c>
      <c r="AA305" s="125" t="s">
        <v>347</v>
      </c>
      <c r="AB305" s="125" t="s">
        <v>94</v>
      </c>
      <c r="AC305" s="126" t="str">
        <f t="shared" si="92"/>
        <v>CLE-289</v>
      </c>
      <c r="AD305" s="123">
        <v>80111600</v>
      </c>
      <c r="AE305" s="47" t="s">
        <v>673</v>
      </c>
      <c r="AF305" s="127" t="s">
        <v>670</v>
      </c>
      <c r="AG305" s="127" t="str">
        <f t="shared" si="91"/>
        <v>julio</v>
      </c>
      <c r="AH305" s="141">
        <f t="shared" si="87"/>
        <v>4</v>
      </c>
      <c r="AI305" s="132" t="s">
        <v>96</v>
      </c>
      <c r="AJ305" s="151" t="s">
        <v>97</v>
      </c>
      <c r="AK305" s="128">
        <f t="shared" ref="AK305:AK336" si="94">+W305</f>
        <v>3223144</v>
      </c>
      <c r="AL305" s="128">
        <f t="shared" si="81"/>
        <v>3223144</v>
      </c>
      <c r="AM305" s="128"/>
      <c r="AN305" s="132" t="s">
        <v>94</v>
      </c>
      <c r="AO305" s="132" t="s">
        <v>98</v>
      </c>
      <c r="AP305" s="152" t="s">
        <v>99</v>
      </c>
      <c r="AQ305" s="153" t="s">
        <v>100</v>
      </c>
      <c r="AR305" s="129" t="str">
        <f t="shared" si="88"/>
        <v xml:space="preserve">CENTRO DE LENGUAS </v>
      </c>
      <c r="AS305" s="130" t="s">
        <v>101</v>
      </c>
      <c r="AT305" s="131" t="s">
        <v>102</v>
      </c>
      <c r="AU305" s="132" t="s">
        <v>94</v>
      </c>
      <c r="AV305" s="132" t="s">
        <v>94</v>
      </c>
      <c r="AW305" s="133" t="s">
        <v>103</v>
      </c>
      <c r="AX305" s="133" t="s">
        <v>104</v>
      </c>
      <c r="AY305" s="133" t="s">
        <v>105</v>
      </c>
      <c r="AZ305" s="133" t="s">
        <v>103</v>
      </c>
      <c r="BA305" s="133"/>
      <c r="BB305" s="133"/>
    </row>
    <row r="306" spans="2:54" s="3" customFormat="1" ht="60">
      <c r="B306" s="113">
        <v>290</v>
      </c>
      <c r="C306" s="113" t="s">
        <v>290</v>
      </c>
      <c r="D306" s="113" t="s">
        <v>29</v>
      </c>
      <c r="E306" s="113" t="s">
        <v>32</v>
      </c>
      <c r="F306" s="113"/>
      <c r="G306" s="114" t="s">
        <v>324</v>
      </c>
      <c r="H306" s="114" t="s">
        <v>107</v>
      </c>
      <c r="I306" s="113" t="s">
        <v>108</v>
      </c>
      <c r="J306" s="113">
        <v>1</v>
      </c>
      <c r="K306" s="115"/>
      <c r="L306" s="116"/>
      <c r="M306" s="117">
        <v>1131228</v>
      </c>
      <c r="N306" s="113">
        <v>1</v>
      </c>
      <c r="O306" s="113" t="s">
        <v>109</v>
      </c>
      <c r="P306" s="119">
        <v>45867</v>
      </c>
      <c r="Q306" s="119">
        <v>45987</v>
      </c>
      <c r="R306" s="120">
        <f t="shared" si="89"/>
        <v>4524912</v>
      </c>
      <c r="S306" s="118"/>
      <c r="T306" s="118"/>
      <c r="U306" s="120">
        <f t="shared" si="86"/>
        <v>0</v>
      </c>
      <c r="V306" s="148">
        <f t="shared" si="93"/>
        <v>4</v>
      </c>
      <c r="W306" s="122">
        <f t="shared" si="90"/>
        <v>4524912</v>
      </c>
      <c r="X306" s="123" t="s">
        <v>92</v>
      </c>
      <c r="Y306" s="124" t="s">
        <v>466</v>
      </c>
      <c r="Z306" s="125" t="s">
        <v>110</v>
      </c>
      <c r="AA306" s="125" t="s">
        <v>347</v>
      </c>
      <c r="AB306" s="125" t="s">
        <v>94</v>
      </c>
      <c r="AC306" s="126" t="str">
        <f t="shared" si="92"/>
        <v>CLE-290</v>
      </c>
      <c r="AD306" s="123">
        <v>80111600</v>
      </c>
      <c r="AE306" s="47" t="s">
        <v>675</v>
      </c>
      <c r="AF306" s="127" t="s">
        <v>670</v>
      </c>
      <c r="AG306" s="127" t="str">
        <f t="shared" si="91"/>
        <v>julio</v>
      </c>
      <c r="AH306" s="141">
        <f t="shared" si="87"/>
        <v>4</v>
      </c>
      <c r="AI306" s="132" t="s">
        <v>96</v>
      </c>
      <c r="AJ306" s="151" t="s">
        <v>97</v>
      </c>
      <c r="AK306" s="128">
        <f t="shared" si="94"/>
        <v>4524912</v>
      </c>
      <c r="AL306" s="128">
        <f t="shared" si="81"/>
        <v>4524912</v>
      </c>
      <c r="AM306" s="128"/>
      <c r="AN306" s="132" t="s">
        <v>94</v>
      </c>
      <c r="AO306" s="132" t="s">
        <v>98</v>
      </c>
      <c r="AP306" s="152" t="s">
        <v>99</v>
      </c>
      <c r="AQ306" s="153" t="s">
        <v>100</v>
      </c>
      <c r="AR306" s="129" t="str">
        <f t="shared" si="88"/>
        <v xml:space="preserve">CENTRO DE LENGUAS </v>
      </c>
      <c r="AS306" s="130" t="s">
        <v>101</v>
      </c>
      <c r="AT306" s="131" t="s">
        <v>102</v>
      </c>
      <c r="AU306" s="132" t="s">
        <v>94</v>
      </c>
      <c r="AV306" s="132" t="s">
        <v>94</v>
      </c>
      <c r="AW306" s="133" t="s">
        <v>103</v>
      </c>
      <c r="AX306" s="133" t="s">
        <v>104</v>
      </c>
      <c r="AY306" s="133" t="s">
        <v>105</v>
      </c>
      <c r="AZ306" s="133" t="s">
        <v>103</v>
      </c>
      <c r="BA306" s="133"/>
      <c r="BB306" s="133"/>
    </row>
    <row r="307" spans="2:54" s="3" customFormat="1" ht="60">
      <c r="B307" s="113">
        <v>291</v>
      </c>
      <c r="C307" s="113" t="s">
        <v>290</v>
      </c>
      <c r="D307" s="113" t="s">
        <v>29</v>
      </c>
      <c r="E307" s="113" t="s">
        <v>32</v>
      </c>
      <c r="F307" s="113"/>
      <c r="G307" s="114" t="s">
        <v>324</v>
      </c>
      <c r="H307" s="114" t="s">
        <v>107</v>
      </c>
      <c r="I307" s="113" t="s">
        <v>108</v>
      </c>
      <c r="J307" s="113">
        <v>1</v>
      </c>
      <c r="K307" s="115"/>
      <c r="L307" s="116"/>
      <c r="M307" s="117">
        <v>1131228</v>
      </c>
      <c r="N307" s="113">
        <v>1</v>
      </c>
      <c r="O307" s="113" t="s">
        <v>109</v>
      </c>
      <c r="P307" s="119">
        <v>45867</v>
      </c>
      <c r="Q307" s="119">
        <v>45987</v>
      </c>
      <c r="R307" s="120">
        <f t="shared" si="89"/>
        <v>4524912</v>
      </c>
      <c r="S307" s="118"/>
      <c r="T307" s="118"/>
      <c r="U307" s="120">
        <f t="shared" si="86"/>
        <v>0</v>
      </c>
      <c r="V307" s="148">
        <f t="shared" si="93"/>
        <v>4</v>
      </c>
      <c r="W307" s="122">
        <f t="shared" si="90"/>
        <v>4524912</v>
      </c>
      <c r="X307" s="123" t="s">
        <v>92</v>
      </c>
      <c r="Y307" s="124" t="s">
        <v>466</v>
      </c>
      <c r="Z307" s="125" t="s">
        <v>110</v>
      </c>
      <c r="AA307" s="125" t="s">
        <v>347</v>
      </c>
      <c r="AB307" s="125" t="s">
        <v>94</v>
      </c>
      <c r="AC307" s="126" t="str">
        <f t="shared" si="92"/>
        <v>CLE-291</v>
      </c>
      <c r="AD307" s="123">
        <v>80111600</v>
      </c>
      <c r="AE307" s="47" t="s">
        <v>675</v>
      </c>
      <c r="AF307" s="127" t="s">
        <v>670</v>
      </c>
      <c r="AG307" s="127" t="str">
        <f t="shared" si="91"/>
        <v>julio</v>
      </c>
      <c r="AH307" s="141">
        <f t="shared" si="87"/>
        <v>4</v>
      </c>
      <c r="AI307" s="132" t="s">
        <v>96</v>
      </c>
      <c r="AJ307" s="151" t="s">
        <v>97</v>
      </c>
      <c r="AK307" s="128">
        <f t="shared" si="94"/>
        <v>4524912</v>
      </c>
      <c r="AL307" s="128">
        <f t="shared" si="81"/>
        <v>4524912</v>
      </c>
      <c r="AM307" s="128"/>
      <c r="AN307" s="132" t="s">
        <v>94</v>
      </c>
      <c r="AO307" s="132" t="s">
        <v>98</v>
      </c>
      <c r="AP307" s="152" t="s">
        <v>99</v>
      </c>
      <c r="AQ307" s="153" t="s">
        <v>100</v>
      </c>
      <c r="AR307" s="129" t="str">
        <f t="shared" si="88"/>
        <v xml:space="preserve">CENTRO DE LENGUAS </v>
      </c>
      <c r="AS307" s="130" t="s">
        <v>101</v>
      </c>
      <c r="AT307" s="131" t="s">
        <v>102</v>
      </c>
      <c r="AU307" s="132" t="s">
        <v>94</v>
      </c>
      <c r="AV307" s="132" t="s">
        <v>94</v>
      </c>
      <c r="AW307" s="133" t="s">
        <v>103</v>
      </c>
      <c r="AX307" s="133" t="s">
        <v>104</v>
      </c>
      <c r="AY307" s="133" t="s">
        <v>105</v>
      </c>
      <c r="AZ307" s="133" t="s">
        <v>103</v>
      </c>
      <c r="BA307" s="133"/>
      <c r="BB307" s="133"/>
    </row>
    <row r="308" spans="2:54" s="3" customFormat="1" ht="60">
      <c r="B308" s="113">
        <v>292</v>
      </c>
      <c r="C308" s="113" t="s">
        <v>290</v>
      </c>
      <c r="D308" s="113" t="s">
        <v>29</v>
      </c>
      <c r="E308" s="113" t="s">
        <v>32</v>
      </c>
      <c r="F308" s="113"/>
      <c r="G308" s="114" t="s">
        <v>324</v>
      </c>
      <c r="H308" s="114" t="s">
        <v>107</v>
      </c>
      <c r="I308" s="113" t="s">
        <v>108</v>
      </c>
      <c r="J308" s="113">
        <v>1</v>
      </c>
      <c r="K308" s="115"/>
      <c r="L308" s="116"/>
      <c r="M308" s="117">
        <v>1131228</v>
      </c>
      <c r="N308" s="113">
        <v>1</v>
      </c>
      <c r="O308" s="113" t="s">
        <v>109</v>
      </c>
      <c r="P308" s="119">
        <v>45867</v>
      </c>
      <c r="Q308" s="119">
        <v>45987</v>
      </c>
      <c r="R308" s="120">
        <f t="shared" si="89"/>
        <v>4524912</v>
      </c>
      <c r="S308" s="118"/>
      <c r="T308" s="118"/>
      <c r="U308" s="120">
        <f t="shared" si="86"/>
        <v>0</v>
      </c>
      <c r="V308" s="148">
        <f t="shared" si="93"/>
        <v>4</v>
      </c>
      <c r="W308" s="122">
        <f t="shared" si="90"/>
        <v>4524912</v>
      </c>
      <c r="X308" s="123" t="s">
        <v>92</v>
      </c>
      <c r="Y308" s="124" t="s">
        <v>466</v>
      </c>
      <c r="Z308" s="125" t="s">
        <v>110</v>
      </c>
      <c r="AA308" s="125" t="s">
        <v>347</v>
      </c>
      <c r="AB308" s="125" t="s">
        <v>94</v>
      </c>
      <c r="AC308" s="126" t="str">
        <f t="shared" si="92"/>
        <v>CLE-292</v>
      </c>
      <c r="AD308" s="123">
        <v>80111600</v>
      </c>
      <c r="AE308" s="47" t="s">
        <v>675</v>
      </c>
      <c r="AF308" s="127" t="s">
        <v>670</v>
      </c>
      <c r="AG308" s="127" t="str">
        <f t="shared" si="91"/>
        <v>julio</v>
      </c>
      <c r="AH308" s="141">
        <f t="shared" si="87"/>
        <v>4</v>
      </c>
      <c r="AI308" s="132" t="s">
        <v>96</v>
      </c>
      <c r="AJ308" s="151" t="s">
        <v>97</v>
      </c>
      <c r="AK308" s="128">
        <f t="shared" si="94"/>
        <v>4524912</v>
      </c>
      <c r="AL308" s="128">
        <f t="shared" si="81"/>
        <v>4524912</v>
      </c>
      <c r="AM308" s="128"/>
      <c r="AN308" s="132" t="s">
        <v>94</v>
      </c>
      <c r="AO308" s="132" t="s">
        <v>98</v>
      </c>
      <c r="AP308" s="152" t="s">
        <v>99</v>
      </c>
      <c r="AQ308" s="153" t="s">
        <v>100</v>
      </c>
      <c r="AR308" s="129" t="str">
        <f t="shared" si="88"/>
        <v xml:space="preserve">CENTRO DE LENGUAS </v>
      </c>
      <c r="AS308" s="130" t="s">
        <v>101</v>
      </c>
      <c r="AT308" s="131" t="s">
        <v>102</v>
      </c>
      <c r="AU308" s="132" t="s">
        <v>94</v>
      </c>
      <c r="AV308" s="132" t="s">
        <v>94</v>
      </c>
      <c r="AW308" s="133" t="s">
        <v>103</v>
      </c>
      <c r="AX308" s="133" t="s">
        <v>104</v>
      </c>
      <c r="AY308" s="133" t="s">
        <v>105</v>
      </c>
      <c r="AZ308" s="133" t="s">
        <v>103</v>
      </c>
      <c r="BA308" s="133"/>
      <c r="BB308" s="133"/>
    </row>
    <row r="309" spans="2:54" s="3" customFormat="1" ht="60">
      <c r="B309" s="113">
        <v>293</v>
      </c>
      <c r="C309" s="113" t="s">
        <v>290</v>
      </c>
      <c r="D309" s="113" t="s">
        <v>29</v>
      </c>
      <c r="E309" s="113" t="s">
        <v>32</v>
      </c>
      <c r="F309" s="113"/>
      <c r="G309" s="114" t="s">
        <v>324</v>
      </c>
      <c r="H309" s="114" t="s">
        <v>107</v>
      </c>
      <c r="I309" s="113" t="s">
        <v>108</v>
      </c>
      <c r="J309" s="113">
        <v>1</v>
      </c>
      <c r="K309" s="115"/>
      <c r="L309" s="116"/>
      <c r="M309" s="117">
        <v>1151160</v>
      </c>
      <c r="N309" s="113">
        <v>1</v>
      </c>
      <c r="O309" s="113" t="s">
        <v>109</v>
      </c>
      <c r="P309" s="119">
        <v>45932</v>
      </c>
      <c r="Q309" s="119">
        <v>45992</v>
      </c>
      <c r="R309" s="120">
        <f t="shared" si="89"/>
        <v>2302320</v>
      </c>
      <c r="S309" s="118"/>
      <c r="T309" s="118"/>
      <c r="U309" s="120">
        <f t="shared" si="86"/>
        <v>0</v>
      </c>
      <c r="V309" s="148">
        <f t="shared" si="93"/>
        <v>2</v>
      </c>
      <c r="W309" s="122">
        <f t="shared" si="90"/>
        <v>2302320</v>
      </c>
      <c r="X309" s="123" t="s">
        <v>92</v>
      </c>
      <c r="Y309" s="124" t="s">
        <v>466</v>
      </c>
      <c r="Z309" s="125" t="s">
        <v>110</v>
      </c>
      <c r="AA309" s="125" t="s">
        <v>347</v>
      </c>
      <c r="AB309" s="125" t="s">
        <v>94</v>
      </c>
      <c r="AC309" s="126" t="str">
        <f t="shared" si="92"/>
        <v>CLE-293</v>
      </c>
      <c r="AD309" s="123">
        <v>80111600</v>
      </c>
      <c r="AE309" s="47" t="s">
        <v>675</v>
      </c>
      <c r="AF309" s="127" t="s">
        <v>670</v>
      </c>
      <c r="AG309" s="127" t="str">
        <f t="shared" si="91"/>
        <v>julio</v>
      </c>
      <c r="AH309" s="141">
        <f t="shared" si="87"/>
        <v>2</v>
      </c>
      <c r="AI309" s="132" t="s">
        <v>96</v>
      </c>
      <c r="AJ309" s="151" t="s">
        <v>97</v>
      </c>
      <c r="AK309" s="128">
        <f t="shared" si="94"/>
        <v>2302320</v>
      </c>
      <c r="AL309" s="128">
        <f t="shared" si="81"/>
        <v>2302320</v>
      </c>
      <c r="AM309" s="128"/>
      <c r="AN309" s="132" t="s">
        <v>94</v>
      </c>
      <c r="AO309" s="132" t="s">
        <v>98</v>
      </c>
      <c r="AP309" s="152" t="s">
        <v>99</v>
      </c>
      <c r="AQ309" s="153" t="s">
        <v>100</v>
      </c>
      <c r="AR309" s="129" t="str">
        <f t="shared" si="88"/>
        <v xml:space="preserve">CENTRO DE LENGUAS </v>
      </c>
      <c r="AS309" s="130" t="s">
        <v>101</v>
      </c>
      <c r="AT309" s="131" t="s">
        <v>102</v>
      </c>
      <c r="AU309" s="132" t="s">
        <v>94</v>
      </c>
      <c r="AV309" s="132" t="s">
        <v>94</v>
      </c>
      <c r="AW309" s="133" t="s">
        <v>103</v>
      </c>
      <c r="AX309" s="133" t="s">
        <v>104</v>
      </c>
      <c r="AY309" s="133" t="s">
        <v>105</v>
      </c>
      <c r="AZ309" s="133" t="s">
        <v>103</v>
      </c>
      <c r="BA309" s="133"/>
      <c r="BB309" s="133"/>
    </row>
    <row r="310" spans="2:54" s="3" customFormat="1" ht="60">
      <c r="B310" s="113">
        <v>294</v>
      </c>
      <c r="C310" s="113" t="s">
        <v>290</v>
      </c>
      <c r="D310" s="113" t="s">
        <v>29</v>
      </c>
      <c r="E310" s="113" t="s">
        <v>32</v>
      </c>
      <c r="F310" s="113"/>
      <c r="G310" s="114" t="s">
        <v>324</v>
      </c>
      <c r="H310" s="114" t="s">
        <v>107</v>
      </c>
      <c r="I310" s="113" t="s">
        <v>108</v>
      </c>
      <c r="J310" s="113">
        <v>1</v>
      </c>
      <c r="K310" s="115"/>
      <c r="L310" s="116"/>
      <c r="M310" s="117">
        <v>1131228</v>
      </c>
      <c r="N310" s="113">
        <v>1</v>
      </c>
      <c r="O310" s="113" t="s">
        <v>109</v>
      </c>
      <c r="P310" s="119">
        <v>45867</v>
      </c>
      <c r="Q310" s="119">
        <v>45987</v>
      </c>
      <c r="R310" s="120">
        <f t="shared" si="89"/>
        <v>4524912</v>
      </c>
      <c r="S310" s="118"/>
      <c r="T310" s="118"/>
      <c r="U310" s="120">
        <f t="shared" si="86"/>
        <v>0</v>
      </c>
      <c r="V310" s="148">
        <f t="shared" si="93"/>
        <v>4</v>
      </c>
      <c r="W310" s="122">
        <f t="shared" si="90"/>
        <v>4524912</v>
      </c>
      <c r="X310" s="123" t="s">
        <v>92</v>
      </c>
      <c r="Y310" s="124" t="s">
        <v>466</v>
      </c>
      <c r="Z310" s="125" t="s">
        <v>110</v>
      </c>
      <c r="AA310" s="125" t="s">
        <v>347</v>
      </c>
      <c r="AB310" s="125" t="s">
        <v>94</v>
      </c>
      <c r="AC310" s="126" t="str">
        <f t="shared" si="92"/>
        <v>CLE-294</v>
      </c>
      <c r="AD310" s="123">
        <v>80111600</v>
      </c>
      <c r="AE310" s="47" t="s">
        <v>675</v>
      </c>
      <c r="AF310" s="127" t="s">
        <v>670</v>
      </c>
      <c r="AG310" s="127" t="str">
        <f t="shared" si="91"/>
        <v>julio</v>
      </c>
      <c r="AH310" s="141">
        <f t="shared" si="87"/>
        <v>4</v>
      </c>
      <c r="AI310" s="132" t="s">
        <v>96</v>
      </c>
      <c r="AJ310" s="151" t="s">
        <v>97</v>
      </c>
      <c r="AK310" s="128">
        <f t="shared" si="94"/>
        <v>4524912</v>
      </c>
      <c r="AL310" s="128">
        <f t="shared" si="81"/>
        <v>4524912</v>
      </c>
      <c r="AM310" s="128"/>
      <c r="AN310" s="132" t="s">
        <v>94</v>
      </c>
      <c r="AO310" s="132" t="s">
        <v>98</v>
      </c>
      <c r="AP310" s="152" t="s">
        <v>99</v>
      </c>
      <c r="AQ310" s="153" t="s">
        <v>100</v>
      </c>
      <c r="AR310" s="129" t="str">
        <f t="shared" si="88"/>
        <v xml:space="preserve">CENTRO DE LENGUAS </v>
      </c>
      <c r="AS310" s="130" t="s">
        <v>101</v>
      </c>
      <c r="AT310" s="131" t="s">
        <v>102</v>
      </c>
      <c r="AU310" s="132" t="s">
        <v>94</v>
      </c>
      <c r="AV310" s="132" t="s">
        <v>94</v>
      </c>
      <c r="AW310" s="133" t="s">
        <v>103</v>
      </c>
      <c r="AX310" s="133" t="s">
        <v>104</v>
      </c>
      <c r="AY310" s="133" t="s">
        <v>105</v>
      </c>
      <c r="AZ310" s="133" t="s">
        <v>103</v>
      </c>
      <c r="BA310" s="133"/>
      <c r="BB310" s="133"/>
    </row>
    <row r="311" spans="2:54" s="3" customFormat="1" ht="60">
      <c r="B311" s="113">
        <v>295</v>
      </c>
      <c r="C311" s="113" t="s">
        <v>290</v>
      </c>
      <c r="D311" s="113" t="s">
        <v>29</v>
      </c>
      <c r="E311" s="113" t="s">
        <v>32</v>
      </c>
      <c r="F311" s="113"/>
      <c r="G311" s="114" t="s">
        <v>324</v>
      </c>
      <c r="H311" s="114" t="s">
        <v>107</v>
      </c>
      <c r="I311" s="113" t="s">
        <v>108</v>
      </c>
      <c r="J311" s="113">
        <v>1</v>
      </c>
      <c r="K311" s="115"/>
      <c r="L311" s="116"/>
      <c r="M311" s="117">
        <v>1131228</v>
      </c>
      <c r="N311" s="113">
        <v>1</v>
      </c>
      <c r="O311" s="113" t="s">
        <v>109</v>
      </c>
      <c r="P311" s="119">
        <v>45867</v>
      </c>
      <c r="Q311" s="119">
        <v>45987</v>
      </c>
      <c r="R311" s="120">
        <f t="shared" si="89"/>
        <v>4524912</v>
      </c>
      <c r="S311" s="118"/>
      <c r="T311" s="118"/>
      <c r="U311" s="120">
        <f t="shared" si="86"/>
        <v>0</v>
      </c>
      <c r="V311" s="148">
        <f t="shared" si="93"/>
        <v>4</v>
      </c>
      <c r="W311" s="122">
        <f t="shared" si="90"/>
        <v>4524912</v>
      </c>
      <c r="X311" s="123" t="s">
        <v>92</v>
      </c>
      <c r="Y311" s="124" t="s">
        <v>466</v>
      </c>
      <c r="Z311" s="125" t="s">
        <v>110</v>
      </c>
      <c r="AA311" s="125" t="s">
        <v>347</v>
      </c>
      <c r="AB311" s="125" t="s">
        <v>94</v>
      </c>
      <c r="AC311" s="126" t="str">
        <f t="shared" si="92"/>
        <v>CLE-295</v>
      </c>
      <c r="AD311" s="123">
        <v>80111600</v>
      </c>
      <c r="AE311" s="47" t="s">
        <v>675</v>
      </c>
      <c r="AF311" s="127" t="s">
        <v>670</v>
      </c>
      <c r="AG311" s="127" t="str">
        <f t="shared" si="91"/>
        <v>julio</v>
      </c>
      <c r="AH311" s="141">
        <f t="shared" si="87"/>
        <v>4</v>
      </c>
      <c r="AI311" s="132" t="s">
        <v>96</v>
      </c>
      <c r="AJ311" s="151" t="s">
        <v>97</v>
      </c>
      <c r="AK311" s="128">
        <f t="shared" si="94"/>
        <v>4524912</v>
      </c>
      <c r="AL311" s="128">
        <f t="shared" si="81"/>
        <v>4524912</v>
      </c>
      <c r="AM311" s="128"/>
      <c r="AN311" s="132" t="s">
        <v>94</v>
      </c>
      <c r="AO311" s="132" t="s">
        <v>98</v>
      </c>
      <c r="AP311" s="152" t="s">
        <v>99</v>
      </c>
      <c r="AQ311" s="153" t="s">
        <v>100</v>
      </c>
      <c r="AR311" s="129" t="str">
        <f t="shared" si="88"/>
        <v xml:space="preserve">CENTRO DE LENGUAS </v>
      </c>
      <c r="AS311" s="130" t="s">
        <v>101</v>
      </c>
      <c r="AT311" s="131" t="s">
        <v>102</v>
      </c>
      <c r="AU311" s="132" t="s">
        <v>94</v>
      </c>
      <c r="AV311" s="132" t="s">
        <v>94</v>
      </c>
      <c r="AW311" s="133" t="s">
        <v>103</v>
      </c>
      <c r="AX311" s="133" t="s">
        <v>104</v>
      </c>
      <c r="AY311" s="133" t="s">
        <v>105</v>
      </c>
      <c r="AZ311" s="133" t="s">
        <v>103</v>
      </c>
      <c r="BA311" s="133"/>
      <c r="BB311" s="133"/>
    </row>
    <row r="312" spans="2:54" s="3" customFormat="1" ht="60">
      <c r="B312" s="113">
        <v>296</v>
      </c>
      <c r="C312" s="113" t="s">
        <v>290</v>
      </c>
      <c r="D312" s="113" t="s">
        <v>29</v>
      </c>
      <c r="E312" s="113" t="s">
        <v>32</v>
      </c>
      <c r="F312" s="113"/>
      <c r="G312" s="114" t="s">
        <v>324</v>
      </c>
      <c r="H312" s="114" t="s">
        <v>107</v>
      </c>
      <c r="I312" s="113" t="s">
        <v>108</v>
      </c>
      <c r="J312" s="113">
        <v>1</v>
      </c>
      <c r="K312" s="115"/>
      <c r="L312" s="116"/>
      <c r="M312" s="117">
        <v>1131228</v>
      </c>
      <c r="N312" s="113">
        <v>1</v>
      </c>
      <c r="O312" s="113" t="s">
        <v>109</v>
      </c>
      <c r="P312" s="119">
        <v>45867</v>
      </c>
      <c r="Q312" s="119">
        <v>45987</v>
      </c>
      <c r="R312" s="120">
        <f t="shared" si="89"/>
        <v>4524912</v>
      </c>
      <c r="S312" s="118"/>
      <c r="T312" s="118"/>
      <c r="U312" s="120">
        <f t="shared" si="86"/>
        <v>0</v>
      </c>
      <c r="V312" s="148">
        <f t="shared" si="93"/>
        <v>4</v>
      </c>
      <c r="W312" s="122">
        <f t="shared" si="90"/>
        <v>4524912</v>
      </c>
      <c r="X312" s="123" t="s">
        <v>92</v>
      </c>
      <c r="Y312" s="124" t="s">
        <v>466</v>
      </c>
      <c r="Z312" s="125" t="s">
        <v>110</v>
      </c>
      <c r="AA312" s="125" t="s">
        <v>347</v>
      </c>
      <c r="AB312" s="125" t="s">
        <v>94</v>
      </c>
      <c r="AC312" s="126" t="str">
        <f t="shared" si="92"/>
        <v>CLE-296</v>
      </c>
      <c r="AD312" s="123">
        <v>80111600</v>
      </c>
      <c r="AE312" s="47" t="s">
        <v>675</v>
      </c>
      <c r="AF312" s="127" t="s">
        <v>670</v>
      </c>
      <c r="AG312" s="127" t="str">
        <f t="shared" si="91"/>
        <v>julio</v>
      </c>
      <c r="AH312" s="141">
        <f t="shared" si="87"/>
        <v>4</v>
      </c>
      <c r="AI312" s="132" t="s">
        <v>96</v>
      </c>
      <c r="AJ312" s="151" t="s">
        <v>97</v>
      </c>
      <c r="AK312" s="128">
        <f t="shared" si="94"/>
        <v>4524912</v>
      </c>
      <c r="AL312" s="128">
        <f t="shared" si="81"/>
        <v>4524912</v>
      </c>
      <c r="AM312" s="128"/>
      <c r="AN312" s="132" t="s">
        <v>94</v>
      </c>
      <c r="AO312" s="132" t="s">
        <v>98</v>
      </c>
      <c r="AP312" s="152" t="s">
        <v>99</v>
      </c>
      <c r="AQ312" s="153" t="s">
        <v>100</v>
      </c>
      <c r="AR312" s="129" t="str">
        <f t="shared" si="88"/>
        <v xml:space="preserve">CENTRO DE LENGUAS </v>
      </c>
      <c r="AS312" s="130" t="s">
        <v>101</v>
      </c>
      <c r="AT312" s="131" t="s">
        <v>102</v>
      </c>
      <c r="AU312" s="132" t="s">
        <v>94</v>
      </c>
      <c r="AV312" s="132" t="s">
        <v>94</v>
      </c>
      <c r="AW312" s="133" t="s">
        <v>103</v>
      </c>
      <c r="AX312" s="133" t="s">
        <v>104</v>
      </c>
      <c r="AY312" s="133" t="s">
        <v>105</v>
      </c>
      <c r="AZ312" s="133" t="s">
        <v>103</v>
      </c>
      <c r="BA312" s="133"/>
      <c r="BB312" s="133"/>
    </row>
    <row r="313" spans="2:54" s="3" customFormat="1" ht="60">
      <c r="B313" s="113">
        <v>297</v>
      </c>
      <c r="C313" s="113" t="s">
        <v>290</v>
      </c>
      <c r="D313" s="113" t="s">
        <v>29</v>
      </c>
      <c r="E313" s="113" t="s">
        <v>32</v>
      </c>
      <c r="F313" s="113"/>
      <c r="G313" s="114" t="s">
        <v>324</v>
      </c>
      <c r="H313" s="114" t="s">
        <v>107</v>
      </c>
      <c r="I313" s="113" t="s">
        <v>108</v>
      </c>
      <c r="J313" s="113">
        <v>1</v>
      </c>
      <c r="K313" s="115"/>
      <c r="L313" s="116"/>
      <c r="M313" s="117">
        <v>1131228</v>
      </c>
      <c r="N313" s="113">
        <v>1</v>
      </c>
      <c r="O313" s="113" t="s">
        <v>109</v>
      </c>
      <c r="P313" s="119">
        <v>45867</v>
      </c>
      <c r="Q313" s="119">
        <v>45987</v>
      </c>
      <c r="R313" s="120">
        <f t="shared" si="89"/>
        <v>4524912</v>
      </c>
      <c r="S313" s="118"/>
      <c r="T313" s="118"/>
      <c r="U313" s="120">
        <f t="shared" si="86"/>
        <v>0</v>
      </c>
      <c r="V313" s="148">
        <f t="shared" si="93"/>
        <v>4</v>
      </c>
      <c r="W313" s="122">
        <f t="shared" si="90"/>
        <v>4524912</v>
      </c>
      <c r="X313" s="123" t="s">
        <v>92</v>
      </c>
      <c r="Y313" s="124" t="s">
        <v>466</v>
      </c>
      <c r="Z313" s="125" t="s">
        <v>110</v>
      </c>
      <c r="AA313" s="125" t="s">
        <v>347</v>
      </c>
      <c r="AB313" s="125" t="s">
        <v>94</v>
      </c>
      <c r="AC313" s="126" t="str">
        <f t="shared" si="92"/>
        <v>CLE-297</v>
      </c>
      <c r="AD313" s="123">
        <v>80111600</v>
      </c>
      <c r="AE313" s="47" t="s">
        <v>675</v>
      </c>
      <c r="AF313" s="127" t="s">
        <v>670</v>
      </c>
      <c r="AG313" s="127" t="str">
        <f t="shared" si="91"/>
        <v>julio</v>
      </c>
      <c r="AH313" s="141">
        <f t="shared" si="87"/>
        <v>4</v>
      </c>
      <c r="AI313" s="132" t="s">
        <v>96</v>
      </c>
      <c r="AJ313" s="151" t="s">
        <v>97</v>
      </c>
      <c r="AK313" s="128">
        <f t="shared" si="94"/>
        <v>4524912</v>
      </c>
      <c r="AL313" s="128">
        <f t="shared" si="81"/>
        <v>4524912</v>
      </c>
      <c r="AM313" s="128"/>
      <c r="AN313" s="132" t="s">
        <v>94</v>
      </c>
      <c r="AO313" s="132" t="s">
        <v>98</v>
      </c>
      <c r="AP313" s="152" t="s">
        <v>99</v>
      </c>
      <c r="AQ313" s="153" t="s">
        <v>100</v>
      </c>
      <c r="AR313" s="129" t="str">
        <f t="shared" si="88"/>
        <v xml:space="preserve">CENTRO DE LENGUAS </v>
      </c>
      <c r="AS313" s="130" t="s">
        <v>101</v>
      </c>
      <c r="AT313" s="131" t="s">
        <v>102</v>
      </c>
      <c r="AU313" s="132" t="s">
        <v>94</v>
      </c>
      <c r="AV313" s="132" t="s">
        <v>94</v>
      </c>
      <c r="AW313" s="133" t="s">
        <v>103</v>
      </c>
      <c r="AX313" s="133" t="s">
        <v>104</v>
      </c>
      <c r="AY313" s="133" t="s">
        <v>105</v>
      </c>
      <c r="AZ313" s="133" t="s">
        <v>103</v>
      </c>
      <c r="BA313" s="133"/>
      <c r="BB313" s="133"/>
    </row>
    <row r="314" spans="2:54" s="3" customFormat="1" ht="60">
      <c r="B314" s="113">
        <v>298</v>
      </c>
      <c r="C314" s="113" t="s">
        <v>290</v>
      </c>
      <c r="D314" s="113" t="s">
        <v>29</v>
      </c>
      <c r="E314" s="113" t="s">
        <v>32</v>
      </c>
      <c r="F314" s="113"/>
      <c r="G314" s="114" t="s">
        <v>324</v>
      </c>
      <c r="H314" s="114" t="s">
        <v>107</v>
      </c>
      <c r="I314" s="113" t="s">
        <v>108</v>
      </c>
      <c r="J314" s="113">
        <v>1</v>
      </c>
      <c r="K314" s="115"/>
      <c r="L314" s="116"/>
      <c r="M314" s="117">
        <v>1131228</v>
      </c>
      <c r="N314" s="113">
        <v>1</v>
      </c>
      <c r="O314" s="113" t="s">
        <v>109</v>
      </c>
      <c r="P314" s="119">
        <v>45867</v>
      </c>
      <c r="Q314" s="119">
        <v>45987</v>
      </c>
      <c r="R314" s="120">
        <f t="shared" si="89"/>
        <v>4524912</v>
      </c>
      <c r="S314" s="118"/>
      <c r="T314" s="118"/>
      <c r="U314" s="120">
        <f t="shared" si="86"/>
        <v>0</v>
      </c>
      <c r="V314" s="148">
        <f t="shared" si="93"/>
        <v>4</v>
      </c>
      <c r="W314" s="122">
        <f t="shared" si="90"/>
        <v>4524912</v>
      </c>
      <c r="X314" s="123" t="s">
        <v>92</v>
      </c>
      <c r="Y314" s="124" t="s">
        <v>466</v>
      </c>
      <c r="Z314" s="125" t="s">
        <v>110</v>
      </c>
      <c r="AA314" s="125" t="s">
        <v>347</v>
      </c>
      <c r="AB314" s="125" t="s">
        <v>94</v>
      </c>
      <c r="AC314" s="126" t="str">
        <f t="shared" si="92"/>
        <v>CLE-298</v>
      </c>
      <c r="AD314" s="123">
        <v>80111600</v>
      </c>
      <c r="AE314" s="47" t="s">
        <v>675</v>
      </c>
      <c r="AF314" s="127" t="s">
        <v>670</v>
      </c>
      <c r="AG314" s="127" t="str">
        <f t="shared" si="91"/>
        <v>julio</v>
      </c>
      <c r="AH314" s="141">
        <f t="shared" si="87"/>
        <v>4</v>
      </c>
      <c r="AI314" s="132" t="s">
        <v>96</v>
      </c>
      <c r="AJ314" s="151" t="s">
        <v>97</v>
      </c>
      <c r="AK314" s="128">
        <f t="shared" si="94"/>
        <v>4524912</v>
      </c>
      <c r="AL314" s="128">
        <f t="shared" si="81"/>
        <v>4524912</v>
      </c>
      <c r="AM314" s="128"/>
      <c r="AN314" s="132" t="s">
        <v>94</v>
      </c>
      <c r="AO314" s="132" t="s">
        <v>98</v>
      </c>
      <c r="AP314" s="152" t="s">
        <v>99</v>
      </c>
      <c r="AQ314" s="153" t="s">
        <v>100</v>
      </c>
      <c r="AR314" s="129" t="str">
        <f t="shared" si="88"/>
        <v xml:space="preserve">CENTRO DE LENGUAS </v>
      </c>
      <c r="AS314" s="130" t="s">
        <v>101</v>
      </c>
      <c r="AT314" s="131" t="s">
        <v>102</v>
      </c>
      <c r="AU314" s="132" t="s">
        <v>94</v>
      </c>
      <c r="AV314" s="132" t="s">
        <v>94</v>
      </c>
      <c r="AW314" s="133" t="s">
        <v>103</v>
      </c>
      <c r="AX314" s="133" t="s">
        <v>104</v>
      </c>
      <c r="AY314" s="133" t="s">
        <v>105</v>
      </c>
      <c r="AZ314" s="133" t="s">
        <v>103</v>
      </c>
      <c r="BA314" s="133"/>
      <c r="BB314" s="133"/>
    </row>
    <row r="315" spans="2:54" s="3" customFormat="1" ht="60">
      <c r="B315" s="113">
        <v>299</v>
      </c>
      <c r="C315" s="113" t="s">
        <v>290</v>
      </c>
      <c r="D315" s="113" t="s">
        <v>29</v>
      </c>
      <c r="E315" s="113" t="s">
        <v>32</v>
      </c>
      <c r="F315" s="113"/>
      <c r="G315" s="114" t="s">
        <v>324</v>
      </c>
      <c r="H315" s="114" t="s">
        <v>107</v>
      </c>
      <c r="I315" s="113" t="s">
        <v>108</v>
      </c>
      <c r="J315" s="113">
        <v>1</v>
      </c>
      <c r="K315" s="115"/>
      <c r="L315" s="116"/>
      <c r="M315" s="117">
        <v>1131228</v>
      </c>
      <c r="N315" s="113">
        <v>1</v>
      </c>
      <c r="O315" s="113" t="s">
        <v>109</v>
      </c>
      <c r="P315" s="119">
        <v>45867</v>
      </c>
      <c r="Q315" s="119">
        <v>45987</v>
      </c>
      <c r="R315" s="176">
        <v>843860</v>
      </c>
      <c r="S315" s="118"/>
      <c r="T315" s="118"/>
      <c r="U315" s="120">
        <f t="shared" si="86"/>
        <v>0</v>
      </c>
      <c r="V315" s="148">
        <f t="shared" si="93"/>
        <v>4</v>
      </c>
      <c r="W315" s="178">
        <f t="shared" si="90"/>
        <v>843860</v>
      </c>
      <c r="X315" s="123" t="s">
        <v>92</v>
      </c>
      <c r="Y315" s="124" t="s">
        <v>466</v>
      </c>
      <c r="Z315" s="125" t="s">
        <v>110</v>
      </c>
      <c r="AA315" s="125" t="s">
        <v>347</v>
      </c>
      <c r="AB315" s="125" t="s">
        <v>94</v>
      </c>
      <c r="AC315" s="126" t="str">
        <f t="shared" si="92"/>
        <v>CLE-299</v>
      </c>
      <c r="AD315" s="123">
        <v>80111600</v>
      </c>
      <c r="AE315" s="47" t="s">
        <v>675</v>
      </c>
      <c r="AF315" s="127" t="s">
        <v>670</v>
      </c>
      <c r="AG315" s="127" t="str">
        <f t="shared" si="91"/>
        <v>julio</v>
      </c>
      <c r="AH315" s="141">
        <f t="shared" si="87"/>
        <v>4</v>
      </c>
      <c r="AI315" s="132" t="s">
        <v>96</v>
      </c>
      <c r="AJ315" s="151" t="s">
        <v>97</v>
      </c>
      <c r="AK315" s="180">
        <f t="shared" si="94"/>
        <v>843860</v>
      </c>
      <c r="AL315" s="180">
        <f t="shared" si="81"/>
        <v>843860</v>
      </c>
      <c r="AM315" s="128"/>
      <c r="AN315" s="132" t="s">
        <v>94</v>
      </c>
      <c r="AO315" s="132" t="s">
        <v>98</v>
      </c>
      <c r="AP315" s="152" t="s">
        <v>99</v>
      </c>
      <c r="AQ315" s="153" t="s">
        <v>100</v>
      </c>
      <c r="AR315" s="129" t="str">
        <f t="shared" si="88"/>
        <v xml:space="preserve">CENTRO DE LENGUAS </v>
      </c>
      <c r="AS315" s="130" t="s">
        <v>101</v>
      </c>
      <c r="AT315" s="131" t="s">
        <v>102</v>
      </c>
      <c r="AU315" s="132" t="s">
        <v>94</v>
      </c>
      <c r="AV315" s="132" t="s">
        <v>94</v>
      </c>
      <c r="AW315" s="133" t="s">
        <v>103</v>
      </c>
      <c r="AX315" s="133" t="s">
        <v>104</v>
      </c>
      <c r="AY315" s="133" t="s">
        <v>105</v>
      </c>
      <c r="AZ315" s="133" t="s">
        <v>103</v>
      </c>
      <c r="BA315" s="133"/>
      <c r="BB315" s="133"/>
    </row>
    <row r="316" spans="2:54" s="3" customFormat="1" ht="60">
      <c r="B316" s="113">
        <v>300</v>
      </c>
      <c r="C316" s="113" t="s">
        <v>290</v>
      </c>
      <c r="D316" s="113" t="s">
        <v>29</v>
      </c>
      <c r="E316" s="113" t="s">
        <v>32</v>
      </c>
      <c r="F316" s="113"/>
      <c r="G316" s="114" t="s">
        <v>324</v>
      </c>
      <c r="H316" s="114" t="s">
        <v>107</v>
      </c>
      <c r="I316" s="113" t="s">
        <v>108</v>
      </c>
      <c r="J316" s="113">
        <v>1</v>
      </c>
      <c r="K316" s="115"/>
      <c r="L316" s="116"/>
      <c r="M316" s="117">
        <v>1131228</v>
      </c>
      <c r="N316" s="113">
        <v>1</v>
      </c>
      <c r="O316" s="113" t="s">
        <v>109</v>
      </c>
      <c r="P316" s="119">
        <v>45867</v>
      </c>
      <c r="Q316" s="119">
        <v>45987</v>
      </c>
      <c r="R316" s="120">
        <f t="shared" si="89"/>
        <v>4524912</v>
      </c>
      <c r="S316" s="118"/>
      <c r="T316" s="118"/>
      <c r="U316" s="120">
        <f t="shared" si="86"/>
        <v>0</v>
      </c>
      <c r="V316" s="148">
        <f t="shared" si="93"/>
        <v>4</v>
      </c>
      <c r="W316" s="122">
        <f t="shared" si="90"/>
        <v>4524912</v>
      </c>
      <c r="X316" s="123" t="s">
        <v>92</v>
      </c>
      <c r="Y316" s="124" t="s">
        <v>466</v>
      </c>
      <c r="Z316" s="125" t="s">
        <v>110</v>
      </c>
      <c r="AA316" s="125" t="s">
        <v>347</v>
      </c>
      <c r="AB316" s="125" t="s">
        <v>94</v>
      </c>
      <c r="AC316" s="126" t="str">
        <f t="shared" si="92"/>
        <v>CLE-300</v>
      </c>
      <c r="AD316" s="123">
        <v>80111600</v>
      </c>
      <c r="AE316" s="47" t="s">
        <v>675</v>
      </c>
      <c r="AF316" s="127" t="s">
        <v>670</v>
      </c>
      <c r="AG316" s="127" t="str">
        <f t="shared" si="91"/>
        <v>julio</v>
      </c>
      <c r="AH316" s="141">
        <f t="shared" si="87"/>
        <v>4</v>
      </c>
      <c r="AI316" s="132" t="s">
        <v>96</v>
      </c>
      <c r="AJ316" s="151" t="s">
        <v>97</v>
      </c>
      <c r="AK316" s="128">
        <f t="shared" si="94"/>
        <v>4524912</v>
      </c>
      <c r="AL316" s="128">
        <f t="shared" si="81"/>
        <v>4524912</v>
      </c>
      <c r="AM316" s="128"/>
      <c r="AN316" s="132" t="s">
        <v>94</v>
      </c>
      <c r="AO316" s="132" t="s">
        <v>98</v>
      </c>
      <c r="AP316" s="152" t="s">
        <v>99</v>
      </c>
      <c r="AQ316" s="153" t="s">
        <v>100</v>
      </c>
      <c r="AR316" s="129" t="str">
        <f t="shared" si="88"/>
        <v xml:space="preserve">CENTRO DE LENGUAS </v>
      </c>
      <c r="AS316" s="130" t="s">
        <v>101</v>
      </c>
      <c r="AT316" s="131" t="s">
        <v>102</v>
      </c>
      <c r="AU316" s="132" t="s">
        <v>94</v>
      </c>
      <c r="AV316" s="132" t="s">
        <v>94</v>
      </c>
      <c r="AW316" s="133" t="s">
        <v>103</v>
      </c>
      <c r="AX316" s="133" t="s">
        <v>104</v>
      </c>
      <c r="AY316" s="133" t="s">
        <v>105</v>
      </c>
      <c r="AZ316" s="133" t="s">
        <v>103</v>
      </c>
      <c r="BA316" s="133"/>
      <c r="BB316" s="133"/>
    </row>
    <row r="317" spans="2:54" s="3" customFormat="1" ht="60">
      <c r="B317" s="113">
        <v>301</v>
      </c>
      <c r="C317" s="113" t="s">
        <v>290</v>
      </c>
      <c r="D317" s="113" t="s">
        <v>29</v>
      </c>
      <c r="E317" s="113" t="s">
        <v>32</v>
      </c>
      <c r="F317" s="113"/>
      <c r="G317" s="114" t="s">
        <v>324</v>
      </c>
      <c r="H317" s="114" t="s">
        <v>107</v>
      </c>
      <c r="I317" s="113" t="s">
        <v>108</v>
      </c>
      <c r="J317" s="113">
        <v>1</v>
      </c>
      <c r="K317" s="115"/>
      <c r="L317" s="116"/>
      <c r="M317" s="117">
        <v>1131228</v>
      </c>
      <c r="N317" s="113">
        <v>1</v>
      </c>
      <c r="O317" s="113" t="s">
        <v>109</v>
      </c>
      <c r="P317" s="119">
        <v>45867</v>
      </c>
      <c r="Q317" s="119">
        <v>45987</v>
      </c>
      <c r="R317" s="120">
        <f t="shared" si="89"/>
        <v>4524912</v>
      </c>
      <c r="S317" s="118"/>
      <c r="T317" s="118"/>
      <c r="U317" s="120">
        <f t="shared" si="86"/>
        <v>0</v>
      </c>
      <c r="V317" s="148">
        <f t="shared" si="93"/>
        <v>4</v>
      </c>
      <c r="W317" s="122">
        <f t="shared" si="90"/>
        <v>4524912</v>
      </c>
      <c r="X317" s="123" t="s">
        <v>92</v>
      </c>
      <c r="Y317" s="124" t="s">
        <v>466</v>
      </c>
      <c r="Z317" s="125" t="s">
        <v>110</v>
      </c>
      <c r="AA317" s="125" t="s">
        <v>347</v>
      </c>
      <c r="AB317" s="125" t="s">
        <v>94</v>
      </c>
      <c r="AC317" s="126" t="str">
        <f t="shared" si="92"/>
        <v>CLE-301</v>
      </c>
      <c r="AD317" s="123">
        <v>80111600</v>
      </c>
      <c r="AE317" s="47" t="s">
        <v>675</v>
      </c>
      <c r="AF317" s="127" t="s">
        <v>670</v>
      </c>
      <c r="AG317" s="127" t="str">
        <f t="shared" si="91"/>
        <v>julio</v>
      </c>
      <c r="AH317" s="141">
        <f t="shared" si="87"/>
        <v>4</v>
      </c>
      <c r="AI317" s="132" t="s">
        <v>96</v>
      </c>
      <c r="AJ317" s="151" t="s">
        <v>97</v>
      </c>
      <c r="AK317" s="128">
        <f t="shared" si="94"/>
        <v>4524912</v>
      </c>
      <c r="AL317" s="128">
        <f t="shared" si="81"/>
        <v>4524912</v>
      </c>
      <c r="AM317" s="128"/>
      <c r="AN317" s="132" t="s">
        <v>94</v>
      </c>
      <c r="AO317" s="132" t="s">
        <v>98</v>
      </c>
      <c r="AP317" s="152" t="s">
        <v>99</v>
      </c>
      <c r="AQ317" s="153" t="s">
        <v>100</v>
      </c>
      <c r="AR317" s="129" t="str">
        <f t="shared" si="88"/>
        <v xml:space="preserve">CENTRO DE LENGUAS </v>
      </c>
      <c r="AS317" s="130" t="s">
        <v>101</v>
      </c>
      <c r="AT317" s="131" t="s">
        <v>102</v>
      </c>
      <c r="AU317" s="132" t="s">
        <v>94</v>
      </c>
      <c r="AV317" s="132" t="s">
        <v>94</v>
      </c>
      <c r="AW317" s="133" t="s">
        <v>103</v>
      </c>
      <c r="AX317" s="133" t="s">
        <v>104</v>
      </c>
      <c r="AY317" s="133" t="s">
        <v>105</v>
      </c>
      <c r="AZ317" s="133" t="s">
        <v>103</v>
      </c>
      <c r="BA317" s="133"/>
      <c r="BB317" s="133"/>
    </row>
    <row r="318" spans="2:54" s="3" customFormat="1" ht="60">
      <c r="B318" s="113">
        <v>302</v>
      </c>
      <c r="C318" s="113" t="s">
        <v>290</v>
      </c>
      <c r="D318" s="113" t="s">
        <v>29</v>
      </c>
      <c r="E318" s="113" t="s">
        <v>32</v>
      </c>
      <c r="F318" s="113"/>
      <c r="G318" s="114" t="s">
        <v>324</v>
      </c>
      <c r="H318" s="114" t="s">
        <v>107</v>
      </c>
      <c r="I318" s="113" t="s">
        <v>108</v>
      </c>
      <c r="J318" s="113">
        <v>1</v>
      </c>
      <c r="K318" s="115"/>
      <c r="L318" s="116"/>
      <c r="M318" s="117">
        <v>1131228</v>
      </c>
      <c r="N318" s="113">
        <v>1</v>
      </c>
      <c r="O318" s="113" t="s">
        <v>109</v>
      </c>
      <c r="P318" s="119">
        <v>45867</v>
      </c>
      <c r="Q318" s="119">
        <v>45987</v>
      </c>
      <c r="R318" s="120">
        <f t="shared" si="89"/>
        <v>4524912</v>
      </c>
      <c r="S318" s="118"/>
      <c r="T318" s="118"/>
      <c r="U318" s="120">
        <f t="shared" si="86"/>
        <v>0</v>
      </c>
      <c r="V318" s="148">
        <f t="shared" si="93"/>
        <v>4</v>
      </c>
      <c r="W318" s="122">
        <f t="shared" si="90"/>
        <v>4524912</v>
      </c>
      <c r="X318" s="123" t="s">
        <v>92</v>
      </c>
      <c r="Y318" s="124" t="s">
        <v>466</v>
      </c>
      <c r="Z318" s="125" t="s">
        <v>110</v>
      </c>
      <c r="AA318" s="125" t="s">
        <v>347</v>
      </c>
      <c r="AB318" s="125" t="s">
        <v>94</v>
      </c>
      <c r="AC318" s="126" t="str">
        <f t="shared" si="92"/>
        <v>CLE-302</v>
      </c>
      <c r="AD318" s="123">
        <v>80111600</v>
      </c>
      <c r="AE318" s="47" t="s">
        <v>675</v>
      </c>
      <c r="AF318" s="127" t="s">
        <v>670</v>
      </c>
      <c r="AG318" s="127" t="str">
        <f t="shared" si="91"/>
        <v>julio</v>
      </c>
      <c r="AH318" s="141">
        <f t="shared" si="87"/>
        <v>4</v>
      </c>
      <c r="AI318" s="132" t="s">
        <v>96</v>
      </c>
      <c r="AJ318" s="151" t="s">
        <v>97</v>
      </c>
      <c r="AK318" s="128">
        <f t="shared" si="94"/>
        <v>4524912</v>
      </c>
      <c r="AL318" s="128">
        <f t="shared" si="81"/>
        <v>4524912</v>
      </c>
      <c r="AM318" s="128"/>
      <c r="AN318" s="132" t="s">
        <v>94</v>
      </c>
      <c r="AO318" s="132" t="s">
        <v>98</v>
      </c>
      <c r="AP318" s="152" t="s">
        <v>99</v>
      </c>
      <c r="AQ318" s="153" t="s">
        <v>100</v>
      </c>
      <c r="AR318" s="129" t="str">
        <f t="shared" si="88"/>
        <v xml:space="preserve">CENTRO DE LENGUAS </v>
      </c>
      <c r="AS318" s="130" t="s">
        <v>101</v>
      </c>
      <c r="AT318" s="131" t="s">
        <v>102</v>
      </c>
      <c r="AU318" s="132" t="s">
        <v>94</v>
      </c>
      <c r="AV318" s="132" t="s">
        <v>94</v>
      </c>
      <c r="AW318" s="133" t="s">
        <v>103</v>
      </c>
      <c r="AX318" s="133" t="s">
        <v>104</v>
      </c>
      <c r="AY318" s="133" t="s">
        <v>105</v>
      </c>
      <c r="AZ318" s="133" t="s">
        <v>103</v>
      </c>
      <c r="BA318" s="133"/>
      <c r="BB318" s="133"/>
    </row>
    <row r="319" spans="2:54" s="3" customFormat="1" ht="60">
      <c r="B319" s="113">
        <v>303</v>
      </c>
      <c r="C319" s="113" t="s">
        <v>290</v>
      </c>
      <c r="D319" s="113" t="s">
        <v>29</v>
      </c>
      <c r="E319" s="113" t="s">
        <v>32</v>
      </c>
      <c r="F319" s="113"/>
      <c r="G319" s="114" t="s">
        <v>324</v>
      </c>
      <c r="H319" s="114" t="s">
        <v>107</v>
      </c>
      <c r="I319" s="113" t="s">
        <v>108</v>
      </c>
      <c r="J319" s="113">
        <v>1</v>
      </c>
      <c r="K319" s="115"/>
      <c r="L319" s="116"/>
      <c r="M319" s="117">
        <v>1131228</v>
      </c>
      <c r="N319" s="113">
        <v>1</v>
      </c>
      <c r="O319" s="113" t="s">
        <v>109</v>
      </c>
      <c r="P319" s="119">
        <v>45867</v>
      </c>
      <c r="Q319" s="119">
        <v>45987</v>
      </c>
      <c r="R319" s="120">
        <f t="shared" si="89"/>
        <v>4524912</v>
      </c>
      <c r="S319" s="118"/>
      <c r="T319" s="118"/>
      <c r="U319" s="120">
        <f t="shared" si="86"/>
        <v>0</v>
      </c>
      <c r="V319" s="148">
        <f t="shared" si="93"/>
        <v>4</v>
      </c>
      <c r="W319" s="122">
        <f t="shared" si="90"/>
        <v>4524912</v>
      </c>
      <c r="X319" s="123" t="s">
        <v>92</v>
      </c>
      <c r="Y319" s="124" t="s">
        <v>466</v>
      </c>
      <c r="Z319" s="125" t="s">
        <v>110</v>
      </c>
      <c r="AA319" s="125" t="s">
        <v>347</v>
      </c>
      <c r="AB319" s="125" t="s">
        <v>94</v>
      </c>
      <c r="AC319" s="126" t="str">
        <f t="shared" si="92"/>
        <v>CLE-303</v>
      </c>
      <c r="AD319" s="123">
        <v>80111600</v>
      </c>
      <c r="AE319" s="47" t="s">
        <v>675</v>
      </c>
      <c r="AF319" s="127" t="s">
        <v>670</v>
      </c>
      <c r="AG319" s="127" t="str">
        <f t="shared" si="91"/>
        <v>julio</v>
      </c>
      <c r="AH319" s="141">
        <f t="shared" si="87"/>
        <v>4</v>
      </c>
      <c r="AI319" s="132" t="s">
        <v>96</v>
      </c>
      <c r="AJ319" s="151" t="s">
        <v>97</v>
      </c>
      <c r="AK319" s="128">
        <f t="shared" si="94"/>
        <v>4524912</v>
      </c>
      <c r="AL319" s="128">
        <f t="shared" si="81"/>
        <v>4524912</v>
      </c>
      <c r="AM319" s="128"/>
      <c r="AN319" s="132" t="s">
        <v>94</v>
      </c>
      <c r="AO319" s="132" t="s">
        <v>98</v>
      </c>
      <c r="AP319" s="152" t="s">
        <v>99</v>
      </c>
      <c r="AQ319" s="153" t="s">
        <v>100</v>
      </c>
      <c r="AR319" s="129" t="str">
        <f t="shared" si="88"/>
        <v xml:space="preserve">CENTRO DE LENGUAS </v>
      </c>
      <c r="AS319" s="130" t="s">
        <v>101</v>
      </c>
      <c r="AT319" s="131" t="s">
        <v>102</v>
      </c>
      <c r="AU319" s="132" t="s">
        <v>94</v>
      </c>
      <c r="AV319" s="132" t="s">
        <v>94</v>
      </c>
      <c r="AW319" s="133" t="s">
        <v>103</v>
      </c>
      <c r="AX319" s="133" t="s">
        <v>104</v>
      </c>
      <c r="AY319" s="133" t="s">
        <v>105</v>
      </c>
      <c r="AZ319" s="133" t="s">
        <v>103</v>
      </c>
      <c r="BA319" s="133"/>
      <c r="BB319" s="133"/>
    </row>
    <row r="320" spans="2:54" s="3" customFormat="1" ht="60">
      <c r="B320" s="113">
        <v>304</v>
      </c>
      <c r="C320" s="113" t="s">
        <v>290</v>
      </c>
      <c r="D320" s="113" t="s">
        <v>29</v>
      </c>
      <c r="E320" s="113" t="s">
        <v>32</v>
      </c>
      <c r="F320" s="113"/>
      <c r="G320" s="114" t="s">
        <v>324</v>
      </c>
      <c r="H320" s="114" t="s">
        <v>107</v>
      </c>
      <c r="I320" s="113" t="s">
        <v>108</v>
      </c>
      <c r="J320" s="113">
        <v>1</v>
      </c>
      <c r="K320" s="115"/>
      <c r="L320" s="116"/>
      <c r="M320" s="117">
        <v>1131228</v>
      </c>
      <c r="N320" s="113">
        <v>1</v>
      </c>
      <c r="O320" s="113" t="s">
        <v>109</v>
      </c>
      <c r="P320" s="119">
        <v>45867</v>
      </c>
      <c r="Q320" s="119">
        <v>45987</v>
      </c>
      <c r="R320" s="120">
        <f t="shared" si="89"/>
        <v>4524912</v>
      </c>
      <c r="S320" s="118"/>
      <c r="T320" s="118"/>
      <c r="U320" s="120">
        <f t="shared" si="86"/>
        <v>0</v>
      </c>
      <c r="V320" s="148">
        <f t="shared" si="93"/>
        <v>4</v>
      </c>
      <c r="W320" s="122">
        <f t="shared" si="90"/>
        <v>4524912</v>
      </c>
      <c r="X320" s="123" t="s">
        <v>92</v>
      </c>
      <c r="Y320" s="124" t="s">
        <v>466</v>
      </c>
      <c r="Z320" s="125" t="s">
        <v>110</v>
      </c>
      <c r="AA320" s="125" t="s">
        <v>347</v>
      </c>
      <c r="AB320" s="125" t="s">
        <v>94</v>
      </c>
      <c r="AC320" s="126" t="str">
        <f t="shared" si="92"/>
        <v>CLE-304</v>
      </c>
      <c r="AD320" s="123">
        <v>80111600</v>
      </c>
      <c r="AE320" s="47" t="s">
        <v>675</v>
      </c>
      <c r="AF320" s="127" t="s">
        <v>670</v>
      </c>
      <c r="AG320" s="127" t="str">
        <f t="shared" si="91"/>
        <v>julio</v>
      </c>
      <c r="AH320" s="141">
        <f t="shared" si="87"/>
        <v>4</v>
      </c>
      <c r="AI320" s="132" t="s">
        <v>96</v>
      </c>
      <c r="AJ320" s="151" t="s">
        <v>97</v>
      </c>
      <c r="AK320" s="128">
        <f t="shared" si="94"/>
        <v>4524912</v>
      </c>
      <c r="AL320" s="128">
        <f t="shared" si="81"/>
        <v>4524912</v>
      </c>
      <c r="AM320" s="128"/>
      <c r="AN320" s="132" t="s">
        <v>94</v>
      </c>
      <c r="AO320" s="132" t="s">
        <v>98</v>
      </c>
      <c r="AP320" s="152" t="s">
        <v>99</v>
      </c>
      <c r="AQ320" s="153" t="s">
        <v>100</v>
      </c>
      <c r="AR320" s="129" t="str">
        <f t="shared" si="88"/>
        <v xml:space="preserve">CENTRO DE LENGUAS </v>
      </c>
      <c r="AS320" s="130" t="s">
        <v>101</v>
      </c>
      <c r="AT320" s="131" t="s">
        <v>102</v>
      </c>
      <c r="AU320" s="132" t="s">
        <v>94</v>
      </c>
      <c r="AV320" s="132" t="s">
        <v>94</v>
      </c>
      <c r="AW320" s="133" t="s">
        <v>103</v>
      </c>
      <c r="AX320" s="133" t="s">
        <v>104</v>
      </c>
      <c r="AY320" s="133" t="s">
        <v>105</v>
      </c>
      <c r="AZ320" s="133" t="s">
        <v>103</v>
      </c>
      <c r="BA320" s="133"/>
      <c r="BB320" s="133"/>
    </row>
    <row r="321" spans="2:54" s="3" customFormat="1" ht="60">
      <c r="B321" s="113">
        <v>305</v>
      </c>
      <c r="C321" s="113" t="s">
        <v>290</v>
      </c>
      <c r="D321" s="113" t="s">
        <v>29</v>
      </c>
      <c r="E321" s="113" t="s">
        <v>32</v>
      </c>
      <c r="F321" s="113"/>
      <c r="G321" s="114" t="s">
        <v>324</v>
      </c>
      <c r="H321" s="114" t="s">
        <v>107</v>
      </c>
      <c r="I321" s="113" t="s">
        <v>108</v>
      </c>
      <c r="J321" s="113">
        <v>1</v>
      </c>
      <c r="K321" s="115"/>
      <c r="L321" s="116"/>
      <c r="M321" s="117">
        <v>1131228</v>
      </c>
      <c r="N321" s="113">
        <v>1</v>
      </c>
      <c r="O321" s="113" t="s">
        <v>109</v>
      </c>
      <c r="P321" s="119">
        <v>45867</v>
      </c>
      <c r="Q321" s="119">
        <v>45987</v>
      </c>
      <c r="R321" s="120">
        <f t="shared" si="89"/>
        <v>4524912</v>
      </c>
      <c r="S321" s="118"/>
      <c r="T321" s="118"/>
      <c r="U321" s="120">
        <f t="shared" si="86"/>
        <v>0</v>
      </c>
      <c r="V321" s="148">
        <f t="shared" si="93"/>
        <v>4</v>
      </c>
      <c r="W321" s="122">
        <f t="shared" si="90"/>
        <v>4524912</v>
      </c>
      <c r="X321" s="123" t="s">
        <v>92</v>
      </c>
      <c r="Y321" s="124" t="s">
        <v>466</v>
      </c>
      <c r="Z321" s="125" t="s">
        <v>110</v>
      </c>
      <c r="AA321" s="125" t="s">
        <v>347</v>
      </c>
      <c r="AB321" s="125" t="s">
        <v>94</v>
      </c>
      <c r="AC321" s="126" t="str">
        <f t="shared" si="92"/>
        <v>CLE-305</v>
      </c>
      <c r="AD321" s="123">
        <v>80111600</v>
      </c>
      <c r="AE321" s="47" t="s">
        <v>675</v>
      </c>
      <c r="AF321" s="127" t="s">
        <v>670</v>
      </c>
      <c r="AG321" s="127" t="str">
        <f t="shared" si="91"/>
        <v>julio</v>
      </c>
      <c r="AH321" s="141">
        <f t="shared" si="87"/>
        <v>4</v>
      </c>
      <c r="AI321" s="132" t="s">
        <v>96</v>
      </c>
      <c r="AJ321" s="151" t="s">
        <v>97</v>
      </c>
      <c r="AK321" s="128">
        <f t="shared" si="94"/>
        <v>4524912</v>
      </c>
      <c r="AL321" s="128">
        <f t="shared" si="81"/>
        <v>4524912</v>
      </c>
      <c r="AM321" s="128"/>
      <c r="AN321" s="132" t="s">
        <v>94</v>
      </c>
      <c r="AO321" s="132" t="s">
        <v>98</v>
      </c>
      <c r="AP321" s="152" t="s">
        <v>99</v>
      </c>
      <c r="AQ321" s="153" t="s">
        <v>100</v>
      </c>
      <c r="AR321" s="129" t="str">
        <f t="shared" si="88"/>
        <v xml:space="preserve">CENTRO DE LENGUAS </v>
      </c>
      <c r="AS321" s="130" t="s">
        <v>101</v>
      </c>
      <c r="AT321" s="131" t="s">
        <v>102</v>
      </c>
      <c r="AU321" s="132" t="s">
        <v>94</v>
      </c>
      <c r="AV321" s="132" t="s">
        <v>94</v>
      </c>
      <c r="AW321" s="133" t="s">
        <v>103</v>
      </c>
      <c r="AX321" s="133" t="s">
        <v>104</v>
      </c>
      <c r="AY321" s="133" t="s">
        <v>105</v>
      </c>
      <c r="AZ321" s="133" t="s">
        <v>103</v>
      </c>
      <c r="BA321" s="133"/>
      <c r="BB321" s="133"/>
    </row>
    <row r="322" spans="2:54" s="3" customFormat="1" ht="60">
      <c r="B322" s="113">
        <v>306</v>
      </c>
      <c r="C322" s="113" t="s">
        <v>290</v>
      </c>
      <c r="D322" s="113" t="s">
        <v>29</v>
      </c>
      <c r="E322" s="113" t="s">
        <v>32</v>
      </c>
      <c r="F322" s="113"/>
      <c r="G322" s="114" t="s">
        <v>324</v>
      </c>
      <c r="H322" s="114" t="s">
        <v>107</v>
      </c>
      <c r="I322" s="113" t="s">
        <v>108</v>
      </c>
      <c r="J322" s="113">
        <v>1</v>
      </c>
      <c r="K322" s="115"/>
      <c r="L322" s="116"/>
      <c r="M322" s="117">
        <v>1131228</v>
      </c>
      <c r="N322" s="113">
        <v>1</v>
      </c>
      <c r="O322" s="113" t="s">
        <v>109</v>
      </c>
      <c r="P322" s="119">
        <v>45867</v>
      </c>
      <c r="Q322" s="119">
        <v>45987</v>
      </c>
      <c r="R322" s="120">
        <f t="shared" si="89"/>
        <v>4524912</v>
      </c>
      <c r="S322" s="118"/>
      <c r="T322" s="118"/>
      <c r="U322" s="120">
        <f t="shared" si="86"/>
        <v>0</v>
      </c>
      <c r="V322" s="148">
        <f t="shared" si="93"/>
        <v>4</v>
      </c>
      <c r="W322" s="122">
        <f t="shared" si="90"/>
        <v>4524912</v>
      </c>
      <c r="X322" s="123" t="s">
        <v>92</v>
      </c>
      <c r="Y322" s="124" t="s">
        <v>466</v>
      </c>
      <c r="Z322" s="125" t="s">
        <v>110</v>
      </c>
      <c r="AA322" s="125" t="s">
        <v>347</v>
      </c>
      <c r="AB322" s="125" t="s">
        <v>94</v>
      </c>
      <c r="AC322" s="126" t="str">
        <f t="shared" si="92"/>
        <v>CLE-306</v>
      </c>
      <c r="AD322" s="123">
        <v>80111600</v>
      </c>
      <c r="AE322" s="47" t="s">
        <v>675</v>
      </c>
      <c r="AF322" s="127" t="s">
        <v>670</v>
      </c>
      <c r="AG322" s="127" t="str">
        <f t="shared" si="91"/>
        <v>julio</v>
      </c>
      <c r="AH322" s="141">
        <f t="shared" si="87"/>
        <v>4</v>
      </c>
      <c r="AI322" s="132" t="s">
        <v>96</v>
      </c>
      <c r="AJ322" s="151" t="s">
        <v>97</v>
      </c>
      <c r="AK322" s="128">
        <f t="shared" si="94"/>
        <v>4524912</v>
      </c>
      <c r="AL322" s="128">
        <f t="shared" si="81"/>
        <v>4524912</v>
      </c>
      <c r="AM322" s="128"/>
      <c r="AN322" s="132" t="s">
        <v>94</v>
      </c>
      <c r="AO322" s="132" t="s">
        <v>98</v>
      </c>
      <c r="AP322" s="152" t="s">
        <v>99</v>
      </c>
      <c r="AQ322" s="153" t="s">
        <v>100</v>
      </c>
      <c r="AR322" s="129" t="str">
        <f t="shared" si="88"/>
        <v xml:space="preserve">CENTRO DE LENGUAS </v>
      </c>
      <c r="AS322" s="130" t="s">
        <v>101</v>
      </c>
      <c r="AT322" s="131" t="s">
        <v>102</v>
      </c>
      <c r="AU322" s="132" t="s">
        <v>94</v>
      </c>
      <c r="AV322" s="132" t="s">
        <v>94</v>
      </c>
      <c r="AW322" s="133" t="s">
        <v>103</v>
      </c>
      <c r="AX322" s="133" t="s">
        <v>104</v>
      </c>
      <c r="AY322" s="133" t="s">
        <v>105</v>
      </c>
      <c r="AZ322" s="133" t="s">
        <v>103</v>
      </c>
      <c r="BA322" s="133"/>
      <c r="BB322" s="133"/>
    </row>
    <row r="323" spans="2:54" s="3" customFormat="1" ht="60">
      <c r="B323" s="113">
        <v>307</v>
      </c>
      <c r="C323" s="113" t="s">
        <v>290</v>
      </c>
      <c r="D323" s="113" t="s">
        <v>29</v>
      </c>
      <c r="E323" s="113" t="s">
        <v>32</v>
      </c>
      <c r="F323" s="113"/>
      <c r="G323" s="114" t="s">
        <v>324</v>
      </c>
      <c r="H323" s="114" t="s">
        <v>107</v>
      </c>
      <c r="I323" s="113" t="s">
        <v>108</v>
      </c>
      <c r="J323" s="113">
        <v>1</v>
      </c>
      <c r="K323" s="115"/>
      <c r="L323" s="116"/>
      <c r="M323" s="117">
        <v>1131228</v>
      </c>
      <c r="N323" s="113">
        <v>1</v>
      </c>
      <c r="O323" s="113" t="s">
        <v>109</v>
      </c>
      <c r="P323" s="119">
        <v>45867</v>
      </c>
      <c r="Q323" s="119">
        <v>45987</v>
      </c>
      <c r="R323" s="120">
        <f t="shared" si="89"/>
        <v>4524912</v>
      </c>
      <c r="S323" s="118"/>
      <c r="T323" s="118"/>
      <c r="U323" s="120">
        <f t="shared" si="86"/>
        <v>0</v>
      </c>
      <c r="V323" s="148">
        <f t="shared" si="93"/>
        <v>4</v>
      </c>
      <c r="W323" s="122">
        <f t="shared" si="90"/>
        <v>4524912</v>
      </c>
      <c r="X323" s="123" t="s">
        <v>92</v>
      </c>
      <c r="Y323" s="124" t="s">
        <v>466</v>
      </c>
      <c r="Z323" s="125" t="s">
        <v>110</v>
      </c>
      <c r="AA323" s="125" t="s">
        <v>347</v>
      </c>
      <c r="AB323" s="125" t="s">
        <v>94</v>
      </c>
      <c r="AC323" s="126" t="str">
        <f t="shared" si="92"/>
        <v>CLE-307</v>
      </c>
      <c r="AD323" s="123">
        <v>80111600</v>
      </c>
      <c r="AE323" s="47" t="s">
        <v>675</v>
      </c>
      <c r="AF323" s="127" t="s">
        <v>670</v>
      </c>
      <c r="AG323" s="127" t="str">
        <f t="shared" si="91"/>
        <v>julio</v>
      </c>
      <c r="AH323" s="141">
        <f t="shared" si="87"/>
        <v>4</v>
      </c>
      <c r="AI323" s="132" t="s">
        <v>96</v>
      </c>
      <c r="AJ323" s="151" t="s">
        <v>97</v>
      </c>
      <c r="AK323" s="128">
        <f t="shared" si="94"/>
        <v>4524912</v>
      </c>
      <c r="AL323" s="128">
        <f t="shared" si="81"/>
        <v>4524912</v>
      </c>
      <c r="AM323" s="128"/>
      <c r="AN323" s="132" t="s">
        <v>94</v>
      </c>
      <c r="AO323" s="132" t="s">
        <v>98</v>
      </c>
      <c r="AP323" s="152" t="s">
        <v>99</v>
      </c>
      <c r="AQ323" s="153" t="s">
        <v>100</v>
      </c>
      <c r="AR323" s="129" t="str">
        <f t="shared" si="88"/>
        <v xml:space="preserve">CENTRO DE LENGUAS </v>
      </c>
      <c r="AS323" s="130" t="s">
        <v>101</v>
      </c>
      <c r="AT323" s="131" t="s">
        <v>102</v>
      </c>
      <c r="AU323" s="132" t="s">
        <v>94</v>
      </c>
      <c r="AV323" s="132" t="s">
        <v>94</v>
      </c>
      <c r="AW323" s="133" t="s">
        <v>103</v>
      </c>
      <c r="AX323" s="133" t="s">
        <v>104</v>
      </c>
      <c r="AY323" s="133" t="s">
        <v>105</v>
      </c>
      <c r="AZ323" s="133" t="s">
        <v>103</v>
      </c>
      <c r="BA323" s="133"/>
      <c r="BB323" s="133"/>
    </row>
    <row r="324" spans="2:54" s="3" customFormat="1" ht="60">
      <c r="B324" s="113">
        <v>308</v>
      </c>
      <c r="C324" s="113" t="s">
        <v>290</v>
      </c>
      <c r="D324" s="113" t="s">
        <v>29</v>
      </c>
      <c r="E324" s="113" t="s">
        <v>32</v>
      </c>
      <c r="F324" s="113"/>
      <c r="G324" s="114" t="s">
        <v>324</v>
      </c>
      <c r="H324" s="114" t="s">
        <v>107</v>
      </c>
      <c r="I324" s="113" t="s">
        <v>108</v>
      </c>
      <c r="J324" s="113">
        <v>1</v>
      </c>
      <c r="K324" s="115"/>
      <c r="L324" s="116"/>
      <c r="M324" s="117">
        <v>1131228</v>
      </c>
      <c r="N324" s="113">
        <v>1</v>
      </c>
      <c r="O324" s="113" t="s">
        <v>109</v>
      </c>
      <c r="P324" s="119">
        <v>45867</v>
      </c>
      <c r="Q324" s="119">
        <v>45987</v>
      </c>
      <c r="R324" s="120">
        <f t="shared" si="89"/>
        <v>4524912</v>
      </c>
      <c r="S324" s="118"/>
      <c r="T324" s="118"/>
      <c r="U324" s="120">
        <f t="shared" si="86"/>
        <v>0</v>
      </c>
      <c r="V324" s="148">
        <f t="shared" si="93"/>
        <v>4</v>
      </c>
      <c r="W324" s="122">
        <f t="shared" si="90"/>
        <v>4524912</v>
      </c>
      <c r="X324" s="123" t="s">
        <v>92</v>
      </c>
      <c r="Y324" s="124" t="s">
        <v>466</v>
      </c>
      <c r="Z324" s="125" t="s">
        <v>110</v>
      </c>
      <c r="AA324" s="125" t="s">
        <v>347</v>
      </c>
      <c r="AB324" s="125" t="s">
        <v>94</v>
      </c>
      <c r="AC324" s="126" t="str">
        <f t="shared" si="92"/>
        <v>CLE-308</v>
      </c>
      <c r="AD324" s="123">
        <v>80111600</v>
      </c>
      <c r="AE324" s="47" t="s">
        <v>675</v>
      </c>
      <c r="AF324" s="127" t="s">
        <v>670</v>
      </c>
      <c r="AG324" s="127" t="str">
        <f t="shared" si="91"/>
        <v>julio</v>
      </c>
      <c r="AH324" s="141">
        <f t="shared" si="87"/>
        <v>4</v>
      </c>
      <c r="AI324" s="132" t="s">
        <v>96</v>
      </c>
      <c r="AJ324" s="151" t="s">
        <v>97</v>
      </c>
      <c r="AK324" s="128">
        <f t="shared" si="94"/>
        <v>4524912</v>
      </c>
      <c r="AL324" s="128">
        <f t="shared" si="81"/>
        <v>4524912</v>
      </c>
      <c r="AM324" s="128"/>
      <c r="AN324" s="132" t="s">
        <v>94</v>
      </c>
      <c r="AO324" s="132" t="s">
        <v>98</v>
      </c>
      <c r="AP324" s="152" t="s">
        <v>99</v>
      </c>
      <c r="AQ324" s="153" t="s">
        <v>100</v>
      </c>
      <c r="AR324" s="129" t="str">
        <f t="shared" si="88"/>
        <v xml:space="preserve">CENTRO DE LENGUAS </v>
      </c>
      <c r="AS324" s="130" t="s">
        <v>101</v>
      </c>
      <c r="AT324" s="131" t="s">
        <v>102</v>
      </c>
      <c r="AU324" s="132" t="s">
        <v>94</v>
      </c>
      <c r="AV324" s="132" t="s">
        <v>94</v>
      </c>
      <c r="AW324" s="133" t="s">
        <v>103</v>
      </c>
      <c r="AX324" s="133" t="s">
        <v>104</v>
      </c>
      <c r="AY324" s="133" t="s">
        <v>105</v>
      </c>
      <c r="AZ324" s="133" t="s">
        <v>103</v>
      </c>
      <c r="BA324" s="133"/>
      <c r="BB324" s="133"/>
    </row>
    <row r="325" spans="2:54" s="3" customFormat="1" ht="60">
      <c r="B325" s="113">
        <v>309</v>
      </c>
      <c r="C325" s="113" t="s">
        <v>290</v>
      </c>
      <c r="D325" s="113" t="s">
        <v>29</v>
      </c>
      <c r="E325" s="113" t="s">
        <v>32</v>
      </c>
      <c r="F325" s="113"/>
      <c r="G325" s="114" t="s">
        <v>324</v>
      </c>
      <c r="H325" s="114" t="s">
        <v>107</v>
      </c>
      <c r="I325" s="113" t="s">
        <v>108</v>
      </c>
      <c r="J325" s="113">
        <v>1</v>
      </c>
      <c r="K325" s="115"/>
      <c r="L325" s="116"/>
      <c r="M325" s="117">
        <v>1131228</v>
      </c>
      <c r="N325" s="113">
        <v>1</v>
      </c>
      <c r="O325" s="113" t="s">
        <v>109</v>
      </c>
      <c r="P325" s="119">
        <v>45867</v>
      </c>
      <c r="Q325" s="119">
        <v>45987</v>
      </c>
      <c r="R325" s="120">
        <f t="shared" si="89"/>
        <v>4524912</v>
      </c>
      <c r="S325" s="118"/>
      <c r="T325" s="118"/>
      <c r="U325" s="120">
        <f t="shared" si="86"/>
        <v>0</v>
      </c>
      <c r="V325" s="148">
        <f t="shared" si="93"/>
        <v>4</v>
      </c>
      <c r="W325" s="122">
        <f t="shared" si="90"/>
        <v>4524912</v>
      </c>
      <c r="X325" s="123" t="s">
        <v>92</v>
      </c>
      <c r="Y325" s="124" t="s">
        <v>466</v>
      </c>
      <c r="Z325" s="125" t="s">
        <v>110</v>
      </c>
      <c r="AA325" s="125" t="s">
        <v>347</v>
      </c>
      <c r="AB325" s="125" t="s">
        <v>94</v>
      </c>
      <c r="AC325" s="126" t="str">
        <f t="shared" si="92"/>
        <v>CLE-309</v>
      </c>
      <c r="AD325" s="123">
        <v>80111600</v>
      </c>
      <c r="AE325" s="47" t="s">
        <v>675</v>
      </c>
      <c r="AF325" s="127" t="s">
        <v>670</v>
      </c>
      <c r="AG325" s="127" t="str">
        <f t="shared" si="91"/>
        <v>julio</v>
      </c>
      <c r="AH325" s="141">
        <f t="shared" si="87"/>
        <v>4</v>
      </c>
      <c r="AI325" s="132" t="s">
        <v>96</v>
      </c>
      <c r="AJ325" s="151" t="s">
        <v>97</v>
      </c>
      <c r="AK325" s="128">
        <f t="shared" si="94"/>
        <v>4524912</v>
      </c>
      <c r="AL325" s="128">
        <f t="shared" si="81"/>
        <v>4524912</v>
      </c>
      <c r="AM325" s="128"/>
      <c r="AN325" s="132" t="s">
        <v>94</v>
      </c>
      <c r="AO325" s="132" t="s">
        <v>98</v>
      </c>
      <c r="AP325" s="152" t="s">
        <v>99</v>
      </c>
      <c r="AQ325" s="153" t="s">
        <v>100</v>
      </c>
      <c r="AR325" s="129" t="str">
        <f t="shared" si="88"/>
        <v xml:space="preserve">CENTRO DE LENGUAS </v>
      </c>
      <c r="AS325" s="130" t="s">
        <v>101</v>
      </c>
      <c r="AT325" s="131" t="s">
        <v>102</v>
      </c>
      <c r="AU325" s="132" t="s">
        <v>94</v>
      </c>
      <c r="AV325" s="132" t="s">
        <v>94</v>
      </c>
      <c r="AW325" s="133" t="s">
        <v>103</v>
      </c>
      <c r="AX325" s="133" t="s">
        <v>104</v>
      </c>
      <c r="AY325" s="133" t="s">
        <v>105</v>
      </c>
      <c r="AZ325" s="133" t="s">
        <v>103</v>
      </c>
      <c r="BA325" s="133"/>
      <c r="BB325" s="133"/>
    </row>
    <row r="326" spans="2:54" s="3" customFormat="1" ht="60">
      <c r="B326" s="113">
        <v>310</v>
      </c>
      <c r="C326" s="113" t="s">
        <v>290</v>
      </c>
      <c r="D326" s="113" t="s">
        <v>29</v>
      </c>
      <c r="E326" s="113" t="s">
        <v>32</v>
      </c>
      <c r="F326" s="113"/>
      <c r="G326" s="114" t="s">
        <v>324</v>
      </c>
      <c r="H326" s="114" t="s">
        <v>107</v>
      </c>
      <c r="I326" s="113" t="s">
        <v>108</v>
      </c>
      <c r="J326" s="113">
        <v>1</v>
      </c>
      <c r="K326" s="115"/>
      <c r="L326" s="116"/>
      <c r="M326" s="117">
        <v>1131228</v>
      </c>
      <c r="N326" s="113">
        <v>1</v>
      </c>
      <c r="O326" s="113" t="s">
        <v>109</v>
      </c>
      <c r="P326" s="119">
        <v>45867</v>
      </c>
      <c r="Q326" s="119">
        <v>45987</v>
      </c>
      <c r="R326" s="120">
        <f t="shared" si="89"/>
        <v>4524912</v>
      </c>
      <c r="S326" s="118"/>
      <c r="T326" s="118"/>
      <c r="U326" s="120">
        <f t="shared" si="86"/>
        <v>0</v>
      </c>
      <c r="V326" s="148">
        <f t="shared" si="93"/>
        <v>4</v>
      </c>
      <c r="W326" s="122">
        <f t="shared" si="90"/>
        <v>4524912</v>
      </c>
      <c r="X326" s="123" t="s">
        <v>92</v>
      </c>
      <c r="Y326" s="124" t="s">
        <v>466</v>
      </c>
      <c r="Z326" s="125" t="s">
        <v>110</v>
      </c>
      <c r="AA326" s="125" t="s">
        <v>347</v>
      </c>
      <c r="AB326" s="125" t="s">
        <v>94</v>
      </c>
      <c r="AC326" s="126" t="str">
        <f t="shared" si="92"/>
        <v>CLE-310</v>
      </c>
      <c r="AD326" s="123">
        <v>80111600</v>
      </c>
      <c r="AE326" s="47" t="s">
        <v>675</v>
      </c>
      <c r="AF326" s="127" t="s">
        <v>670</v>
      </c>
      <c r="AG326" s="127" t="str">
        <f t="shared" si="91"/>
        <v>julio</v>
      </c>
      <c r="AH326" s="141">
        <f t="shared" si="87"/>
        <v>4</v>
      </c>
      <c r="AI326" s="132" t="s">
        <v>96</v>
      </c>
      <c r="AJ326" s="151" t="s">
        <v>97</v>
      </c>
      <c r="AK326" s="128">
        <f t="shared" si="94"/>
        <v>4524912</v>
      </c>
      <c r="AL326" s="128">
        <f t="shared" si="81"/>
        <v>4524912</v>
      </c>
      <c r="AM326" s="128"/>
      <c r="AN326" s="132" t="s">
        <v>94</v>
      </c>
      <c r="AO326" s="132" t="s">
        <v>98</v>
      </c>
      <c r="AP326" s="152" t="s">
        <v>99</v>
      </c>
      <c r="AQ326" s="153" t="s">
        <v>100</v>
      </c>
      <c r="AR326" s="129" t="str">
        <f t="shared" si="88"/>
        <v xml:space="preserve">CENTRO DE LENGUAS </v>
      </c>
      <c r="AS326" s="130" t="s">
        <v>101</v>
      </c>
      <c r="AT326" s="131" t="s">
        <v>102</v>
      </c>
      <c r="AU326" s="132" t="s">
        <v>94</v>
      </c>
      <c r="AV326" s="132" t="s">
        <v>94</v>
      </c>
      <c r="AW326" s="133" t="s">
        <v>103</v>
      </c>
      <c r="AX326" s="133" t="s">
        <v>104</v>
      </c>
      <c r="AY326" s="133" t="s">
        <v>105</v>
      </c>
      <c r="AZ326" s="133" t="s">
        <v>103</v>
      </c>
      <c r="BA326" s="133"/>
      <c r="BB326" s="133"/>
    </row>
    <row r="327" spans="2:54" s="3" customFormat="1" ht="60">
      <c r="B327" s="113">
        <v>311</v>
      </c>
      <c r="C327" s="113" t="s">
        <v>290</v>
      </c>
      <c r="D327" s="113" t="s">
        <v>29</v>
      </c>
      <c r="E327" s="113" t="s">
        <v>32</v>
      </c>
      <c r="F327" s="113"/>
      <c r="G327" s="114" t="s">
        <v>324</v>
      </c>
      <c r="H327" s="114" t="s">
        <v>107</v>
      </c>
      <c r="I327" s="113" t="s">
        <v>108</v>
      </c>
      <c r="J327" s="113">
        <v>1</v>
      </c>
      <c r="K327" s="115"/>
      <c r="L327" s="116"/>
      <c r="M327" s="117">
        <v>1131228</v>
      </c>
      <c r="N327" s="113">
        <v>1</v>
      </c>
      <c r="O327" s="113" t="s">
        <v>109</v>
      </c>
      <c r="P327" s="119">
        <v>45867</v>
      </c>
      <c r="Q327" s="119">
        <v>45987</v>
      </c>
      <c r="R327" s="120">
        <f t="shared" si="89"/>
        <v>4524912</v>
      </c>
      <c r="S327" s="118"/>
      <c r="T327" s="118"/>
      <c r="U327" s="120">
        <f t="shared" si="86"/>
        <v>0</v>
      </c>
      <c r="V327" s="148">
        <f t="shared" si="93"/>
        <v>4</v>
      </c>
      <c r="W327" s="122">
        <f t="shared" si="90"/>
        <v>4524912</v>
      </c>
      <c r="X327" s="123" t="s">
        <v>92</v>
      </c>
      <c r="Y327" s="124" t="s">
        <v>466</v>
      </c>
      <c r="Z327" s="125" t="s">
        <v>110</v>
      </c>
      <c r="AA327" s="125" t="s">
        <v>347</v>
      </c>
      <c r="AB327" s="125" t="s">
        <v>94</v>
      </c>
      <c r="AC327" s="126" t="str">
        <f t="shared" si="92"/>
        <v>CLE-311</v>
      </c>
      <c r="AD327" s="123">
        <v>80111600</v>
      </c>
      <c r="AE327" s="47" t="s">
        <v>675</v>
      </c>
      <c r="AF327" s="127" t="s">
        <v>670</v>
      </c>
      <c r="AG327" s="127" t="str">
        <f t="shared" si="91"/>
        <v>julio</v>
      </c>
      <c r="AH327" s="141">
        <f t="shared" si="87"/>
        <v>4</v>
      </c>
      <c r="AI327" s="132" t="s">
        <v>96</v>
      </c>
      <c r="AJ327" s="151" t="s">
        <v>97</v>
      </c>
      <c r="AK327" s="128">
        <f t="shared" si="94"/>
        <v>4524912</v>
      </c>
      <c r="AL327" s="128">
        <f t="shared" si="81"/>
        <v>4524912</v>
      </c>
      <c r="AM327" s="128"/>
      <c r="AN327" s="132" t="s">
        <v>94</v>
      </c>
      <c r="AO327" s="132" t="s">
        <v>98</v>
      </c>
      <c r="AP327" s="152" t="s">
        <v>99</v>
      </c>
      <c r="AQ327" s="153" t="s">
        <v>100</v>
      </c>
      <c r="AR327" s="129" t="str">
        <f t="shared" si="88"/>
        <v xml:space="preserve">CENTRO DE LENGUAS </v>
      </c>
      <c r="AS327" s="130" t="s">
        <v>101</v>
      </c>
      <c r="AT327" s="131" t="s">
        <v>102</v>
      </c>
      <c r="AU327" s="132" t="s">
        <v>94</v>
      </c>
      <c r="AV327" s="132" t="s">
        <v>94</v>
      </c>
      <c r="AW327" s="133" t="s">
        <v>103</v>
      </c>
      <c r="AX327" s="133" t="s">
        <v>104</v>
      </c>
      <c r="AY327" s="133" t="s">
        <v>105</v>
      </c>
      <c r="AZ327" s="133" t="s">
        <v>103</v>
      </c>
      <c r="BA327" s="133"/>
      <c r="BB327" s="133"/>
    </row>
    <row r="328" spans="2:54" s="3" customFormat="1" ht="60">
      <c r="B328" s="113">
        <v>312</v>
      </c>
      <c r="C328" s="113" t="s">
        <v>290</v>
      </c>
      <c r="D328" s="113" t="s">
        <v>29</v>
      </c>
      <c r="E328" s="113" t="s">
        <v>32</v>
      </c>
      <c r="F328" s="113"/>
      <c r="G328" s="114" t="s">
        <v>324</v>
      </c>
      <c r="H328" s="114" t="s">
        <v>107</v>
      </c>
      <c r="I328" s="113" t="s">
        <v>108</v>
      </c>
      <c r="J328" s="113">
        <v>1</v>
      </c>
      <c r="K328" s="115"/>
      <c r="L328" s="116"/>
      <c r="M328" s="117">
        <v>1131228</v>
      </c>
      <c r="N328" s="113">
        <v>1</v>
      </c>
      <c r="O328" s="113" t="s">
        <v>109</v>
      </c>
      <c r="P328" s="119">
        <v>45867</v>
      </c>
      <c r="Q328" s="119">
        <v>45987</v>
      </c>
      <c r="R328" s="120">
        <f t="shared" si="89"/>
        <v>4524912</v>
      </c>
      <c r="S328" s="118"/>
      <c r="T328" s="118"/>
      <c r="U328" s="120">
        <f t="shared" si="86"/>
        <v>0</v>
      </c>
      <c r="V328" s="148">
        <f t="shared" si="93"/>
        <v>4</v>
      </c>
      <c r="W328" s="122">
        <f t="shared" si="90"/>
        <v>4524912</v>
      </c>
      <c r="X328" s="123" t="s">
        <v>92</v>
      </c>
      <c r="Y328" s="124" t="s">
        <v>466</v>
      </c>
      <c r="Z328" s="125" t="s">
        <v>110</v>
      </c>
      <c r="AA328" s="125" t="s">
        <v>347</v>
      </c>
      <c r="AB328" s="125" t="s">
        <v>94</v>
      </c>
      <c r="AC328" s="126" t="str">
        <f t="shared" si="92"/>
        <v>CLE-312</v>
      </c>
      <c r="AD328" s="123">
        <v>80111600</v>
      </c>
      <c r="AE328" s="47" t="s">
        <v>675</v>
      </c>
      <c r="AF328" s="127" t="s">
        <v>670</v>
      </c>
      <c r="AG328" s="127" t="str">
        <f t="shared" si="91"/>
        <v>julio</v>
      </c>
      <c r="AH328" s="141">
        <f t="shared" si="87"/>
        <v>4</v>
      </c>
      <c r="AI328" s="132" t="s">
        <v>96</v>
      </c>
      <c r="AJ328" s="151" t="s">
        <v>97</v>
      </c>
      <c r="AK328" s="128">
        <f t="shared" si="94"/>
        <v>4524912</v>
      </c>
      <c r="AL328" s="128">
        <f t="shared" si="81"/>
        <v>4524912</v>
      </c>
      <c r="AM328" s="128"/>
      <c r="AN328" s="132" t="s">
        <v>94</v>
      </c>
      <c r="AO328" s="132" t="s">
        <v>98</v>
      </c>
      <c r="AP328" s="152" t="s">
        <v>99</v>
      </c>
      <c r="AQ328" s="153" t="s">
        <v>100</v>
      </c>
      <c r="AR328" s="129" t="str">
        <f t="shared" si="88"/>
        <v xml:space="preserve">CENTRO DE LENGUAS </v>
      </c>
      <c r="AS328" s="130" t="s">
        <v>101</v>
      </c>
      <c r="AT328" s="131" t="s">
        <v>102</v>
      </c>
      <c r="AU328" s="132" t="s">
        <v>94</v>
      </c>
      <c r="AV328" s="132" t="s">
        <v>94</v>
      </c>
      <c r="AW328" s="133" t="s">
        <v>103</v>
      </c>
      <c r="AX328" s="133" t="s">
        <v>104</v>
      </c>
      <c r="AY328" s="133" t="s">
        <v>105</v>
      </c>
      <c r="AZ328" s="133" t="s">
        <v>103</v>
      </c>
      <c r="BA328" s="133"/>
      <c r="BB328" s="133"/>
    </row>
    <row r="329" spans="2:54" s="3" customFormat="1" ht="60">
      <c r="B329" s="113">
        <v>313</v>
      </c>
      <c r="C329" s="113" t="s">
        <v>290</v>
      </c>
      <c r="D329" s="113" t="s">
        <v>29</v>
      </c>
      <c r="E329" s="113" t="s">
        <v>32</v>
      </c>
      <c r="F329" s="113"/>
      <c r="G329" s="114" t="s">
        <v>324</v>
      </c>
      <c r="H329" s="114" t="s">
        <v>107</v>
      </c>
      <c r="I329" s="113" t="s">
        <v>108</v>
      </c>
      <c r="J329" s="113">
        <v>1</v>
      </c>
      <c r="K329" s="115"/>
      <c r="L329" s="116"/>
      <c r="M329" s="117">
        <v>1131228</v>
      </c>
      <c r="N329" s="113">
        <v>1</v>
      </c>
      <c r="O329" s="113" t="s">
        <v>109</v>
      </c>
      <c r="P329" s="119">
        <v>45867</v>
      </c>
      <c r="Q329" s="119">
        <v>45987</v>
      </c>
      <c r="R329" s="120">
        <f t="shared" si="89"/>
        <v>4524912</v>
      </c>
      <c r="S329" s="118"/>
      <c r="T329" s="118"/>
      <c r="U329" s="120">
        <f t="shared" si="86"/>
        <v>0</v>
      </c>
      <c r="V329" s="148">
        <f t="shared" si="93"/>
        <v>4</v>
      </c>
      <c r="W329" s="122">
        <f t="shared" si="90"/>
        <v>4524912</v>
      </c>
      <c r="X329" s="123" t="s">
        <v>92</v>
      </c>
      <c r="Y329" s="124" t="s">
        <v>466</v>
      </c>
      <c r="Z329" s="125" t="s">
        <v>110</v>
      </c>
      <c r="AA329" s="125" t="s">
        <v>347</v>
      </c>
      <c r="AB329" s="125" t="s">
        <v>94</v>
      </c>
      <c r="AC329" s="126" t="str">
        <f t="shared" si="92"/>
        <v>CLE-313</v>
      </c>
      <c r="AD329" s="123">
        <v>80111600</v>
      </c>
      <c r="AE329" s="47" t="s">
        <v>675</v>
      </c>
      <c r="AF329" s="127" t="s">
        <v>670</v>
      </c>
      <c r="AG329" s="127" t="str">
        <f t="shared" si="91"/>
        <v>julio</v>
      </c>
      <c r="AH329" s="141">
        <f t="shared" si="87"/>
        <v>4</v>
      </c>
      <c r="AI329" s="132" t="s">
        <v>96</v>
      </c>
      <c r="AJ329" s="151" t="s">
        <v>97</v>
      </c>
      <c r="AK329" s="128">
        <f t="shared" si="94"/>
        <v>4524912</v>
      </c>
      <c r="AL329" s="128">
        <f t="shared" si="81"/>
        <v>4524912</v>
      </c>
      <c r="AM329" s="128"/>
      <c r="AN329" s="132" t="s">
        <v>94</v>
      </c>
      <c r="AO329" s="132" t="s">
        <v>98</v>
      </c>
      <c r="AP329" s="152" t="s">
        <v>99</v>
      </c>
      <c r="AQ329" s="153" t="s">
        <v>100</v>
      </c>
      <c r="AR329" s="129" t="str">
        <f t="shared" si="88"/>
        <v xml:space="preserve">CENTRO DE LENGUAS </v>
      </c>
      <c r="AS329" s="130" t="s">
        <v>101</v>
      </c>
      <c r="AT329" s="131" t="s">
        <v>102</v>
      </c>
      <c r="AU329" s="132" t="s">
        <v>94</v>
      </c>
      <c r="AV329" s="132" t="s">
        <v>94</v>
      </c>
      <c r="AW329" s="133" t="s">
        <v>103</v>
      </c>
      <c r="AX329" s="133" t="s">
        <v>104</v>
      </c>
      <c r="AY329" s="133" t="s">
        <v>105</v>
      </c>
      <c r="AZ329" s="133" t="s">
        <v>103</v>
      </c>
      <c r="BA329" s="133"/>
      <c r="BB329" s="133"/>
    </row>
    <row r="330" spans="2:54" s="3" customFormat="1" ht="60">
      <c r="B330" s="113">
        <v>314</v>
      </c>
      <c r="C330" s="113" t="s">
        <v>290</v>
      </c>
      <c r="D330" s="113" t="s">
        <v>29</v>
      </c>
      <c r="E330" s="113" t="s">
        <v>32</v>
      </c>
      <c r="F330" s="113"/>
      <c r="G330" s="114" t="s">
        <v>324</v>
      </c>
      <c r="H330" s="114" t="s">
        <v>107</v>
      </c>
      <c r="I330" s="113" t="s">
        <v>108</v>
      </c>
      <c r="J330" s="113">
        <v>1</v>
      </c>
      <c r="K330" s="115"/>
      <c r="L330" s="116"/>
      <c r="M330" s="117">
        <v>1131228</v>
      </c>
      <c r="N330" s="113">
        <v>1</v>
      </c>
      <c r="O330" s="113" t="s">
        <v>109</v>
      </c>
      <c r="P330" s="119">
        <v>45867</v>
      </c>
      <c r="Q330" s="119">
        <v>45987</v>
      </c>
      <c r="R330" s="120">
        <f t="shared" si="89"/>
        <v>4524912</v>
      </c>
      <c r="S330" s="118"/>
      <c r="T330" s="118"/>
      <c r="U330" s="120">
        <f t="shared" si="86"/>
        <v>0</v>
      </c>
      <c r="V330" s="148">
        <f t="shared" si="93"/>
        <v>4</v>
      </c>
      <c r="W330" s="122">
        <f t="shared" si="90"/>
        <v>4524912</v>
      </c>
      <c r="X330" s="123" t="s">
        <v>92</v>
      </c>
      <c r="Y330" s="124" t="s">
        <v>466</v>
      </c>
      <c r="Z330" s="125" t="s">
        <v>110</v>
      </c>
      <c r="AA330" s="125" t="s">
        <v>347</v>
      </c>
      <c r="AB330" s="125" t="s">
        <v>94</v>
      </c>
      <c r="AC330" s="126" t="str">
        <f t="shared" si="92"/>
        <v>CLE-314</v>
      </c>
      <c r="AD330" s="123">
        <v>80111600</v>
      </c>
      <c r="AE330" s="47" t="s">
        <v>675</v>
      </c>
      <c r="AF330" s="127" t="s">
        <v>670</v>
      </c>
      <c r="AG330" s="127" t="str">
        <f t="shared" si="91"/>
        <v>julio</v>
      </c>
      <c r="AH330" s="141">
        <f t="shared" si="87"/>
        <v>4</v>
      </c>
      <c r="AI330" s="132" t="s">
        <v>96</v>
      </c>
      <c r="AJ330" s="151" t="s">
        <v>97</v>
      </c>
      <c r="AK330" s="128">
        <f t="shared" si="94"/>
        <v>4524912</v>
      </c>
      <c r="AL330" s="128">
        <f t="shared" si="81"/>
        <v>4524912</v>
      </c>
      <c r="AM330" s="128"/>
      <c r="AN330" s="132" t="s">
        <v>94</v>
      </c>
      <c r="AO330" s="132" t="s">
        <v>98</v>
      </c>
      <c r="AP330" s="152" t="s">
        <v>99</v>
      </c>
      <c r="AQ330" s="153" t="s">
        <v>100</v>
      </c>
      <c r="AR330" s="129" t="str">
        <f t="shared" si="88"/>
        <v xml:space="preserve">CENTRO DE LENGUAS </v>
      </c>
      <c r="AS330" s="130" t="s">
        <v>101</v>
      </c>
      <c r="AT330" s="131" t="s">
        <v>102</v>
      </c>
      <c r="AU330" s="132" t="s">
        <v>94</v>
      </c>
      <c r="AV330" s="132" t="s">
        <v>94</v>
      </c>
      <c r="AW330" s="133" t="s">
        <v>103</v>
      </c>
      <c r="AX330" s="133" t="s">
        <v>104</v>
      </c>
      <c r="AY330" s="133" t="s">
        <v>105</v>
      </c>
      <c r="AZ330" s="133" t="s">
        <v>103</v>
      </c>
      <c r="BA330" s="133"/>
      <c r="BB330" s="133"/>
    </row>
    <row r="331" spans="2:54" s="3" customFormat="1" ht="60">
      <c r="B331" s="113">
        <v>315</v>
      </c>
      <c r="C331" s="113" t="s">
        <v>290</v>
      </c>
      <c r="D331" s="113" t="s">
        <v>29</v>
      </c>
      <c r="E331" s="113" t="s">
        <v>32</v>
      </c>
      <c r="F331" s="113"/>
      <c r="G331" s="114" t="s">
        <v>324</v>
      </c>
      <c r="H331" s="114" t="s">
        <v>107</v>
      </c>
      <c r="I331" s="113" t="s">
        <v>108</v>
      </c>
      <c r="J331" s="113">
        <v>1</v>
      </c>
      <c r="K331" s="115"/>
      <c r="L331" s="116"/>
      <c r="M331" s="117">
        <v>1131228</v>
      </c>
      <c r="N331" s="113">
        <v>1</v>
      </c>
      <c r="O331" s="113" t="s">
        <v>109</v>
      </c>
      <c r="P331" s="119">
        <v>45867</v>
      </c>
      <c r="Q331" s="119">
        <v>45987</v>
      </c>
      <c r="R331" s="120">
        <f t="shared" si="89"/>
        <v>4524912</v>
      </c>
      <c r="S331" s="118"/>
      <c r="T331" s="118"/>
      <c r="U331" s="120">
        <f t="shared" si="86"/>
        <v>0</v>
      </c>
      <c r="V331" s="148">
        <f t="shared" si="93"/>
        <v>4</v>
      </c>
      <c r="W331" s="122">
        <f t="shared" si="90"/>
        <v>4524912</v>
      </c>
      <c r="X331" s="123" t="s">
        <v>92</v>
      </c>
      <c r="Y331" s="124" t="s">
        <v>466</v>
      </c>
      <c r="Z331" s="125" t="s">
        <v>110</v>
      </c>
      <c r="AA331" s="125" t="s">
        <v>347</v>
      </c>
      <c r="AB331" s="125" t="s">
        <v>94</v>
      </c>
      <c r="AC331" s="126" t="str">
        <f t="shared" si="92"/>
        <v>CLE-315</v>
      </c>
      <c r="AD331" s="123">
        <v>80111600</v>
      </c>
      <c r="AE331" s="47" t="s">
        <v>675</v>
      </c>
      <c r="AF331" s="127" t="s">
        <v>670</v>
      </c>
      <c r="AG331" s="127" t="str">
        <f t="shared" si="91"/>
        <v>julio</v>
      </c>
      <c r="AH331" s="141">
        <f t="shared" si="87"/>
        <v>4</v>
      </c>
      <c r="AI331" s="132" t="s">
        <v>96</v>
      </c>
      <c r="AJ331" s="151" t="s">
        <v>97</v>
      </c>
      <c r="AK331" s="128">
        <f t="shared" si="94"/>
        <v>4524912</v>
      </c>
      <c r="AL331" s="128">
        <f t="shared" si="81"/>
        <v>4524912</v>
      </c>
      <c r="AM331" s="128"/>
      <c r="AN331" s="132" t="s">
        <v>94</v>
      </c>
      <c r="AO331" s="132" t="s">
        <v>98</v>
      </c>
      <c r="AP331" s="152" t="s">
        <v>99</v>
      </c>
      <c r="AQ331" s="153" t="s">
        <v>100</v>
      </c>
      <c r="AR331" s="129" t="str">
        <f t="shared" si="88"/>
        <v xml:space="preserve">CENTRO DE LENGUAS </v>
      </c>
      <c r="AS331" s="130" t="s">
        <v>101</v>
      </c>
      <c r="AT331" s="131" t="s">
        <v>102</v>
      </c>
      <c r="AU331" s="132" t="s">
        <v>94</v>
      </c>
      <c r="AV331" s="132" t="s">
        <v>94</v>
      </c>
      <c r="AW331" s="133" t="s">
        <v>103</v>
      </c>
      <c r="AX331" s="133" t="s">
        <v>104</v>
      </c>
      <c r="AY331" s="133" t="s">
        <v>105</v>
      </c>
      <c r="AZ331" s="133" t="s">
        <v>103</v>
      </c>
      <c r="BA331" s="133"/>
      <c r="BB331" s="133"/>
    </row>
    <row r="332" spans="2:54" s="3" customFormat="1" ht="60">
      <c r="B332" s="113">
        <v>316</v>
      </c>
      <c r="C332" s="113" t="s">
        <v>290</v>
      </c>
      <c r="D332" s="113" t="s">
        <v>29</v>
      </c>
      <c r="E332" s="113" t="s">
        <v>32</v>
      </c>
      <c r="F332" s="113"/>
      <c r="G332" s="114" t="s">
        <v>324</v>
      </c>
      <c r="H332" s="114" t="s">
        <v>107</v>
      </c>
      <c r="I332" s="113" t="s">
        <v>108</v>
      </c>
      <c r="J332" s="113">
        <v>1</v>
      </c>
      <c r="K332" s="115"/>
      <c r="L332" s="116"/>
      <c r="M332" s="117">
        <v>1131228</v>
      </c>
      <c r="N332" s="113">
        <v>1</v>
      </c>
      <c r="O332" s="113" t="s">
        <v>109</v>
      </c>
      <c r="P332" s="119">
        <v>45867</v>
      </c>
      <c r="Q332" s="119">
        <v>45987</v>
      </c>
      <c r="R332" s="120">
        <f t="shared" si="89"/>
        <v>4524912</v>
      </c>
      <c r="S332" s="118"/>
      <c r="T332" s="118"/>
      <c r="U332" s="120">
        <f t="shared" si="86"/>
        <v>0</v>
      </c>
      <c r="V332" s="148">
        <f t="shared" si="93"/>
        <v>4</v>
      </c>
      <c r="W332" s="122">
        <f t="shared" si="90"/>
        <v>4524912</v>
      </c>
      <c r="X332" s="123" t="s">
        <v>92</v>
      </c>
      <c r="Y332" s="124" t="s">
        <v>466</v>
      </c>
      <c r="Z332" s="125" t="s">
        <v>110</v>
      </c>
      <c r="AA332" s="125" t="s">
        <v>347</v>
      </c>
      <c r="AB332" s="125" t="s">
        <v>94</v>
      </c>
      <c r="AC332" s="126" t="str">
        <f t="shared" si="92"/>
        <v>CLE-316</v>
      </c>
      <c r="AD332" s="123">
        <v>80111600</v>
      </c>
      <c r="AE332" s="47" t="s">
        <v>675</v>
      </c>
      <c r="AF332" s="127" t="s">
        <v>670</v>
      </c>
      <c r="AG332" s="127" t="str">
        <f t="shared" si="91"/>
        <v>julio</v>
      </c>
      <c r="AH332" s="141">
        <f t="shared" si="87"/>
        <v>4</v>
      </c>
      <c r="AI332" s="132" t="s">
        <v>96</v>
      </c>
      <c r="AJ332" s="151" t="s">
        <v>97</v>
      </c>
      <c r="AK332" s="128">
        <f t="shared" si="94"/>
        <v>4524912</v>
      </c>
      <c r="AL332" s="128">
        <f t="shared" si="81"/>
        <v>4524912</v>
      </c>
      <c r="AM332" s="128"/>
      <c r="AN332" s="132" t="s">
        <v>94</v>
      </c>
      <c r="AO332" s="132" t="s">
        <v>98</v>
      </c>
      <c r="AP332" s="152" t="s">
        <v>99</v>
      </c>
      <c r="AQ332" s="153" t="s">
        <v>100</v>
      </c>
      <c r="AR332" s="129" t="str">
        <f t="shared" si="88"/>
        <v xml:space="preserve">CENTRO DE LENGUAS </v>
      </c>
      <c r="AS332" s="130" t="s">
        <v>101</v>
      </c>
      <c r="AT332" s="131" t="s">
        <v>102</v>
      </c>
      <c r="AU332" s="132" t="s">
        <v>94</v>
      </c>
      <c r="AV332" s="132" t="s">
        <v>94</v>
      </c>
      <c r="AW332" s="133" t="s">
        <v>103</v>
      </c>
      <c r="AX332" s="133" t="s">
        <v>104</v>
      </c>
      <c r="AY332" s="133" t="s">
        <v>105</v>
      </c>
      <c r="AZ332" s="133" t="s">
        <v>103</v>
      </c>
      <c r="BA332" s="133"/>
      <c r="BB332" s="133"/>
    </row>
    <row r="333" spans="2:54" s="3" customFormat="1" ht="60">
      <c r="B333" s="113">
        <v>317</v>
      </c>
      <c r="C333" s="113" t="s">
        <v>290</v>
      </c>
      <c r="D333" s="113" t="s">
        <v>29</v>
      </c>
      <c r="E333" s="113" t="s">
        <v>32</v>
      </c>
      <c r="F333" s="113"/>
      <c r="G333" s="114" t="s">
        <v>324</v>
      </c>
      <c r="H333" s="114" t="s">
        <v>107</v>
      </c>
      <c r="I333" s="113" t="s">
        <v>108</v>
      </c>
      <c r="J333" s="113">
        <v>1</v>
      </c>
      <c r="K333" s="115"/>
      <c r="L333" s="116"/>
      <c r="M333" s="117">
        <v>1131228</v>
      </c>
      <c r="N333" s="113">
        <v>1</v>
      </c>
      <c r="O333" s="113" t="s">
        <v>109</v>
      </c>
      <c r="P333" s="119">
        <v>45867</v>
      </c>
      <c r="Q333" s="119">
        <v>45987</v>
      </c>
      <c r="R333" s="120">
        <f t="shared" si="89"/>
        <v>4524912</v>
      </c>
      <c r="S333" s="118"/>
      <c r="T333" s="118"/>
      <c r="U333" s="120">
        <f t="shared" ref="U333:U364" si="95">IF($O333="MENSUAL",ROUND((((T333-S333))/30),0)*$M333,((T333-S333)/30)*$M333)</f>
        <v>0</v>
      </c>
      <c r="V333" s="148">
        <f t="shared" si="93"/>
        <v>4</v>
      </c>
      <c r="W333" s="122">
        <f t="shared" si="90"/>
        <v>4524912</v>
      </c>
      <c r="X333" s="123" t="s">
        <v>92</v>
      </c>
      <c r="Y333" s="124" t="s">
        <v>466</v>
      </c>
      <c r="Z333" s="125" t="s">
        <v>110</v>
      </c>
      <c r="AA333" s="125" t="s">
        <v>347</v>
      </c>
      <c r="AB333" s="125" t="s">
        <v>94</v>
      </c>
      <c r="AC333" s="126" t="str">
        <f t="shared" si="92"/>
        <v>CLE-317</v>
      </c>
      <c r="AD333" s="123">
        <v>80111600</v>
      </c>
      <c r="AE333" s="47" t="s">
        <v>675</v>
      </c>
      <c r="AF333" s="127" t="s">
        <v>670</v>
      </c>
      <c r="AG333" s="127" t="str">
        <f t="shared" si="91"/>
        <v>julio</v>
      </c>
      <c r="AH333" s="141">
        <f t="shared" ref="AH333:AH364" si="96">+V333</f>
        <v>4</v>
      </c>
      <c r="AI333" s="132" t="s">
        <v>96</v>
      </c>
      <c r="AJ333" s="151" t="s">
        <v>97</v>
      </c>
      <c r="AK333" s="128">
        <f t="shared" si="94"/>
        <v>4524912</v>
      </c>
      <c r="AL333" s="128">
        <f t="shared" si="81"/>
        <v>4524912</v>
      </c>
      <c r="AM333" s="128"/>
      <c r="AN333" s="132" t="s">
        <v>94</v>
      </c>
      <c r="AO333" s="132" t="s">
        <v>98</v>
      </c>
      <c r="AP333" s="152" t="s">
        <v>99</v>
      </c>
      <c r="AQ333" s="153" t="s">
        <v>100</v>
      </c>
      <c r="AR333" s="129" t="str">
        <f t="shared" ref="AR333:AR364" si="97">E333</f>
        <v xml:space="preserve">CENTRO DE LENGUAS </v>
      </c>
      <c r="AS333" s="130" t="s">
        <v>101</v>
      </c>
      <c r="AT333" s="131" t="s">
        <v>102</v>
      </c>
      <c r="AU333" s="132" t="s">
        <v>94</v>
      </c>
      <c r="AV333" s="132" t="s">
        <v>94</v>
      </c>
      <c r="AW333" s="133" t="s">
        <v>103</v>
      </c>
      <c r="AX333" s="133" t="s">
        <v>104</v>
      </c>
      <c r="AY333" s="133" t="s">
        <v>105</v>
      </c>
      <c r="AZ333" s="133" t="s">
        <v>103</v>
      </c>
      <c r="BA333" s="133"/>
      <c r="BB333" s="133"/>
    </row>
    <row r="334" spans="2:54" s="3" customFormat="1" ht="60">
      <c r="B334" s="113">
        <v>318</v>
      </c>
      <c r="C334" s="113" t="s">
        <v>290</v>
      </c>
      <c r="D334" s="113" t="s">
        <v>29</v>
      </c>
      <c r="E334" s="113" t="s">
        <v>32</v>
      </c>
      <c r="F334" s="113"/>
      <c r="G334" s="114" t="s">
        <v>324</v>
      </c>
      <c r="H334" s="114" t="s">
        <v>107</v>
      </c>
      <c r="I334" s="113" t="s">
        <v>108</v>
      </c>
      <c r="J334" s="113">
        <v>1</v>
      </c>
      <c r="K334" s="115"/>
      <c r="L334" s="116"/>
      <c r="M334" s="117">
        <v>1131228</v>
      </c>
      <c r="N334" s="113">
        <v>1</v>
      </c>
      <c r="O334" s="113" t="s">
        <v>109</v>
      </c>
      <c r="P334" s="119">
        <v>45867</v>
      </c>
      <c r="Q334" s="119">
        <v>45987</v>
      </c>
      <c r="R334" s="120">
        <f t="shared" ref="R334:R365" si="98">IF($O334="MENSUAL",ROUND((((Q334-P334))/30),0)*$M334,((Q334-P334)/30)*$M334)</f>
        <v>4524912</v>
      </c>
      <c r="S334" s="118"/>
      <c r="T334" s="118"/>
      <c r="U334" s="120">
        <f t="shared" si="95"/>
        <v>0</v>
      </c>
      <c r="V334" s="148">
        <f t="shared" si="93"/>
        <v>4</v>
      </c>
      <c r="W334" s="122">
        <f t="shared" ref="W334:W365" si="99">+R334+U334</f>
        <v>4524912</v>
      </c>
      <c r="X334" s="123" t="s">
        <v>92</v>
      </c>
      <c r="Y334" s="124" t="s">
        <v>466</v>
      </c>
      <c r="Z334" s="125" t="s">
        <v>110</v>
      </c>
      <c r="AA334" s="125" t="s">
        <v>347</v>
      </c>
      <c r="AB334" s="125" t="s">
        <v>94</v>
      </c>
      <c r="AC334" s="126" t="str">
        <f t="shared" si="92"/>
        <v>CLE-318</v>
      </c>
      <c r="AD334" s="123">
        <v>80111600</v>
      </c>
      <c r="AE334" s="47" t="s">
        <v>675</v>
      </c>
      <c r="AF334" s="127" t="s">
        <v>670</v>
      </c>
      <c r="AG334" s="127" t="str">
        <f t="shared" ref="AG334:AG365" si="100">+AF334</f>
        <v>julio</v>
      </c>
      <c r="AH334" s="141">
        <f t="shared" si="96"/>
        <v>4</v>
      </c>
      <c r="AI334" s="132" t="s">
        <v>96</v>
      </c>
      <c r="AJ334" s="151" t="s">
        <v>97</v>
      </c>
      <c r="AK334" s="128">
        <f t="shared" si="94"/>
        <v>4524912</v>
      </c>
      <c r="AL334" s="128">
        <f t="shared" si="81"/>
        <v>4524912</v>
      </c>
      <c r="AM334" s="128"/>
      <c r="AN334" s="132" t="s">
        <v>94</v>
      </c>
      <c r="AO334" s="132" t="s">
        <v>98</v>
      </c>
      <c r="AP334" s="152" t="s">
        <v>99</v>
      </c>
      <c r="AQ334" s="153" t="s">
        <v>100</v>
      </c>
      <c r="AR334" s="129" t="str">
        <f t="shared" si="97"/>
        <v xml:space="preserve">CENTRO DE LENGUAS </v>
      </c>
      <c r="AS334" s="130" t="s">
        <v>101</v>
      </c>
      <c r="AT334" s="131" t="s">
        <v>102</v>
      </c>
      <c r="AU334" s="132" t="s">
        <v>94</v>
      </c>
      <c r="AV334" s="132" t="s">
        <v>94</v>
      </c>
      <c r="AW334" s="133" t="s">
        <v>103</v>
      </c>
      <c r="AX334" s="133" t="s">
        <v>104</v>
      </c>
      <c r="AY334" s="133" t="s">
        <v>105</v>
      </c>
      <c r="AZ334" s="133" t="s">
        <v>103</v>
      </c>
      <c r="BA334" s="133"/>
      <c r="BB334" s="133"/>
    </row>
    <row r="335" spans="2:54" s="3" customFormat="1" ht="60">
      <c r="B335" s="113">
        <v>319</v>
      </c>
      <c r="C335" s="113" t="s">
        <v>290</v>
      </c>
      <c r="D335" s="113" t="s">
        <v>29</v>
      </c>
      <c r="E335" s="113" t="s">
        <v>32</v>
      </c>
      <c r="F335" s="113"/>
      <c r="G335" s="114" t="s">
        <v>324</v>
      </c>
      <c r="H335" s="114" t="s">
        <v>107</v>
      </c>
      <c r="I335" s="113" t="s">
        <v>108</v>
      </c>
      <c r="J335" s="113">
        <v>1</v>
      </c>
      <c r="K335" s="115"/>
      <c r="L335" s="116"/>
      <c r="M335" s="117">
        <v>1131228</v>
      </c>
      <c r="N335" s="113">
        <v>1</v>
      </c>
      <c r="O335" s="113" t="s">
        <v>109</v>
      </c>
      <c r="P335" s="119">
        <v>45867</v>
      </c>
      <c r="Q335" s="119">
        <v>45987</v>
      </c>
      <c r="R335" s="120">
        <f t="shared" si="98"/>
        <v>4524912</v>
      </c>
      <c r="S335" s="118"/>
      <c r="T335" s="118"/>
      <c r="U335" s="120">
        <f t="shared" si="95"/>
        <v>0</v>
      </c>
      <c r="V335" s="148">
        <f t="shared" si="93"/>
        <v>4</v>
      </c>
      <c r="W335" s="122">
        <f t="shared" si="99"/>
        <v>4524912</v>
      </c>
      <c r="X335" s="123" t="s">
        <v>92</v>
      </c>
      <c r="Y335" s="124" t="s">
        <v>466</v>
      </c>
      <c r="Z335" s="125" t="s">
        <v>110</v>
      </c>
      <c r="AA335" s="125" t="s">
        <v>347</v>
      </c>
      <c r="AB335" s="125" t="s">
        <v>94</v>
      </c>
      <c r="AC335" s="126" t="str">
        <f t="shared" si="92"/>
        <v>CLE-319</v>
      </c>
      <c r="AD335" s="123">
        <v>80111600</v>
      </c>
      <c r="AE335" s="47" t="s">
        <v>675</v>
      </c>
      <c r="AF335" s="127" t="s">
        <v>670</v>
      </c>
      <c r="AG335" s="127" t="str">
        <f t="shared" si="100"/>
        <v>julio</v>
      </c>
      <c r="AH335" s="141">
        <f t="shared" si="96"/>
        <v>4</v>
      </c>
      <c r="AI335" s="132" t="s">
        <v>96</v>
      </c>
      <c r="AJ335" s="151" t="s">
        <v>97</v>
      </c>
      <c r="AK335" s="128">
        <f t="shared" si="94"/>
        <v>4524912</v>
      </c>
      <c r="AL335" s="128">
        <f t="shared" si="81"/>
        <v>4524912</v>
      </c>
      <c r="AM335" s="128"/>
      <c r="AN335" s="132" t="s">
        <v>94</v>
      </c>
      <c r="AO335" s="132" t="s">
        <v>98</v>
      </c>
      <c r="AP335" s="152" t="s">
        <v>99</v>
      </c>
      <c r="AQ335" s="153" t="s">
        <v>100</v>
      </c>
      <c r="AR335" s="129" t="str">
        <f t="shared" si="97"/>
        <v xml:space="preserve">CENTRO DE LENGUAS </v>
      </c>
      <c r="AS335" s="130" t="s">
        <v>101</v>
      </c>
      <c r="AT335" s="131" t="s">
        <v>102</v>
      </c>
      <c r="AU335" s="132" t="s">
        <v>94</v>
      </c>
      <c r="AV335" s="132" t="s">
        <v>94</v>
      </c>
      <c r="AW335" s="133" t="s">
        <v>103</v>
      </c>
      <c r="AX335" s="133" t="s">
        <v>104</v>
      </c>
      <c r="AY335" s="133" t="s">
        <v>105</v>
      </c>
      <c r="AZ335" s="133" t="s">
        <v>103</v>
      </c>
      <c r="BA335" s="133"/>
      <c r="BB335" s="133"/>
    </row>
    <row r="336" spans="2:54" s="3" customFormat="1" ht="60">
      <c r="B336" s="113">
        <v>320</v>
      </c>
      <c r="C336" s="113" t="s">
        <v>290</v>
      </c>
      <c r="D336" s="113" t="s">
        <v>29</v>
      </c>
      <c r="E336" s="113" t="s">
        <v>32</v>
      </c>
      <c r="F336" s="113"/>
      <c r="G336" s="114" t="s">
        <v>324</v>
      </c>
      <c r="H336" s="114" t="s">
        <v>107</v>
      </c>
      <c r="I336" s="113" t="s">
        <v>108</v>
      </c>
      <c r="J336" s="113">
        <v>1</v>
      </c>
      <c r="K336" s="115"/>
      <c r="L336" s="116"/>
      <c r="M336" s="117">
        <v>1131228</v>
      </c>
      <c r="N336" s="113">
        <v>1</v>
      </c>
      <c r="O336" s="113" t="s">
        <v>109</v>
      </c>
      <c r="P336" s="119">
        <v>45867</v>
      </c>
      <c r="Q336" s="119">
        <v>45987</v>
      </c>
      <c r="R336" s="120">
        <f t="shared" si="98"/>
        <v>4524912</v>
      </c>
      <c r="S336" s="118"/>
      <c r="T336" s="118"/>
      <c r="U336" s="120">
        <f t="shared" si="95"/>
        <v>0</v>
      </c>
      <c r="V336" s="148">
        <f t="shared" si="93"/>
        <v>4</v>
      </c>
      <c r="W336" s="122">
        <f t="shared" si="99"/>
        <v>4524912</v>
      </c>
      <c r="X336" s="123" t="s">
        <v>92</v>
      </c>
      <c r="Y336" s="124" t="s">
        <v>466</v>
      </c>
      <c r="Z336" s="125" t="s">
        <v>110</v>
      </c>
      <c r="AA336" s="125" t="s">
        <v>347</v>
      </c>
      <c r="AB336" s="125" t="s">
        <v>94</v>
      </c>
      <c r="AC336" s="126" t="str">
        <f t="shared" ref="AC336:AC367" si="101">"CLE-"&amp;B336</f>
        <v>CLE-320</v>
      </c>
      <c r="AD336" s="123">
        <v>80111600</v>
      </c>
      <c r="AE336" s="47" t="s">
        <v>675</v>
      </c>
      <c r="AF336" s="127" t="s">
        <v>670</v>
      </c>
      <c r="AG336" s="127" t="str">
        <f t="shared" si="100"/>
        <v>julio</v>
      </c>
      <c r="AH336" s="141">
        <f t="shared" si="96"/>
        <v>4</v>
      </c>
      <c r="AI336" s="132" t="s">
        <v>96</v>
      </c>
      <c r="AJ336" s="151" t="s">
        <v>97</v>
      </c>
      <c r="AK336" s="128">
        <f t="shared" si="94"/>
        <v>4524912</v>
      </c>
      <c r="AL336" s="128">
        <f t="shared" si="81"/>
        <v>4524912</v>
      </c>
      <c r="AM336" s="128"/>
      <c r="AN336" s="132" t="s">
        <v>94</v>
      </c>
      <c r="AO336" s="132" t="s">
        <v>98</v>
      </c>
      <c r="AP336" s="152" t="s">
        <v>99</v>
      </c>
      <c r="AQ336" s="153" t="s">
        <v>100</v>
      </c>
      <c r="AR336" s="129" t="str">
        <f t="shared" si="97"/>
        <v xml:space="preserve">CENTRO DE LENGUAS </v>
      </c>
      <c r="AS336" s="130" t="s">
        <v>101</v>
      </c>
      <c r="AT336" s="131" t="s">
        <v>102</v>
      </c>
      <c r="AU336" s="132" t="s">
        <v>94</v>
      </c>
      <c r="AV336" s="132" t="s">
        <v>94</v>
      </c>
      <c r="AW336" s="133" t="s">
        <v>103</v>
      </c>
      <c r="AX336" s="133" t="s">
        <v>104</v>
      </c>
      <c r="AY336" s="133" t="s">
        <v>105</v>
      </c>
      <c r="AZ336" s="133" t="s">
        <v>103</v>
      </c>
      <c r="BA336" s="133"/>
      <c r="BB336" s="133"/>
    </row>
    <row r="337" spans="2:54" s="3" customFormat="1" ht="60">
      <c r="B337" s="113">
        <v>321</v>
      </c>
      <c r="C337" s="113" t="s">
        <v>290</v>
      </c>
      <c r="D337" s="113" t="s">
        <v>29</v>
      </c>
      <c r="E337" s="113" t="s">
        <v>32</v>
      </c>
      <c r="F337" s="113"/>
      <c r="G337" s="114" t="s">
        <v>324</v>
      </c>
      <c r="H337" s="114" t="s">
        <v>107</v>
      </c>
      <c r="I337" s="113" t="s">
        <v>108</v>
      </c>
      <c r="J337" s="113">
        <v>1</v>
      </c>
      <c r="K337" s="115"/>
      <c r="L337" s="116"/>
      <c r="M337" s="117">
        <v>1131228</v>
      </c>
      <c r="N337" s="113">
        <v>1</v>
      </c>
      <c r="O337" s="113" t="s">
        <v>109</v>
      </c>
      <c r="P337" s="119">
        <v>45867</v>
      </c>
      <c r="Q337" s="119">
        <v>45987</v>
      </c>
      <c r="R337" s="120">
        <f t="shared" si="98"/>
        <v>4524912</v>
      </c>
      <c r="S337" s="118"/>
      <c r="T337" s="118"/>
      <c r="U337" s="120">
        <f t="shared" si="95"/>
        <v>0</v>
      </c>
      <c r="V337" s="148">
        <f t="shared" ref="V337:V368" si="102">ROUND((((Q337-P337)+(T337-S337))/30),0)</f>
        <v>4</v>
      </c>
      <c r="W337" s="122">
        <f t="shared" si="99"/>
        <v>4524912</v>
      </c>
      <c r="X337" s="123" t="s">
        <v>92</v>
      </c>
      <c r="Y337" s="124" t="s">
        <v>466</v>
      </c>
      <c r="Z337" s="125" t="s">
        <v>110</v>
      </c>
      <c r="AA337" s="125" t="s">
        <v>347</v>
      </c>
      <c r="AB337" s="125" t="s">
        <v>94</v>
      </c>
      <c r="AC337" s="126" t="str">
        <f t="shared" si="101"/>
        <v>CLE-321</v>
      </c>
      <c r="AD337" s="123">
        <v>80111600</v>
      </c>
      <c r="AE337" s="47" t="s">
        <v>675</v>
      </c>
      <c r="AF337" s="127" t="s">
        <v>670</v>
      </c>
      <c r="AG337" s="127" t="str">
        <f t="shared" si="100"/>
        <v>julio</v>
      </c>
      <c r="AH337" s="141">
        <f t="shared" si="96"/>
        <v>4</v>
      </c>
      <c r="AI337" s="132" t="s">
        <v>96</v>
      </c>
      <c r="AJ337" s="151" t="s">
        <v>97</v>
      </c>
      <c r="AK337" s="128">
        <f t="shared" ref="AK337:AK368" si="103">+W337</f>
        <v>4524912</v>
      </c>
      <c r="AL337" s="128">
        <f t="shared" ref="AL337:AL400" si="104">+AK337</f>
        <v>4524912</v>
      </c>
      <c r="AM337" s="128"/>
      <c r="AN337" s="132" t="s">
        <v>94</v>
      </c>
      <c r="AO337" s="132" t="s">
        <v>98</v>
      </c>
      <c r="AP337" s="152" t="s">
        <v>99</v>
      </c>
      <c r="AQ337" s="153" t="s">
        <v>100</v>
      </c>
      <c r="AR337" s="129" t="str">
        <f t="shared" si="97"/>
        <v xml:space="preserve">CENTRO DE LENGUAS </v>
      </c>
      <c r="AS337" s="130" t="s">
        <v>101</v>
      </c>
      <c r="AT337" s="131" t="s">
        <v>102</v>
      </c>
      <c r="AU337" s="132" t="s">
        <v>94</v>
      </c>
      <c r="AV337" s="132" t="s">
        <v>94</v>
      </c>
      <c r="AW337" s="133" t="s">
        <v>103</v>
      </c>
      <c r="AX337" s="133" t="s">
        <v>104</v>
      </c>
      <c r="AY337" s="133" t="s">
        <v>105</v>
      </c>
      <c r="AZ337" s="133" t="s">
        <v>103</v>
      </c>
      <c r="BA337" s="133"/>
      <c r="BB337" s="133"/>
    </row>
    <row r="338" spans="2:54" s="3" customFormat="1" ht="60">
      <c r="B338" s="113">
        <v>322</v>
      </c>
      <c r="C338" s="113" t="s">
        <v>290</v>
      </c>
      <c r="D338" s="113" t="s">
        <v>29</v>
      </c>
      <c r="E338" s="113" t="s">
        <v>32</v>
      </c>
      <c r="F338" s="113"/>
      <c r="G338" s="114" t="s">
        <v>324</v>
      </c>
      <c r="H338" s="114" t="s">
        <v>107</v>
      </c>
      <c r="I338" s="113" t="s">
        <v>108</v>
      </c>
      <c r="J338" s="113">
        <v>1</v>
      </c>
      <c r="K338" s="115"/>
      <c r="L338" s="116"/>
      <c r="M338" s="117">
        <v>1131228</v>
      </c>
      <c r="N338" s="113">
        <v>1</v>
      </c>
      <c r="O338" s="113" t="s">
        <v>109</v>
      </c>
      <c r="P338" s="119">
        <v>45867</v>
      </c>
      <c r="Q338" s="119">
        <v>45987</v>
      </c>
      <c r="R338" s="120">
        <f t="shared" si="98"/>
        <v>4524912</v>
      </c>
      <c r="S338" s="118"/>
      <c r="T338" s="118"/>
      <c r="U338" s="120">
        <f t="shared" si="95"/>
        <v>0</v>
      </c>
      <c r="V338" s="148">
        <f t="shared" si="102"/>
        <v>4</v>
      </c>
      <c r="W338" s="122">
        <f t="shared" si="99"/>
        <v>4524912</v>
      </c>
      <c r="X338" s="123" t="s">
        <v>92</v>
      </c>
      <c r="Y338" s="124" t="s">
        <v>466</v>
      </c>
      <c r="Z338" s="125" t="s">
        <v>110</v>
      </c>
      <c r="AA338" s="125" t="s">
        <v>347</v>
      </c>
      <c r="AB338" s="125" t="s">
        <v>94</v>
      </c>
      <c r="AC338" s="126" t="str">
        <f t="shared" si="101"/>
        <v>CLE-322</v>
      </c>
      <c r="AD338" s="123">
        <v>80111600</v>
      </c>
      <c r="AE338" s="47" t="s">
        <v>675</v>
      </c>
      <c r="AF338" s="127" t="s">
        <v>670</v>
      </c>
      <c r="AG338" s="127" t="str">
        <f t="shared" si="100"/>
        <v>julio</v>
      </c>
      <c r="AH338" s="141">
        <f t="shared" si="96"/>
        <v>4</v>
      </c>
      <c r="AI338" s="132" t="s">
        <v>96</v>
      </c>
      <c r="AJ338" s="151" t="s">
        <v>97</v>
      </c>
      <c r="AK338" s="128">
        <f t="shared" si="103"/>
        <v>4524912</v>
      </c>
      <c r="AL338" s="128">
        <f t="shared" si="104"/>
        <v>4524912</v>
      </c>
      <c r="AM338" s="128"/>
      <c r="AN338" s="132" t="s">
        <v>94</v>
      </c>
      <c r="AO338" s="132" t="s">
        <v>98</v>
      </c>
      <c r="AP338" s="152" t="s">
        <v>99</v>
      </c>
      <c r="AQ338" s="153" t="s">
        <v>100</v>
      </c>
      <c r="AR338" s="129" t="str">
        <f t="shared" si="97"/>
        <v xml:space="preserve">CENTRO DE LENGUAS </v>
      </c>
      <c r="AS338" s="130" t="s">
        <v>101</v>
      </c>
      <c r="AT338" s="131" t="s">
        <v>102</v>
      </c>
      <c r="AU338" s="132" t="s">
        <v>94</v>
      </c>
      <c r="AV338" s="132" t="s">
        <v>94</v>
      </c>
      <c r="AW338" s="133" t="s">
        <v>103</v>
      </c>
      <c r="AX338" s="133" t="s">
        <v>104</v>
      </c>
      <c r="AY338" s="133" t="s">
        <v>105</v>
      </c>
      <c r="AZ338" s="133" t="s">
        <v>103</v>
      </c>
      <c r="BA338" s="133"/>
      <c r="BB338" s="133"/>
    </row>
    <row r="339" spans="2:54" s="3" customFormat="1" ht="60">
      <c r="B339" s="113">
        <v>323</v>
      </c>
      <c r="C339" s="113" t="s">
        <v>290</v>
      </c>
      <c r="D339" s="113" t="s">
        <v>29</v>
      </c>
      <c r="E339" s="113" t="s">
        <v>32</v>
      </c>
      <c r="F339" s="113"/>
      <c r="G339" s="114" t="s">
        <v>324</v>
      </c>
      <c r="H339" s="114" t="s">
        <v>107</v>
      </c>
      <c r="I339" s="113" t="s">
        <v>108</v>
      </c>
      <c r="J339" s="113">
        <v>1</v>
      </c>
      <c r="K339" s="115"/>
      <c r="L339" s="116"/>
      <c r="M339" s="117">
        <v>1131228</v>
      </c>
      <c r="N339" s="113">
        <v>1</v>
      </c>
      <c r="O339" s="113" t="s">
        <v>109</v>
      </c>
      <c r="P339" s="119">
        <v>45867</v>
      </c>
      <c r="Q339" s="119">
        <v>45987</v>
      </c>
      <c r="R339" s="120">
        <f t="shared" si="98"/>
        <v>4524912</v>
      </c>
      <c r="S339" s="118"/>
      <c r="T339" s="118"/>
      <c r="U339" s="120">
        <f t="shared" si="95"/>
        <v>0</v>
      </c>
      <c r="V339" s="148">
        <f t="shared" si="102"/>
        <v>4</v>
      </c>
      <c r="W339" s="122">
        <f t="shared" si="99"/>
        <v>4524912</v>
      </c>
      <c r="X339" s="123" t="s">
        <v>92</v>
      </c>
      <c r="Y339" s="124" t="s">
        <v>466</v>
      </c>
      <c r="Z339" s="125" t="s">
        <v>110</v>
      </c>
      <c r="AA339" s="125" t="s">
        <v>347</v>
      </c>
      <c r="AB339" s="125" t="s">
        <v>94</v>
      </c>
      <c r="AC339" s="126" t="str">
        <f t="shared" si="101"/>
        <v>CLE-323</v>
      </c>
      <c r="AD339" s="123">
        <v>80111600</v>
      </c>
      <c r="AE339" s="47" t="s">
        <v>675</v>
      </c>
      <c r="AF339" s="127" t="s">
        <v>670</v>
      </c>
      <c r="AG339" s="127" t="str">
        <f t="shared" si="100"/>
        <v>julio</v>
      </c>
      <c r="AH339" s="141">
        <f t="shared" si="96"/>
        <v>4</v>
      </c>
      <c r="AI339" s="132" t="s">
        <v>96</v>
      </c>
      <c r="AJ339" s="151" t="s">
        <v>97</v>
      </c>
      <c r="AK339" s="128">
        <f t="shared" si="103"/>
        <v>4524912</v>
      </c>
      <c r="AL339" s="128">
        <f t="shared" si="104"/>
        <v>4524912</v>
      </c>
      <c r="AM339" s="128"/>
      <c r="AN339" s="132" t="s">
        <v>94</v>
      </c>
      <c r="AO339" s="132" t="s">
        <v>98</v>
      </c>
      <c r="AP339" s="152" t="s">
        <v>99</v>
      </c>
      <c r="AQ339" s="153" t="s">
        <v>100</v>
      </c>
      <c r="AR339" s="129" t="str">
        <f t="shared" si="97"/>
        <v xml:space="preserve">CENTRO DE LENGUAS </v>
      </c>
      <c r="AS339" s="130" t="s">
        <v>101</v>
      </c>
      <c r="AT339" s="131" t="s">
        <v>102</v>
      </c>
      <c r="AU339" s="132" t="s">
        <v>94</v>
      </c>
      <c r="AV339" s="132" t="s">
        <v>94</v>
      </c>
      <c r="AW339" s="133" t="s">
        <v>103</v>
      </c>
      <c r="AX339" s="133" t="s">
        <v>104</v>
      </c>
      <c r="AY339" s="133" t="s">
        <v>105</v>
      </c>
      <c r="AZ339" s="133" t="s">
        <v>103</v>
      </c>
      <c r="BA339" s="133"/>
      <c r="BB339" s="133"/>
    </row>
    <row r="340" spans="2:54" s="3" customFormat="1" ht="60">
      <c r="B340" s="113">
        <v>324</v>
      </c>
      <c r="C340" s="113" t="s">
        <v>290</v>
      </c>
      <c r="D340" s="113" t="s">
        <v>29</v>
      </c>
      <c r="E340" s="113" t="s">
        <v>32</v>
      </c>
      <c r="F340" s="113"/>
      <c r="G340" s="114" t="s">
        <v>324</v>
      </c>
      <c r="H340" s="114" t="s">
        <v>107</v>
      </c>
      <c r="I340" s="113" t="s">
        <v>108</v>
      </c>
      <c r="J340" s="113">
        <v>1</v>
      </c>
      <c r="K340" s="115"/>
      <c r="L340" s="116"/>
      <c r="M340" s="117">
        <v>1337501</v>
      </c>
      <c r="N340" s="113">
        <v>1</v>
      </c>
      <c r="O340" s="113" t="s">
        <v>109</v>
      </c>
      <c r="P340" s="119">
        <v>45867</v>
      </c>
      <c r="Q340" s="119">
        <v>45987</v>
      </c>
      <c r="R340" s="120">
        <f t="shared" si="98"/>
        <v>5350004</v>
      </c>
      <c r="S340" s="118"/>
      <c r="T340" s="118"/>
      <c r="U340" s="120">
        <f t="shared" si="95"/>
        <v>0</v>
      </c>
      <c r="V340" s="148">
        <f t="shared" si="102"/>
        <v>4</v>
      </c>
      <c r="W340" s="122">
        <f t="shared" si="99"/>
        <v>5350004</v>
      </c>
      <c r="X340" s="123" t="s">
        <v>92</v>
      </c>
      <c r="Y340" s="124" t="s">
        <v>466</v>
      </c>
      <c r="Z340" s="125" t="s">
        <v>110</v>
      </c>
      <c r="AA340" s="125" t="s">
        <v>347</v>
      </c>
      <c r="AB340" s="125" t="s">
        <v>94</v>
      </c>
      <c r="AC340" s="126" t="str">
        <f t="shared" si="101"/>
        <v>CLE-324</v>
      </c>
      <c r="AD340" s="123">
        <v>80111600</v>
      </c>
      <c r="AE340" s="47" t="s">
        <v>675</v>
      </c>
      <c r="AF340" s="127" t="s">
        <v>670</v>
      </c>
      <c r="AG340" s="127" t="str">
        <f t="shared" si="100"/>
        <v>julio</v>
      </c>
      <c r="AH340" s="141">
        <f t="shared" si="96"/>
        <v>4</v>
      </c>
      <c r="AI340" s="132" t="s">
        <v>96</v>
      </c>
      <c r="AJ340" s="151" t="s">
        <v>97</v>
      </c>
      <c r="AK340" s="128">
        <f t="shared" si="103"/>
        <v>5350004</v>
      </c>
      <c r="AL340" s="128">
        <f t="shared" si="104"/>
        <v>5350004</v>
      </c>
      <c r="AM340" s="128"/>
      <c r="AN340" s="132" t="s">
        <v>94</v>
      </c>
      <c r="AO340" s="132" t="s">
        <v>98</v>
      </c>
      <c r="AP340" s="152" t="s">
        <v>99</v>
      </c>
      <c r="AQ340" s="153" t="s">
        <v>100</v>
      </c>
      <c r="AR340" s="129" t="str">
        <f t="shared" si="97"/>
        <v xml:space="preserve">CENTRO DE LENGUAS </v>
      </c>
      <c r="AS340" s="130" t="s">
        <v>101</v>
      </c>
      <c r="AT340" s="131" t="s">
        <v>102</v>
      </c>
      <c r="AU340" s="132" t="s">
        <v>94</v>
      </c>
      <c r="AV340" s="132" t="s">
        <v>94</v>
      </c>
      <c r="AW340" s="133" t="s">
        <v>103</v>
      </c>
      <c r="AX340" s="133" t="s">
        <v>104</v>
      </c>
      <c r="AY340" s="133" t="s">
        <v>105</v>
      </c>
      <c r="AZ340" s="133" t="s">
        <v>103</v>
      </c>
      <c r="BA340" s="133"/>
      <c r="BB340" s="133"/>
    </row>
    <row r="341" spans="2:54" s="3" customFormat="1" ht="60">
      <c r="B341" s="113">
        <v>325</v>
      </c>
      <c r="C341" s="113" t="s">
        <v>290</v>
      </c>
      <c r="D341" s="113" t="s">
        <v>29</v>
      </c>
      <c r="E341" s="113" t="s">
        <v>32</v>
      </c>
      <c r="F341" s="113"/>
      <c r="G341" s="114" t="s">
        <v>324</v>
      </c>
      <c r="H341" s="114" t="s">
        <v>107</v>
      </c>
      <c r="I341" s="113" t="s">
        <v>108</v>
      </c>
      <c r="J341" s="113">
        <v>1</v>
      </c>
      <c r="K341" s="115"/>
      <c r="L341" s="116"/>
      <c r="M341" s="117">
        <v>1337501</v>
      </c>
      <c r="N341" s="113">
        <v>1</v>
      </c>
      <c r="O341" s="113" t="s">
        <v>109</v>
      </c>
      <c r="P341" s="119">
        <v>45867</v>
      </c>
      <c r="Q341" s="119">
        <v>45987</v>
      </c>
      <c r="R341" s="120">
        <f t="shared" si="98"/>
        <v>5350004</v>
      </c>
      <c r="S341" s="118"/>
      <c r="T341" s="118"/>
      <c r="U341" s="120">
        <f t="shared" si="95"/>
        <v>0</v>
      </c>
      <c r="V341" s="148">
        <f t="shared" si="102"/>
        <v>4</v>
      </c>
      <c r="W341" s="122">
        <f t="shared" si="99"/>
        <v>5350004</v>
      </c>
      <c r="X341" s="123" t="s">
        <v>92</v>
      </c>
      <c r="Y341" s="124" t="s">
        <v>466</v>
      </c>
      <c r="Z341" s="125" t="s">
        <v>110</v>
      </c>
      <c r="AA341" s="125" t="s">
        <v>347</v>
      </c>
      <c r="AB341" s="125" t="s">
        <v>94</v>
      </c>
      <c r="AC341" s="126" t="str">
        <f t="shared" si="101"/>
        <v>CLE-325</v>
      </c>
      <c r="AD341" s="123">
        <v>80111600</v>
      </c>
      <c r="AE341" s="47" t="s">
        <v>675</v>
      </c>
      <c r="AF341" s="127" t="s">
        <v>670</v>
      </c>
      <c r="AG341" s="127" t="str">
        <f t="shared" si="100"/>
        <v>julio</v>
      </c>
      <c r="AH341" s="141">
        <f t="shared" si="96"/>
        <v>4</v>
      </c>
      <c r="AI341" s="132" t="s">
        <v>96</v>
      </c>
      <c r="AJ341" s="151" t="s">
        <v>97</v>
      </c>
      <c r="AK341" s="128">
        <f t="shared" si="103"/>
        <v>5350004</v>
      </c>
      <c r="AL341" s="128">
        <f t="shared" si="104"/>
        <v>5350004</v>
      </c>
      <c r="AM341" s="128"/>
      <c r="AN341" s="132" t="s">
        <v>94</v>
      </c>
      <c r="AO341" s="132" t="s">
        <v>98</v>
      </c>
      <c r="AP341" s="152" t="s">
        <v>99</v>
      </c>
      <c r="AQ341" s="153" t="s">
        <v>100</v>
      </c>
      <c r="AR341" s="129" t="str">
        <f t="shared" si="97"/>
        <v xml:space="preserve">CENTRO DE LENGUAS </v>
      </c>
      <c r="AS341" s="130" t="s">
        <v>101</v>
      </c>
      <c r="AT341" s="131" t="s">
        <v>102</v>
      </c>
      <c r="AU341" s="132" t="s">
        <v>94</v>
      </c>
      <c r="AV341" s="132" t="s">
        <v>94</v>
      </c>
      <c r="AW341" s="133" t="s">
        <v>103</v>
      </c>
      <c r="AX341" s="133" t="s">
        <v>104</v>
      </c>
      <c r="AY341" s="133" t="s">
        <v>105</v>
      </c>
      <c r="AZ341" s="133" t="s">
        <v>103</v>
      </c>
      <c r="BA341" s="133"/>
      <c r="BB341" s="133"/>
    </row>
    <row r="342" spans="2:54" s="3" customFormat="1" ht="60">
      <c r="B342" s="113">
        <v>326</v>
      </c>
      <c r="C342" s="113" t="s">
        <v>290</v>
      </c>
      <c r="D342" s="113" t="s">
        <v>29</v>
      </c>
      <c r="E342" s="113" t="s">
        <v>32</v>
      </c>
      <c r="F342" s="113"/>
      <c r="G342" s="114" t="s">
        <v>324</v>
      </c>
      <c r="H342" s="114" t="s">
        <v>107</v>
      </c>
      <c r="I342" s="113" t="s">
        <v>108</v>
      </c>
      <c r="J342" s="113">
        <v>1</v>
      </c>
      <c r="K342" s="115"/>
      <c r="L342" s="116"/>
      <c r="M342" s="117">
        <v>1337501</v>
      </c>
      <c r="N342" s="113">
        <v>1</v>
      </c>
      <c r="O342" s="113" t="s">
        <v>109</v>
      </c>
      <c r="P342" s="119">
        <v>45867</v>
      </c>
      <c r="Q342" s="119">
        <v>45987</v>
      </c>
      <c r="R342" s="120">
        <f t="shared" si="98"/>
        <v>5350004</v>
      </c>
      <c r="S342" s="118"/>
      <c r="T342" s="118"/>
      <c r="U342" s="120">
        <f t="shared" si="95"/>
        <v>0</v>
      </c>
      <c r="V342" s="148">
        <f t="shared" si="102"/>
        <v>4</v>
      </c>
      <c r="W342" s="122">
        <f t="shared" si="99"/>
        <v>5350004</v>
      </c>
      <c r="X342" s="123" t="s">
        <v>92</v>
      </c>
      <c r="Y342" s="124" t="s">
        <v>466</v>
      </c>
      <c r="Z342" s="125" t="s">
        <v>110</v>
      </c>
      <c r="AA342" s="125" t="s">
        <v>347</v>
      </c>
      <c r="AB342" s="125" t="s">
        <v>94</v>
      </c>
      <c r="AC342" s="126" t="str">
        <f t="shared" si="101"/>
        <v>CLE-326</v>
      </c>
      <c r="AD342" s="123">
        <v>80111600</v>
      </c>
      <c r="AE342" s="47" t="s">
        <v>675</v>
      </c>
      <c r="AF342" s="127" t="s">
        <v>670</v>
      </c>
      <c r="AG342" s="127" t="str">
        <f t="shared" si="100"/>
        <v>julio</v>
      </c>
      <c r="AH342" s="141">
        <f t="shared" si="96"/>
        <v>4</v>
      </c>
      <c r="AI342" s="132" t="s">
        <v>96</v>
      </c>
      <c r="AJ342" s="151" t="s">
        <v>97</v>
      </c>
      <c r="AK342" s="128">
        <f t="shared" si="103"/>
        <v>5350004</v>
      </c>
      <c r="AL342" s="128">
        <f t="shared" si="104"/>
        <v>5350004</v>
      </c>
      <c r="AM342" s="128"/>
      <c r="AN342" s="132" t="s">
        <v>94</v>
      </c>
      <c r="AO342" s="132" t="s">
        <v>98</v>
      </c>
      <c r="AP342" s="152" t="s">
        <v>99</v>
      </c>
      <c r="AQ342" s="153" t="s">
        <v>100</v>
      </c>
      <c r="AR342" s="129" t="str">
        <f t="shared" si="97"/>
        <v xml:space="preserve">CENTRO DE LENGUAS </v>
      </c>
      <c r="AS342" s="130" t="s">
        <v>101</v>
      </c>
      <c r="AT342" s="131" t="s">
        <v>102</v>
      </c>
      <c r="AU342" s="132" t="s">
        <v>94</v>
      </c>
      <c r="AV342" s="132" t="s">
        <v>94</v>
      </c>
      <c r="AW342" s="133" t="s">
        <v>103</v>
      </c>
      <c r="AX342" s="133" t="s">
        <v>104</v>
      </c>
      <c r="AY342" s="133" t="s">
        <v>105</v>
      </c>
      <c r="AZ342" s="133" t="s">
        <v>103</v>
      </c>
      <c r="BA342" s="133"/>
      <c r="BB342" s="133"/>
    </row>
    <row r="343" spans="2:54" s="3" customFormat="1" ht="60">
      <c r="B343" s="113">
        <v>327</v>
      </c>
      <c r="C343" s="113" t="s">
        <v>290</v>
      </c>
      <c r="D343" s="113" t="s">
        <v>29</v>
      </c>
      <c r="E343" s="113" t="s">
        <v>32</v>
      </c>
      <c r="F343" s="113"/>
      <c r="G343" s="114" t="s">
        <v>324</v>
      </c>
      <c r="H343" s="114" t="s">
        <v>107</v>
      </c>
      <c r="I343" s="113" t="s">
        <v>108</v>
      </c>
      <c r="J343" s="113">
        <v>1</v>
      </c>
      <c r="K343" s="115"/>
      <c r="L343" s="116"/>
      <c r="M343" s="117">
        <v>1337501</v>
      </c>
      <c r="N343" s="113">
        <v>1</v>
      </c>
      <c r="O343" s="113" t="s">
        <v>109</v>
      </c>
      <c r="P343" s="119">
        <v>45867</v>
      </c>
      <c r="Q343" s="119">
        <v>45987</v>
      </c>
      <c r="R343" s="120">
        <f t="shared" si="98"/>
        <v>5350004</v>
      </c>
      <c r="S343" s="118"/>
      <c r="T343" s="118"/>
      <c r="U343" s="120">
        <f t="shared" si="95"/>
        <v>0</v>
      </c>
      <c r="V343" s="148">
        <f t="shared" si="102"/>
        <v>4</v>
      </c>
      <c r="W343" s="122">
        <f t="shared" si="99"/>
        <v>5350004</v>
      </c>
      <c r="X343" s="123" t="s">
        <v>92</v>
      </c>
      <c r="Y343" s="124" t="s">
        <v>466</v>
      </c>
      <c r="Z343" s="125" t="s">
        <v>110</v>
      </c>
      <c r="AA343" s="125" t="s">
        <v>347</v>
      </c>
      <c r="AB343" s="125" t="s">
        <v>94</v>
      </c>
      <c r="AC343" s="126" t="str">
        <f t="shared" si="101"/>
        <v>CLE-327</v>
      </c>
      <c r="AD343" s="123">
        <v>80111600</v>
      </c>
      <c r="AE343" s="47" t="s">
        <v>675</v>
      </c>
      <c r="AF343" s="127" t="s">
        <v>670</v>
      </c>
      <c r="AG343" s="127" t="str">
        <f t="shared" si="100"/>
        <v>julio</v>
      </c>
      <c r="AH343" s="141">
        <f t="shared" si="96"/>
        <v>4</v>
      </c>
      <c r="AI343" s="132" t="s">
        <v>96</v>
      </c>
      <c r="AJ343" s="151" t="s">
        <v>97</v>
      </c>
      <c r="AK343" s="128">
        <f t="shared" si="103"/>
        <v>5350004</v>
      </c>
      <c r="AL343" s="128">
        <f t="shared" si="104"/>
        <v>5350004</v>
      </c>
      <c r="AM343" s="128"/>
      <c r="AN343" s="132" t="s">
        <v>94</v>
      </c>
      <c r="AO343" s="132" t="s">
        <v>98</v>
      </c>
      <c r="AP343" s="152" t="s">
        <v>99</v>
      </c>
      <c r="AQ343" s="153" t="s">
        <v>100</v>
      </c>
      <c r="AR343" s="129" t="str">
        <f t="shared" si="97"/>
        <v xml:space="preserve">CENTRO DE LENGUAS </v>
      </c>
      <c r="AS343" s="130" t="s">
        <v>101</v>
      </c>
      <c r="AT343" s="131" t="s">
        <v>102</v>
      </c>
      <c r="AU343" s="132" t="s">
        <v>94</v>
      </c>
      <c r="AV343" s="132" t="s">
        <v>94</v>
      </c>
      <c r="AW343" s="133" t="s">
        <v>103</v>
      </c>
      <c r="AX343" s="133" t="s">
        <v>104</v>
      </c>
      <c r="AY343" s="133" t="s">
        <v>105</v>
      </c>
      <c r="AZ343" s="133" t="s">
        <v>103</v>
      </c>
      <c r="BA343" s="133"/>
      <c r="BB343" s="133"/>
    </row>
    <row r="344" spans="2:54" s="3" customFormat="1" ht="60">
      <c r="B344" s="113">
        <v>328</v>
      </c>
      <c r="C344" s="113" t="s">
        <v>290</v>
      </c>
      <c r="D344" s="113" t="s">
        <v>29</v>
      </c>
      <c r="E344" s="113" t="s">
        <v>32</v>
      </c>
      <c r="F344" s="113"/>
      <c r="G344" s="114" t="s">
        <v>324</v>
      </c>
      <c r="H344" s="114" t="s">
        <v>107</v>
      </c>
      <c r="I344" s="113" t="s">
        <v>108</v>
      </c>
      <c r="J344" s="113">
        <v>1</v>
      </c>
      <c r="K344" s="115"/>
      <c r="L344" s="116"/>
      <c r="M344" s="117">
        <v>1337501</v>
      </c>
      <c r="N344" s="113">
        <v>1</v>
      </c>
      <c r="O344" s="113" t="s">
        <v>109</v>
      </c>
      <c r="P344" s="119">
        <v>45867</v>
      </c>
      <c r="Q344" s="119">
        <v>45987</v>
      </c>
      <c r="R344" s="120">
        <f t="shared" si="98"/>
        <v>5350004</v>
      </c>
      <c r="S344" s="118"/>
      <c r="T344" s="118"/>
      <c r="U344" s="120">
        <f t="shared" si="95"/>
        <v>0</v>
      </c>
      <c r="V344" s="148">
        <f t="shared" si="102"/>
        <v>4</v>
      </c>
      <c r="W344" s="122">
        <f t="shared" si="99"/>
        <v>5350004</v>
      </c>
      <c r="X344" s="123" t="s">
        <v>92</v>
      </c>
      <c r="Y344" s="124" t="s">
        <v>466</v>
      </c>
      <c r="Z344" s="125" t="s">
        <v>110</v>
      </c>
      <c r="AA344" s="125" t="s">
        <v>347</v>
      </c>
      <c r="AB344" s="125" t="s">
        <v>94</v>
      </c>
      <c r="AC344" s="126" t="str">
        <f t="shared" si="101"/>
        <v>CLE-328</v>
      </c>
      <c r="AD344" s="123">
        <v>80111600</v>
      </c>
      <c r="AE344" s="47" t="s">
        <v>675</v>
      </c>
      <c r="AF344" s="127" t="s">
        <v>670</v>
      </c>
      <c r="AG344" s="127" t="str">
        <f t="shared" si="100"/>
        <v>julio</v>
      </c>
      <c r="AH344" s="141">
        <f t="shared" si="96"/>
        <v>4</v>
      </c>
      <c r="AI344" s="132" t="s">
        <v>96</v>
      </c>
      <c r="AJ344" s="151" t="s">
        <v>97</v>
      </c>
      <c r="AK344" s="128">
        <f t="shared" si="103"/>
        <v>5350004</v>
      </c>
      <c r="AL344" s="128">
        <f t="shared" si="104"/>
        <v>5350004</v>
      </c>
      <c r="AM344" s="128"/>
      <c r="AN344" s="132" t="s">
        <v>94</v>
      </c>
      <c r="AO344" s="132" t="s">
        <v>98</v>
      </c>
      <c r="AP344" s="152" t="s">
        <v>99</v>
      </c>
      <c r="AQ344" s="153" t="s">
        <v>100</v>
      </c>
      <c r="AR344" s="129" t="str">
        <f t="shared" si="97"/>
        <v xml:space="preserve">CENTRO DE LENGUAS </v>
      </c>
      <c r="AS344" s="130" t="s">
        <v>101</v>
      </c>
      <c r="AT344" s="131" t="s">
        <v>102</v>
      </c>
      <c r="AU344" s="132" t="s">
        <v>94</v>
      </c>
      <c r="AV344" s="132" t="s">
        <v>94</v>
      </c>
      <c r="AW344" s="133" t="s">
        <v>103</v>
      </c>
      <c r="AX344" s="133" t="s">
        <v>104</v>
      </c>
      <c r="AY344" s="133" t="s">
        <v>105</v>
      </c>
      <c r="AZ344" s="133" t="s">
        <v>103</v>
      </c>
      <c r="BA344" s="133"/>
      <c r="BB344" s="133"/>
    </row>
    <row r="345" spans="2:54" s="3" customFormat="1" ht="60">
      <c r="B345" s="113">
        <v>329</v>
      </c>
      <c r="C345" s="113" t="s">
        <v>290</v>
      </c>
      <c r="D345" s="113" t="s">
        <v>29</v>
      </c>
      <c r="E345" s="113" t="s">
        <v>32</v>
      </c>
      <c r="F345" s="113"/>
      <c r="G345" s="114" t="s">
        <v>324</v>
      </c>
      <c r="H345" s="114" t="s">
        <v>107</v>
      </c>
      <c r="I345" s="113" t="s">
        <v>108</v>
      </c>
      <c r="J345" s="113">
        <v>1</v>
      </c>
      <c r="K345" s="115"/>
      <c r="L345" s="116"/>
      <c r="M345" s="117">
        <v>1337501</v>
      </c>
      <c r="N345" s="113">
        <v>1</v>
      </c>
      <c r="O345" s="113" t="s">
        <v>109</v>
      </c>
      <c r="P345" s="119">
        <v>45867</v>
      </c>
      <c r="Q345" s="119">
        <v>45987</v>
      </c>
      <c r="R345" s="120">
        <f t="shared" si="98"/>
        <v>5350004</v>
      </c>
      <c r="S345" s="118"/>
      <c r="T345" s="118"/>
      <c r="U345" s="120">
        <f t="shared" si="95"/>
        <v>0</v>
      </c>
      <c r="V345" s="148">
        <f t="shared" si="102"/>
        <v>4</v>
      </c>
      <c r="W345" s="122">
        <f t="shared" si="99"/>
        <v>5350004</v>
      </c>
      <c r="X345" s="123" t="s">
        <v>92</v>
      </c>
      <c r="Y345" s="124" t="s">
        <v>466</v>
      </c>
      <c r="Z345" s="125" t="s">
        <v>110</v>
      </c>
      <c r="AA345" s="125" t="s">
        <v>347</v>
      </c>
      <c r="AB345" s="125" t="s">
        <v>94</v>
      </c>
      <c r="AC345" s="126" t="str">
        <f t="shared" si="101"/>
        <v>CLE-329</v>
      </c>
      <c r="AD345" s="123">
        <v>80111600</v>
      </c>
      <c r="AE345" s="47" t="s">
        <v>675</v>
      </c>
      <c r="AF345" s="127" t="s">
        <v>670</v>
      </c>
      <c r="AG345" s="127" t="str">
        <f t="shared" si="100"/>
        <v>julio</v>
      </c>
      <c r="AH345" s="141">
        <f t="shared" si="96"/>
        <v>4</v>
      </c>
      <c r="AI345" s="132" t="s">
        <v>96</v>
      </c>
      <c r="AJ345" s="151" t="s">
        <v>97</v>
      </c>
      <c r="AK345" s="128">
        <f t="shared" si="103"/>
        <v>5350004</v>
      </c>
      <c r="AL345" s="128">
        <f t="shared" si="104"/>
        <v>5350004</v>
      </c>
      <c r="AM345" s="128"/>
      <c r="AN345" s="132" t="s">
        <v>94</v>
      </c>
      <c r="AO345" s="132" t="s">
        <v>98</v>
      </c>
      <c r="AP345" s="152" t="s">
        <v>99</v>
      </c>
      <c r="AQ345" s="153" t="s">
        <v>100</v>
      </c>
      <c r="AR345" s="129" t="str">
        <f t="shared" si="97"/>
        <v xml:space="preserve">CENTRO DE LENGUAS </v>
      </c>
      <c r="AS345" s="130" t="s">
        <v>101</v>
      </c>
      <c r="AT345" s="131" t="s">
        <v>102</v>
      </c>
      <c r="AU345" s="132" t="s">
        <v>94</v>
      </c>
      <c r="AV345" s="132" t="s">
        <v>94</v>
      </c>
      <c r="AW345" s="133" t="s">
        <v>103</v>
      </c>
      <c r="AX345" s="133" t="s">
        <v>104</v>
      </c>
      <c r="AY345" s="133" t="s">
        <v>105</v>
      </c>
      <c r="AZ345" s="133" t="s">
        <v>103</v>
      </c>
      <c r="BA345" s="133"/>
      <c r="BB345" s="133"/>
    </row>
    <row r="346" spans="2:54" s="3" customFormat="1" ht="60">
      <c r="B346" s="113">
        <v>330</v>
      </c>
      <c r="C346" s="113" t="s">
        <v>290</v>
      </c>
      <c r="D346" s="113" t="s">
        <v>29</v>
      </c>
      <c r="E346" s="113" t="s">
        <v>32</v>
      </c>
      <c r="F346" s="113"/>
      <c r="G346" s="114" t="s">
        <v>324</v>
      </c>
      <c r="H346" s="114" t="s">
        <v>107</v>
      </c>
      <c r="I346" s="113" t="s">
        <v>108</v>
      </c>
      <c r="J346" s="113">
        <v>1</v>
      </c>
      <c r="K346" s="115"/>
      <c r="L346" s="116"/>
      <c r="M346" s="117">
        <v>1337501</v>
      </c>
      <c r="N346" s="113">
        <v>1</v>
      </c>
      <c r="O346" s="113" t="s">
        <v>109</v>
      </c>
      <c r="P346" s="119">
        <v>45867</v>
      </c>
      <c r="Q346" s="119">
        <v>45987</v>
      </c>
      <c r="R346" s="120">
        <f t="shared" si="98"/>
        <v>5350004</v>
      </c>
      <c r="S346" s="118"/>
      <c r="T346" s="118"/>
      <c r="U346" s="120">
        <f t="shared" si="95"/>
        <v>0</v>
      </c>
      <c r="V346" s="148">
        <f t="shared" si="102"/>
        <v>4</v>
      </c>
      <c r="W346" s="122">
        <f t="shared" si="99"/>
        <v>5350004</v>
      </c>
      <c r="X346" s="123" t="s">
        <v>92</v>
      </c>
      <c r="Y346" s="124" t="s">
        <v>466</v>
      </c>
      <c r="Z346" s="125" t="s">
        <v>110</v>
      </c>
      <c r="AA346" s="125" t="s">
        <v>347</v>
      </c>
      <c r="AB346" s="125" t="s">
        <v>94</v>
      </c>
      <c r="AC346" s="126" t="str">
        <f t="shared" si="101"/>
        <v>CLE-330</v>
      </c>
      <c r="AD346" s="123">
        <v>80111600</v>
      </c>
      <c r="AE346" s="47" t="s">
        <v>675</v>
      </c>
      <c r="AF346" s="127" t="s">
        <v>670</v>
      </c>
      <c r="AG346" s="127" t="str">
        <f t="shared" si="100"/>
        <v>julio</v>
      </c>
      <c r="AH346" s="141">
        <f t="shared" si="96"/>
        <v>4</v>
      </c>
      <c r="AI346" s="132" t="s">
        <v>96</v>
      </c>
      <c r="AJ346" s="151" t="s">
        <v>97</v>
      </c>
      <c r="AK346" s="128">
        <f t="shared" si="103"/>
        <v>5350004</v>
      </c>
      <c r="AL346" s="128">
        <f t="shared" si="104"/>
        <v>5350004</v>
      </c>
      <c r="AM346" s="128"/>
      <c r="AN346" s="132" t="s">
        <v>94</v>
      </c>
      <c r="AO346" s="132" t="s">
        <v>98</v>
      </c>
      <c r="AP346" s="152" t="s">
        <v>99</v>
      </c>
      <c r="AQ346" s="153" t="s">
        <v>100</v>
      </c>
      <c r="AR346" s="129" t="str">
        <f t="shared" si="97"/>
        <v xml:space="preserve">CENTRO DE LENGUAS </v>
      </c>
      <c r="AS346" s="130" t="s">
        <v>101</v>
      </c>
      <c r="AT346" s="131" t="s">
        <v>102</v>
      </c>
      <c r="AU346" s="132" t="s">
        <v>94</v>
      </c>
      <c r="AV346" s="132" t="s">
        <v>94</v>
      </c>
      <c r="AW346" s="133" t="s">
        <v>103</v>
      </c>
      <c r="AX346" s="133" t="s">
        <v>104</v>
      </c>
      <c r="AY346" s="133" t="s">
        <v>105</v>
      </c>
      <c r="AZ346" s="133" t="s">
        <v>103</v>
      </c>
      <c r="BA346" s="133"/>
      <c r="BB346" s="133"/>
    </row>
    <row r="347" spans="2:54" s="3" customFormat="1" ht="60">
      <c r="B347" s="113">
        <v>331</v>
      </c>
      <c r="C347" s="113" t="s">
        <v>290</v>
      </c>
      <c r="D347" s="113" t="s">
        <v>29</v>
      </c>
      <c r="E347" s="113" t="s">
        <v>32</v>
      </c>
      <c r="F347" s="113"/>
      <c r="G347" s="114" t="s">
        <v>324</v>
      </c>
      <c r="H347" s="114" t="s">
        <v>107</v>
      </c>
      <c r="I347" s="113" t="s">
        <v>108</v>
      </c>
      <c r="J347" s="113">
        <v>1</v>
      </c>
      <c r="K347" s="115"/>
      <c r="L347" s="116"/>
      <c r="M347" s="117">
        <v>1337501</v>
      </c>
      <c r="N347" s="113">
        <v>1</v>
      </c>
      <c r="O347" s="113" t="s">
        <v>109</v>
      </c>
      <c r="P347" s="119">
        <v>45867</v>
      </c>
      <c r="Q347" s="119">
        <v>45987</v>
      </c>
      <c r="R347" s="120">
        <f t="shared" si="98"/>
        <v>5350004</v>
      </c>
      <c r="S347" s="118"/>
      <c r="T347" s="118"/>
      <c r="U347" s="120">
        <f t="shared" si="95"/>
        <v>0</v>
      </c>
      <c r="V347" s="148">
        <f t="shared" si="102"/>
        <v>4</v>
      </c>
      <c r="W347" s="122">
        <f t="shared" si="99"/>
        <v>5350004</v>
      </c>
      <c r="X347" s="123" t="s">
        <v>92</v>
      </c>
      <c r="Y347" s="124" t="s">
        <v>466</v>
      </c>
      <c r="Z347" s="125" t="s">
        <v>110</v>
      </c>
      <c r="AA347" s="125" t="s">
        <v>347</v>
      </c>
      <c r="AB347" s="125" t="s">
        <v>94</v>
      </c>
      <c r="AC347" s="126" t="str">
        <f t="shared" si="101"/>
        <v>CLE-331</v>
      </c>
      <c r="AD347" s="123">
        <v>80111600</v>
      </c>
      <c r="AE347" s="47" t="s">
        <v>675</v>
      </c>
      <c r="AF347" s="127" t="s">
        <v>670</v>
      </c>
      <c r="AG347" s="127" t="str">
        <f t="shared" si="100"/>
        <v>julio</v>
      </c>
      <c r="AH347" s="141">
        <f t="shared" si="96"/>
        <v>4</v>
      </c>
      <c r="AI347" s="132" t="s">
        <v>96</v>
      </c>
      <c r="AJ347" s="151" t="s">
        <v>97</v>
      </c>
      <c r="AK347" s="128">
        <f t="shared" si="103"/>
        <v>5350004</v>
      </c>
      <c r="AL347" s="128">
        <f t="shared" si="104"/>
        <v>5350004</v>
      </c>
      <c r="AM347" s="128"/>
      <c r="AN347" s="132" t="s">
        <v>94</v>
      </c>
      <c r="AO347" s="132" t="s">
        <v>98</v>
      </c>
      <c r="AP347" s="152" t="s">
        <v>99</v>
      </c>
      <c r="AQ347" s="153" t="s">
        <v>100</v>
      </c>
      <c r="AR347" s="129" t="str">
        <f t="shared" si="97"/>
        <v xml:space="preserve">CENTRO DE LENGUAS </v>
      </c>
      <c r="AS347" s="130" t="s">
        <v>101</v>
      </c>
      <c r="AT347" s="131" t="s">
        <v>102</v>
      </c>
      <c r="AU347" s="132" t="s">
        <v>94</v>
      </c>
      <c r="AV347" s="132" t="s">
        <v>94</v>
      </c>
      <c r="AW347" s="133" t="s">
        <v>103</v>
      </c>
      <c r="AX347" s="133" t="s">
        <v>104</v>
      </c>
      <c r="AY347" s="133" t="s">
        <v>105</v>
      </c>
      <c r="AZ347" s="133" t="s">
        <v>103</v>
      </c>
      <c r="BA347" s="133"/>
      <c r="BB347" s="133"/>
    </row>
    <row r="348" spans="2:54" s="3" customFormat="1" ht="60">
      <c r="B348" s="113">
        <v>332</v>
      </c>
      <c r="C348" s="113" t="s">
        <v>290</v>
      </c>
      <c r="D348" s="113" t="s">
        <v>29</v>
      </c>
      <c r="E348" s="113" t="s">
        <v>32</v>
      </c>
      <c r="F348" s="113"/>
      <c r="G348" s="114" t="s">
        <v>324</v>
      </c>
      <c r="H348" s="114" t="s">
        <v>107</v>
      </c>
      <c r="I348" s="113" t="s">
        <v>108</v>
      </c>
      <c r="J348" s="113">
        <v>1</v>
      </c>
      <c r="K348" s="115"/>
      <c r="L348" s="116"/>
      <c r="M348" s="117">
        <v>1337501</v>
      </c>
      <c r="N348" s="113">
        <v>1</v>
      </c>
      <c r="O348" s="113" t="s">
        <v>109</v>
      </c>
      <c r="P348" s="119">
        <v>45867</v>
      </c>
      <c r="Q348" s="119">
        <v>45987</v>
      </c>
      <c r="R348" s="120">
        <f t="shared" si="98"/>
        <v>5350004</v>
      </c>
      <c r="S348" s="118"/>
      <c r="T348" s="118"/>
      <c r="U348" s="120">
        <f t="shared" si="95"/>
        <v>0</v>
      </c>
      <c r="V348" s="148">
        <f t="shared" si="102"/>
        <v>4</v>
      </c>
      <c r="W348" s="122">
        <f t="shared" si="99"/>
        <v>5350004</v>
      </c>
      <c r="X348" s="123" t="s">
        <v>92</v>
      </c>
      <c r="Y348" s="124" t="s">
        <v>466</v>
      </c>
      <c r="Z348" s="125" t="s">
        <v>110</v>
      </c>
      <c r="AA348" s="125" t="s">
        <v>347</v>
      </c>
      <c r="AB348" s="125" t="s">
        <v>94</v>
      </c>
      <c r="AC348" s="126" t="str">
        <f t="shared" si="101"/>
        <v>CLE-332</v>
      </c>
      <c r="AD348" s="123">
        <v>80111600</v>
      </c>
      <c r="AE348" s="47" t="s">
        <v>675</v>
      </c>
      <c r="AF348" s="127" t="s">
        <v>670</v>
      </c>
      <c r="AG348" s="127" t="str">
        <f t="shared" si="100"/>
        <v>julio</v>
      </c>
      <c r="AH348" s="141">
        <f t="shared" si="96"/>
        <v>4</v>
      </c>
      <c r="AI348" s="132" t="s">
        <v>96</v>
      </c>
      <c r="AJ348" s="151" t="s">
        <v>97</v>
      </c>
      <c r="AK348" s="128">
        <f t="shared" si="103"/>
        <v>5350004</v>
      </c>
      <c r="AL348" s="128">
        <f t="shared" si="104"/>
        <v>5350004</v>
      </c>
      <c r="AM348" s="128"/>
      <c r="AN348" s="132" t="s">
        <v>94</v>
      </c>
      <c r="AO348" s="132" t="s">
        <v>98</v>
      </c>
      <c r="AP348" s="152" t="s">
        <v>99</v>
      </c>
      <c r="AQ348" s="153" t="s">
        <v>100</v>
      </c>
      <c r="AR348" s="129" t="str">
        <f t="shared" si="97"/>
        <v xml:space="preserve">CENTRO DE LENGUAS </v>
      </c>
      <c r="AS348" s="130" t="s">
        <v>101</v>
      </c>
      <c r="AT348" s="131" t="s">
        <v>102</v>
      </c>
      <c r="AU348" s="132" t="s">
        <v>94</v>
      </c>
      <c r="AV348" s="132" t="s">
        <v>94</v>
      </c>
      <c r="AW348" s="133" t="s">
        <v>103</v>
      </c>
      <c r="AX348" s="133" t="s">
        <v>104</v>
      </c>
      <c r="AY348" s="133" t="s">
        <v>105</v>
      </c>
      <c r="AZ348" s="133" t="s">
        <v>103</v>
      </c>
      <c r="BA348" s="133"/>
      <c r="BB348" s="133"/>
    </row>
    <row r="349" spans="2:54" s="3" customFormat="1" ht="60">
      <c r="B349" s="113">
        <v>333</v>
      </c>
      <c r="C349" s="113" t="s">
        <v>290</v>
      </c>
      <c r="D349" s="113" t="s">
        <v>29</v>
      </c>
      <c r="E349" s="113" t="s">
        <v>32</v>
      </c>
      <c r="F349" s="113"/>
      <c r="G349" s="114" t="s">
        <v>324</v>
      </c>
      <c r="H349" s="114" t="s">
        <v>107</v>
      </c>
      <c r="I349" s="113" t="s">
        <v>108</v>
      </c>
      <c r="J349" s="113">
        <v>1</v>
      </c>
      <c r="K349" s="115"/>
      <c r="L349" s="116"/>
      <c r="M349" s="117">
        <v>1337501</v>
      </c>
      <c r="N349" s="113">
        <v>1</v>
      </c>
      <c r="O349" s="113" t="s">
        <v>109</v>
      </c>
      <c r="P349" s="119">
        <v>45867</v>
      </c>
      <c r="Q349" s="119">
        <v>45987</v>
      </c>
      <c r="R349" s="120">
        <f t="shared" si="98"/>
        <v>5350004</v>
      </c>
      <c r="S349" s="118"/>
      <c r="T349" s="118"/>
      <c r="U349" s="120">
        <f t="shared" si="95"/>
        <v>0</v>
      </c>
      <c r="V349" s="148">
        <f t="shared" si="102"/>
        <v>4</v>
      </c>
      <c r="W349" s="122">
        <f t="shared" si="99"/>
        <v>5350004</v>
      </c>
      <c r="X349" s="123" t="s">
        <v>92</v>
      </c>
      <c r="Y349" s="124" t="s">
        <v>466</v>
      </c>
      <c r="Z349" s="125" t="s">
        <v>110</v>
      </c>
      <c r="AA349" s="125" t="s">
        <v>347</v>
      </c>
      <c r="AB349" s="125" t="s">
        <v>94</v>
      </c>
      <c r="AC349" s="126" t="str">
        <f t="shared" si="101"/>
        <v>CLE-333</v>
      </c>
      <c r="AD349" s="123">
        <v>80111600</v>
      </c>
      <c r="AE349" s="47" t="s">
        <v>675</v>
      </c>
      <c r="AF349" s="127" t="s">
        <v>670</v>
      </c>
      <c r="AG349" s="127" t="str">
        <f t="shared" si="100"/>
        <v>julio</v>
      </c>
      <c r="AH349" s="141">
        <f t="shared" si="96"/>
        <v>4</v>
      </c>
      <c r="AI349" s="132" t="s">
        <v>96</v>
      </c>
      <c r="AJ349" s="151" t="s">
        <v>97</v>
      </c>
      <c r="AK349" s="128">
        <f t="shared" si="103"/>
        <v>5350004</v>
      </c>
      <c r="AL349" s="128">
        <f t="shared" si="104"/>
        <v>5350004</v>
      </c>
      <c r="AM349" s="128"/>
      <c r="AN349" s="132" t="s">
        <v>94</v>
      </c>
      <c r="AO349" s="132" t="s">
        <v>98</v>
      </c>
      <c r="AP349" s="152" t="s">
        <v>99</v>
      </c>
      <c r="AQ349" s="153" t="s">
        <v>100</v>
      </c>
      <c r="AR349" s="129" t="str">
        <f t="shared" si="97"/>
        <v xml:space="preserve">CENTRO DE LENGUAS </v>
      </c>
      <c r="AS349" s="130" t="s">
        <v>101</v>
      </c>
      <c r="AT349" s="131" t="s">
        <v>102</v>
      </c>
      <c r="AU349" s="132" t="s">
        <v>94</v>
      </c>
      <c r="AV349" s="132" t="s">
        <v>94</v>
      </c>
      <c r="AW349" s="133" t="s">
        <v>103</v>
      </c>
      <c r="AX349" s="133" t="s">
        <v>104</v>
      </c>
      <c r="AY349" s="133" t="s">
        <v>105</v>
      </c>
      <c r="AZ349" s="133" t="s">
        <v>103</v>
      </c>
      <c r="BA349" s="133"/>
      <c r="BB349" s="133"/>
    </row>
    <row r="350" spans="2:54" s="3" customFormat="1" ht="60">
      <c r="B350" s="113">
        <v>334</v>
      </c>
      <c r="C350" s="113" t="s">
        <v>290</v>
      </c>
      <c r="D350" s="113" t="s">
        <v>29</v>
      </c>
      <c r="E350" s="113" t="s">
        <v>32</v>
      </c>
      <c r="F350" s="113"/>
      <c r="G350" s="114" t="s">
        <v>324</v>
      </c>
      <c r="H350" s="114" t="s">
        <v>107</v>
      </c>
      <c r="I350" s="113" t="s">
        <v>108</v>
      </c>
      <c r="J350" s="113">
        <v>1</v>
      </c>
      <c r="K350" s="115"/>
      <c r="L350" s="116"/>
      <c r="M350" s="117">
        <v>1337501</v>
      </c>
      <c r="N350" s="113">
        <v>1</v>
      </c>
      <c r="O350" s="113" t="s">
        <v>109</v>
      </c>
      <c r="P350" s="119">
        <v>45867</v>
      </c>
      <c r="Q350" s="119">
        <v>45987</v>
      </c>
      <c r="R350" s="120">
        <f t="shared" si="98"/>
        <v>5350004</v>
      </c>
      <c r="S350" s="118"/>
      <c r="T350" s="118"/>
      <c r="U350" s="120">
        <f t="shared" si="95"/>
        <v>0</v>
      </c>
      <c r="V350" s="148">
        <f t="shared" si="102"/>
        <v>4</v>
      </c>
      <c r="W350" s="122">
        <f t="shared" si="99"/>
        <v>5350004</v>
      </c>
      <c r="X350" s="123" t="s">
        <v>92</v>
      </c>
      <c r="Y350" s="124" t="s">
        <v>466</v>
      </c>
      <c r="Z350" s="125" t="s">
        <v>110</v>
      </c>
      <c r="AA350" s="125" t="s">
        <v>347</v>
      </c>
      <c r="AB350" s="125" t="s">
        <v>94</v>
      </c>
      <c r="AC350" s="126" t="str">
        <f t="shared" si="101"/>
        <v>CLE-334</v>
      </c>
      <c r="AD350" s="123">
        <v>80111600</v>
      </c>
      <c r="AE350" s="47" t="s">
        <v>675</v>
      </c>
      <c r="AF350" s="127" t="s">
        <v>670</v>
      </c>
      <c r="AG350" s="127" t="str">
        <f t="shared" si="100"/>
        <v>julio</v>
      </c>
      <c r="AH350" s="141">
        <f t="shared" si="96"/>
        <v>4</v>
      </c>
      <c r="AI350" s="132" t="s">
        <v>96</v>
      </c>
      <c r="AJ350" s="151" t="s">
        <v>97</v>
      </c>
      <c r="AK350" s="128">
        <f t="shared" si="103"/>
        <v>5350004</v>
      </c>
      <c r="AL350" s="128">
        <f t="shared" si="104"/>
        <v>5350004</v>
      </c>
      <c r="AM350" s="128"/>
      <c r="AN350" s="132" t="s">
        <v>94</v>
      </c>
      <c r="AO350" s="132" t="s">
        <v>98</v>
      </c>
      <c r="AP350" s="152" t="s">
        <v>99</v>
      </c>
      <c r="AQ350" s="153" t="s">
        <v>100</v>
      </c>
      <c r="AR350" s="129" t="str">
        <f t="shared" si="97"/>
        <v xml:space="preserve">CENTRO DE LENGUAS </v>
      </c>
      <c r="AS350" s="130" t="s">
        <v>101</v>
      </c>
      <c r="AT350" s="131" t="s">
        <v>102</v>
      </c>
      <c r="AU350" s="132" t="s">
        <v>94</v>
      </c>
      <c r="AV350" s="132" t="s">
        <v>94</v>
      </c>
      <c r="AW350" s="133" t="s">
        <v>103</v>
      </c>
      <c r="AX350" s="133" t="s">
        <v>104</v>
      </c>
      <c r="AY350" s="133" t="s">
        <v>105</v>
      </c>
      <c r="AZ350" s="133" t="s">
        <v>103</v>
      </c>
      <c r="BA350" s="133"/>
      <c r="BB350" s="133"/>
    </row>
    <row r="351" spans="2:54" s="3" customFormat="1" ht="60">
      <c r="B351" s="113">
        <v>335</v>
      </c>
      <c r="C351" s="113" t="s">
        <v>290</v>
      </c>
      <c r="D351" s="113" t="s">
        <v>29</v>
      </c>
      <c r="E351" s="113" t="s">
        <v>32</v>
      </c>
      <c r="F351" s="113"/>
      <c r="G351" s="114" t="s">
        <v>324</v>
      </c>
      <c r="H351" s="114" t="s">
        <v>107</v>
      </c>
      <c r="I351" s="113" t="s">
        <v>108</v>
      </c>
      <c r="J351" s="113">
        <v>1</v>
      </c>
      <c r="K351" s="115"/>
      <c r="L351" s="116"/>
      <c r="M351" s="117">
        <v>1337501</v>
      </c>
      <c r="N351" s="113">
        <v>1</v>
      </c>
      <c r="O351" s="113" t="s">
        <v>109</v>
      </c>
      <c r="P351" s="119">
        <v>45867</v>
      </c>
      <c r="Q351" s="119">
        <v>45987</v>
      </c>
      <c r="R351" s="120">
        <f t="shared" si="98"/>
        <v>5350004</v>
      </c>
      <c r="S351" s="118"/>
      <c r="T351" s="118"/>
      <c r="U351" s="120">
        <f t="shared" si="95"/>
        <v>0</v>
      </c>
      <c r="V351" s="148">
        <f t="shared" si="102"/>
        <v>4</v>
      </c>
      <c r="W351" s="122">
        <f t="shared" si="99"/>
        <v>5350004</v>
      </c>
      <c r="X351" s="123" t="s">
        <v>92</v>
      </c>
      <c r="Y351" s="124" t="s">
        <v>466</v>
      </c>
      <c r="Z351" s="125" t="s">
        <v>110</v>
      </c>
      <c r="AA351" s="125" t="s">
        <v>347</v>
      </c>
      <c r="AB351" s="125" t="s">
        <v>94</v>
      </c>
      <c r="AC351" s="126" t="str">
        <f t="shared" si="101"/>
        <v>CLE-335</v>
      </c>
      <c r="AD351" s="123">
        <v>80111600</v>
      </c>
      <c r="AE351" s="47" t="s">
        <v>675</v>
      </c>
      <c r="AF351" s="127" t="s">
        <v>670</v>
      </c>
      <c r="AG351" s="127" t="str">
        <f t="shared" si="100"/>
        <v>julio</v>
      </c>
      <c r="AH351" s="141">
        <f t="shared" si="96"/>
        <v>4</v>
      </c>
      <c r="AI351" s="132" t="s">
        <v>96</v>
      </c>
      <c r="AJ351" s="151" t="s">
        <v>97</v>
      </c>
      <c r="AK351" s="128">
        <f t="shared" si="103"/>
        <v>5350004</v>
      </c>
      <c r="AL351" s="128">
        <f t="shared" si="104"/>
        <v>5350004</v>
      </c>
      <c r="AM351" s="128"/>
      <c r="AN351" s="132" t="s">
        <v>94</v>
      </c>
      <c r="AO351" s="132" t="s">
        <v>98</v>
      </c>
      <c r="AP351" s="152" t="s">
        <v>99</v>
      </c>
      <c r="AQ351" s="153" t="s">
        <v>100</v>
      </c>
      <c r="AR351" s="129" t="str">
        <f t="shared" si="97"/>
        <v xml:space="preserve">CENTRO DE LENGUAS </v>
      </c>
      <c r="AS351" s="130" t="s">
        <v>101</v>
      </c>
      <c r="AT351" s="131" t="s">
        <v>102</v>
      </c>
      <c r="AU351" s="132" t="s">
        <v>94</v>
      </c>
      <c r="AV351" s="132" t="s">
        <v>94</v>
      </c>
      <c r="AW351" s="133" t="s">
        <v>103</v>
      </c>
      <c r="AX351" s="133" t="s">
        <v>104</v>
      </c>
      <c r="AY351" s="133" t="s">
        <v>105</v>
      </c>
      <c r="AZ351" s="133" t="s">
        <v>103</v>
      </c>
      <c r="BA351" s="133"/>
      <c r="BB351" s="133"/>
    </row>
    <row r="352" spans="2:54" s="3" customFormat="1" ht="60">
      <c r="B352" s="113">
        <v>336</v>
      </c>
      <c r="C352" s="113" t="s">
        <v>290</v>
      </c>
      <c r="D352" s="113" t="s">
        <v>29</v>
      </c>
      <c r="E352" s="113" t="s">
        <v>32</v>
      </c>
      <c r="F352" s="113"/>
      <c r="G352" s="114" t="s">
        <v>324</v>
      </c>
      <c r="H352" s="114" t="s">
        <v>107</v>
      </c>
      <c r="I352" s="113" t="s">
        <v>108</v>
      </c>
      <c r="J352" s="113">
        <v>1</v>
      </c>
      <c r="K352" s="115"/>
      <c r="L352" s="116"/>
      <c r="M352" s="117">
        <v>1337501</v>
      </c>
      <c r="N352" s="113">
        <v>1</v>
      </c>
      <c r="O352" s="113" t="s">
        <v>109</v>
      </c>
      <c r="P352" s="119">
        <v>45867</v>
      </c>
      <c r="Q352" s="119">
        <v>45987</v>
      </c>
      <c r="R352" s="120">
        <f t="shared" si="98"/>
        <v>5350004</v>
      </c>
      <c r="S352" s="118"/>
      <c r="T352" s="118"/>
      <c r="U352" s="120">
        <f t="shared" si="95"/>
        <v>0</v>
      </c>
      <c r="V352" s="148">
        <f t="shared" si="102"/>
        <v>4</v>
      </c>
      <c r="W352" s="122">
        <f t="shared" si="99"/>
        <v>5350004</v>
      </c>
      <c r="X352" s="123" t="s">
        <v>92</v>
      </c>
      <c r="Y352" s="124" t="s">
        <v>466</v>
      </c>
      <c r="Z352" s="125" t="s">
        <v>110</v>
      </c>
      <c r="AA352" s="125" t="s">
        <v>347</v>
      </c>
      <c r="AB352" s="125" t="s">
        <v>94</v>
      </c>
      <c r="AC352" s="126" t="str">
        <f t="shared" si="101"/>
        <v>CLE-336</v>
      </c>
      <c r="AD352" s="123">
        <v>80111600</v>
      </c>
      <c r="AE352" s="47" t="s">
        <v>675</v>
      </c>
      <c r="AF352" s="127" t="s">
        <v>670</v>
      </c>
      <c r="AG352" s="127" t="str">
        <f t="shared" si="100"/>
        <v>julio</v>
      </c>
      <c r="AH352" s="141">
        <f t="shared" si="96"/>
        <v>4</v>
      </c>
      <c r="AI352" s="132" t="s">
        <v>96</v>
      </c>
      <c r="AJ352" s="151" t="s">
        <v>97</v>
      </c>
      <c r="AK352" s="128">
        <f t="shared" si="103"/>
        <v>5350004</v>
      </c>
      <c r="AL352" s="128">
        <f t="shared" si="104"/>
        <v>5350004</v>
      </c>
      <c r="AM352" s="128"/>
      <c r="AN352" s="132" t="s">
        <v>94</v>
      </c>
      <c r="AO352" s="132" t="s">
        <v>98</v>
      </c>
      <c r="AP352" s="152" t="s">
        <v>99</v>
      </c>
      <c r="AQ352" s="153" t="s">
        <v>100</v>
      </c>
      <c r="AR352" s="129" t="str">
        <f t="shared" si="97"/>
        <v xml:space="preserve">CENTRO DE LENGUAS </v>
      </c>
      <c r="AS352" s="130" t="s">
        <v>101</v>
      </c>
      <c r="AT352" s="131" t="s">
        <v>102</v>
      </c>
      <c r="AU352" s="132" t="s">
        <v>94</v>
      </c>
      <c r="AV352" s="132" t="s">
        <v>94</v>
      </c>
      <c r="AW352" s="133" t="s">
        <v>103</v>
      </c>
      <c r="AX352" s="133" t="s">
        <v>104</v>
      </c>
      <c r="AY352" s="133" t="s">
        <v>105</v>
      </c>
      <c r="AZ352" s="133" t="s">
        <v>103</v>
      </c>
      <c r="BA352" s="133"/>
      <c r="BB352" s="133"/>
    </row>
    <row r="353" spans="2:54" s="3" customFormat="1" ht="60">
      <c r="B353" s="113">
        <v>337</v>
      </c>
      <c r="C353" s="113" t="s">
        <v>290</v>
      </c>
      <c r="D353" s="113" t="s">
        <v>29</v>
      </c>
      <c r="E353" s="113" t="s">
        <v>32</v>
      </c>
      <c r="F353" s="113"/>
      <c r="G353" s="114" t="s">
        <v>324</v>
      </c>
      <c r="H353" s="114" t="s">
        <v>107</v>
      </c>
      <c r="I353" s="113" t="s">
        <v>108</v>
      </c>
      <c r="J353" s="113">
        <v>1</v>
      </c>
      <c r="K353" s="115"/>
      <c r="L353" s="116"/>
      <c r="M353" s="117">
        <v>1337501</v>
      </c>
      <c r="N353" s="113">
        <v>1</v>
      </c>
      <c r="O353" s="113" t="s">
        <v>109</v>
      </c>
      <c r="P353" s="119">
        <v>45867</v>
      </c>
      <c r="Q353" s="119">
        <v>45987</v>
      </c>
      <c r="R353" s="120">
        <f t="shared" si="98"/>
        <v>5350004</v>
      </c>
      <c r="S353" s="118"/>
      <c r="T353" s="118"/>
      <c r="U353" s="120">
        <f t="shared" si="95"/>
        <v>0</v>
      </c>
      <c r="V353" s="148">
        <f t="shared" si="102"/>
        <v>4</v>
      </c>
      <c r="W353" s="122">
        <f t="shared" si="99"/>
        <v>5350004</v>
      </c>
      <c r="X353" s="123" t="s">
        <v>92</v>
      </c>
      <c r="Y353" s="124" t="s">
        <v>466</v>
      </c>
      <c r="Z353" s="125" t="s">
        <v>110</v>
      </c>
      <c r="AA353" s="125" t="s">
        <v>347</v>
      </c>
      <c r="AB353" s="125" t="s">
        <v>94</v>
      </c>
      <c r="AC353" s="126" t="str">
        <f t="shared" si="101"/>
        <v>CLE-337</v>
      </c>
      <c r="AD353" s="123">
        <v>80111600</v>
      </c>
      <c r="AE353" s="47" t="s">
        <v>675</v>
      </c>
      <c r="AF353" s="127" t="s">
        <v>670</v>
      </c>
      <c r="AG353" s="127" t="str">
        <f t="shared" si="100"/>
        <v>julio</v>
      </c>
      <c r="AH353" s="141">
        <f t="shared" si="96"/>
        <v>4</v>
      </c>
      <c r="AI353" s="132" t="s">
        <v>96</v>
      </c>
      <c r="AJ353" s="151" t="s">
        <v>97</v>
      </c>
      <c r="AK353" s="128">
        <f t="shared" si="103"/>
        <v>5350004</v>
      </c>
      <c r="AL353" s="128">
        <f t="shared" si="104"/>
        <v>5350004</v>
      </c>
      <c r="AM353" s="128"/>
      <c r="AN353" s="132" t="s">
        <v>94</v>
      </c>
      <c r="AO353" s="132" t="s">
        <v>98</v>
      </c>
      <c r="AP353" s="152" t="s">
        <v>99</v>
      </c>
      <c r="AQ353" s="153" t="s">
        <v>100</v>
      </c>
      <c r="AR353" s="129" t="str">
        <f t="shared" si="97"/>
        <v xml:space="preserve">CENTRO DE LENGUAS </v>
      </c>
      <c r="AS353" s="130" t="s">
        <v>101</v>
      </c>
      <c r="AT353" s="131" t="s">
        <v>102</v>
      </c>
      <c r="AU353" s="132" t="s">
        <v>94</v>
      </c>
      <c r="AV353" s="132" t="s">
        <v>94</v>
      </c>
      <c r="AW353" s="133" t="s">
        <v>103</v>
      </c>
      <c r="AX353" s="133" t="s">
        <v>104</v>
      </c>
      <c r="AY353" s="133" t="s">
        <v>105</v>
      </c>
      <c r="AZ353" s="133" t="s">
        <v>103</v>
      </c>
      <c r="BA353" s="133"/>
      <c r="BB353" s="133"/>
    </row>
    <row r="354" spans="2:54" s="3" customFormat="1" ht="60">
      <c r="B354" s="113">
        <v>338</v>
      </c>
      <c r="C354" s="113" t="s">
        <v>290</v>
      </c>
      <c r="D354" s="113" t="s">
        <v>29</v>
      </c>
      <c r="E354" s="113" t="s">
        <v>32</v>
      </c>
      <c r="F354" s="113"/>
      <c r="G354" s="114" t="s">
        <v>324</v>
      </c>
      <c r="H354" s="114" t="s">
        <v>107</v>
      </c>
      <c r="I354" s="113" t="s">
        <v>108</v>
      </c>
      <c r="J354" s="113">
        <v>1</v>
      </c>
      <c r="K354" s="115"/>
      <c r="L354" s="116"/>
      <c r="M354" s="117">
        <v>1337501</v>
      </c>
      <c r="N354" s="113">
        <v>1</v>
      </c>
      <c r="O354" s="113" t="s">
        <v>109</v>
      </c>
      <c r="P354" s="119">
        <v>45867</v>
      </c>
      <c r="Q354" s="119">
        <v>45987</v>
      </c>
      <c r="R354" s="120">
        <f t="shared" si="98"/>
        <v>5350004</v>
      </c>
      <c r="S354" s="118"/>
      <c r="T354" s="118"/>
      <c r="U354" s="120">
        <f t="shared" si="95"/>
        <v>0</v>
      </c>
      <c r="V354" s="148">
        <f t="shared" si="102"/>
        <v>4</v>
      </c>
      <c r="W354" s="122">
        <f t="shared" si="99"/>
        <v>5350004</v>
      </c>
      <c r="X354" s="123" t="s">
        <v>92</v>
      </c>
      <c r="Y354" s="124" t="s">
        <v>466</v>
      </c>
      <c r="Z354" s="125" t="s">
        <v>110</v>
      </c>
      <c r="AA354" s="125" t="s">
        <v>347</v>
      </c>
      <c r="AB354" s="125" t="s">
        <v>94</v>
      </c>
      <c r="AC354" s="126" t="str">
        <f t="shared" si="101"/>
        <v>CLE-338</v>
      </c>
      <c r="AD354" s="123">
        <v>80111600</v>
      </c>
      <c r="AE354" s="47" t="s">
        <v>675</v>
      </c>
      <c r="AF354" s="127" t="s">
        <v>670</v>
      </c>
      <c r="AG354" s="127" t="str">
        <f t="shared" si="100"/>
        <v>julio</v>
      </c>
      <c r="AH354" s="141">
        <f t="shared" si="96"/>
        <v>4</v>
      </c>
      <c r="AI354" s="132" t="s">
        <v>96</v>
      </c>
      <c r="AJ354" s="151" t="s">
        <v>97</v>
      </c>
      <c r="AK354" s="128">
        <f t="shared" si="103"/>
        <v>5350004</v>
      </c>
      <c r="AL354" s="128">
        <f t="shared" si="104"/>
        <v>5350004</v>
      </c>
      <c r="AM354" s="128"/>
      <c r="AN354" s="132" t="s">
        <v>94</v>
      </c>
      <c r="AO354" s="132" t="s">
        <v>98</v>
      </c>
      <c r="AP354" s="152" t="s">
        <v>99</v>
      </c>
      <c r="AQ354" s="153" t="s">
        <v>100</v>
      </c>
      <c r="AR354" s="129" t="str">
        <f t="shared" si="97"/>
        <v xml:space="preserve">CENTRO DE LENGUAS </v>
      </c>
      <c r="AS354" s="130" t="s">
        <v>101</v>
      </c>
      <c r="AT354" s="131" t="s">
        <v>102</v>
      </c>
      <c r="AU354" s="132" t="s">
        <v>94</v>
      </c>
      <c r="AV354" s="132" t="s">
        <v>94</v>
      </c>
      <c r="AW354" s="133" t="s">
        <v>103</v>
      </c>
      <c r="AX354" s="133" t="s">
        <v>104</v>
      </c>
      <c r="AY354" s="133" t="s">
        <v>105</v>
      </c>
      <c r="AZ354" s="133" t="s">
        <v>103</v>
      </c>
      <c r="BA354" s="133"/>
      <c r="BB354" s="133"/>
    </row>
    <row r="355" spans="2:54" s="3" customFormat="1" ht="60">
      <c r="B355" s="113">
        <v>339</v>
      </c>
      <c r="C355" s="113" t="s">
        <v>290</v>
      </c>
      <c r="D355" s="113" t="s">
        <v>29</v>
      </c>
      <c r="E355" s="113" t="s">
        <v>32</v>
      </c>
      <c r="F355" s="113"/>
      <c r="G355" s="114" t="s">
        <v>324</v>
      </c>
      <c r="H355" s="114" t="s">
        <v>107</v>
      </c>
      <c r="I355" s="113" t="s">
        <v>108</v>
      </c>
      <c r="J355" s="113">
        <v>1</v>
      </c>
      <c r="K355" s="115"/>
      <c r="L355" s="116"/>
      <c r="M355" s="117">
        <v>1337501</v>
      </c>
      <c r="N355" s="113">
        <v>1</v>
      </c>
      <c r="O355" s="113" t="s">
        <v>109</v>
      </c>
      <c r="P355" s="119">
        <v>45867</v>
      </c>
      <c r="Q355" s="119">
        <v>45987</v>
      </c>
      <c r="R355" s="120">
        <f t="shared" si="98"/>
        <v>5350004</v>
      </c>
      <c r="S355" s="118"/>
      <c r="T355" s="118"/>
      <c r="U355" s="120">
        <f t="shared" si="95"/>
        <v>0</v>
      </c>
      <c r="V355" s="148">
        <f t="shared" si="102"/>
        <v>4</v>
      </c>
      <c r="W355" s="122">
        <f t="shared" si="99"/>
        <v>5350004</v>
      </c>
      <c r="X355" s="123" t="s">
        <v>92</v>
      </c>
      <c r="Y355" s="124" t="s">
        <v>466</v>
      </c>
      <c r="Z355" s="125" t="s">
        <v>110</v>
      </c>
      <c r="AA355" s="125" t="s">
        <v>347</v>
      </c>
      <c r="AB355" s="125" t="s">
        <v>94</v>
      </c>
      <c r="AC355" s="126" t="str">
        <f t="shared" si="101"/>
        <v>CLE-339</v>
      </c>
      <c r="AD355" s="123">
        <v>80111600</v>
      </c>
      <c r="AE355" s="47" t="s">
        <v>675</v>
      </c>
      <c r="AF355" s="127" t="s">
        <v>670</v>
      </c>
      <c r="AG355" s="127" t="str">
        <f t="shared" si="100"/>
        <v>julio</v>
      </c>
      <c r="AH355" s="141">
        <f t="shared" si="96"/>
        <v>4</v>
      </c>
      <c r="AI355" s="132" t="s">
        <v>96</v>
      </c>
      <c r="AJ355" s="151" t="s">
        <v>97</v>
      </c>
      <c r="AK355" s="128">
        <f t="shared" si="103"/>
        <v>5350004</v>
      </c>
      <c r="AL355" s="128">
        <f t="shared" si="104"/>
        <v>5350004</v>
      </c>
      <c r="AM355" s="128"/>
      <c r="AN355" s="132" t="s">
        <v>94</v>
      </c>
      <c r="AO355" s="132" t="s">
        <v>98</v>
      </c>
      <c r="AP355" s="152" t="s">
        <v>99</v>
      </c>
      <c r="AQ355" s="153" t="s">
        <v>100</v>
      </c>
      <c r="AR355" s="129" t="str">
        <f t="shared" si="97"/>
        <v xml:space="preserve">CENTRO DE LENGUAS </v>
      </c>
      <c r="AS355" s="130" t="s">
        <v>101</v>
      </c>
      <c r="AT355" s="131" t="s">
        <v>102</v>
      </c>
      <c r="AU355" s="132" t="s">
        <v>94</v>
      </c>
      <c r="AV355" s="132" t="s">
        <v>94</v>
      </c>
      <c r="AW355" s="133" t="s">
        <v>103</v>
      </c>
      <c r="AX355" s="133" t="s">
        <v>104</v>
      </c>
      <c r="AY355" s="133" t="s">
        <v>105</v>
      </c>
      <c r="AZ355" s="133" t="s">
        <v>103</v>
      </c>
      <c r="BA355" s="133"/>
      <c r="BB355" s="133"/>
    </row>
    <row r="356" spans="2:54" s="3" customFormat="1" ht="60">
      <c r="B356" s="113">
        <v>340</v>
      </c>
      <c r="C356" s="113" t="s">
        <v>290</v>
      </c>
      <c r="D356" s="113" t="s">
        <v>29</v>
      </c>
      <c r="E356" s="113" t="s">
        <v>32</v>
      </c>
      <c r="F356" s="113"/>
      <c r="G356" s="114" t="s">
        <v>324</v>
      </c>
      <c r="H356" s="114" t="s">
        <v>107</v>
      </c>
      <c r="I356" s="113" t="s">
        <v>108</v>
      </c>
      <c r="J356" s="113">
        <v>1</v>
      </c>
      <c r="K356" s="115"/>
      <c r="L356" s="116"/>
      <c r="M356" s="117">
        <v>1337501</v>
      </c>
      <c r="N356" s="113">
        <v>1</v>
      </c>
      <c r="O356" s="113" t="s">
        <v>109</v>
      </c>
      <c r="P356" s="119">
        <v>45867</v>
      </c>
      <c r="Q356" s="119">
        <v>45987</v>
      </c>
      <c r="R356" s="120">
        <f t="shared" si="98"/>
        <v>5350004</v>
      </c>
      <c r="S356" s="118"/>
      <c r="T356" s="118"/>
      <c r="U356" s="120">
        <f t="shared" si="95"/>
        <v>0</v>
      </c>
      <c r="V356" s="148">
        <f t="shared" si="102"/>
        <v>4</v>
      </c>
      <c r="W356" s="122">
        <f t="shared" si="99"/>
        <v>5350004</v>
      </c>
      <c r="X356" s="123" t="s">
        <v>92</v>
      </c>
      <c r="Y356" s="124" t="s">
        <v>466</v>
      </c>
      <c r="Z356" s="125" t="s">
        <v>110</v>
      </c>
      <c r="AA356" s="125" t="s">
        <v>347</v>
      </c>
      <c r="AB356" s="125" t="s">
        <v>94</v>
      </c>
      <c r="AC356" s="126" t="str">
        <f t="shared" si="101"/>
        <v>CLE-340</v>
      </c>
      <c r="AD356" s="123">
        <v>80111600</v>
      </c>
      <c r="AE356" s="47" t="s">
        <v>675</v>
      </c>
      <c r="AF356" s="127" t="s">
        <v>670</v>
      </c>
      <c r="AG356" s="127" t="str">
        <f t="shared" si="100"/>
        <v>julio</v>
      </c>
      <c r="AH356" s="141">
        <f t="shared" si="96"/>
        <v>4</v>
      </c>
      <c r="AI356" s="132" t="s">
        <v>96</v>
      </c>
      <c r="AJ356" s="151" t="s">
        <v>97</v>
      </c>
      <c r="AK356" s="128">
        <f t="shared" si="103"/>
        <v>5350004</v>
      </c>
      <c r="AL356" s="128">
        <f t="shared" si="104"/>
        <v>5350004</v>
      </c>
      <c r="AM356" s="128"/>
      <c r="AN356" s="132" t="s">
        <v>94</v>
      </c>
      <c r="AO356" s="132" t="s">
        <v>98</v>
      </c>
      <c r="AP356" s="152" t="s">
        <v>99</v>
      </c>
      <c r="AQ356" s="153" t="s">
        <v>100</v>
      </c>
      <c r="AR356" s="129" t="str">
        <f t="shared" si="97"/>
        <v xml:space="preserve">CENTRO DE LENGUAS </v>
      </c>
      <c r="AS356" s="130" t="s">
        <v>101</v>
      </c>
      <c r="AT356" s="131" t="s">
        <v>102</v>
      </c>
      <c r="AU356" s="132" t="s">
        <v>94</v>
      </c>
      <c r="AV356" s="132" t="s">
        <v>94</v>
      </c>
      <c r="AW356" s="133" t="s">
        <v>103</v>
      </c>
      <c r="AX356" s="133" t="s">
        <v>104</v>
      </c>
      <c r="AY356" s="133" t="s">
        <v>105</v>
      </c>
      <c r="AZ356" s="133" t="s">
        <v>103</v>
      </c>
      <c r="BA356" s="133"/>
      <c r="BB356" s="133"/>
    </row>
    <row r="357" spans="2:54" s="3" customFormat="1" ht="60">
      <c r="B357" s="113">
        <v>341</v>
      </c>
      <c r="C357" s="113" t="s">
        <v>290</v>
      </c>
      <c r="D357" s="113" t="s">
        <v>29</v>
      </c>
      <c r="E357" s="113" t="s">
        <v>32</v>
      </c>
      <c r="F357" s="113"/>
      <c r="G357" s="114" t="s">
        <v>324</v>
      </c>
      <c r="H357" s="114" t="s">
        <v>107</v>
      </c>
      <c r="I357" s="113" t="s">
        <v>108</v>
      </c>
      <c r="J357" s="113">
        <v>1</v>
      </c>
      <c r="K357" s="115"/>
      <c r="L357" s="116"/>
      <c r="M357" s="117">
        <v>2269201</v>
      </c>
      <c r="N357" s="113">
        <v>1</v>
      </c>
      <c r="O357" s="113" t="s">
        <v>109</v>
      </c>
      <c r="P357" s="119">
        <v>45867</v>
      </c>
      <c r="Q357" s="119">
        <v>45987</v>
      </c>
      <c r="R357" s="120">
        <f t="shared" si="98"/>
        <v>9076804</v>
      </c>
      <c r="S357" s="118"/>
      <c r="T357" s="118"/>
      <c r="U357" s="120">
        <f t="shared" si="95"/>
        <v>0</v>
      </c>
      <c r="V357" s="148">
        <f t="shared" si="102"/>
        <v>4</v>
      </c>
      <c r="W357" s="122">
        <f t="shared" si="99"/>
        <v>9076804</v>
      </c>
      <c r="X357" s="123" t="s">
        <v>92</v>
      </c>
      <c r="Y357" s="124" t="s">
        <v>466</v>
      </c>
      <c r="Z357" s="125" t="s">
        <v>110</v>
      </c>
      <c r="AA357" s="125" t="s">
        <v>347</v>
      </c>
      <c r="AB357" s="125" t="s">
        <v>94</v>
      </c>
      <c r="AC357" s="126" t="str">
        <f t="shared" si="101"/>
        <v>CLE-341</v>
      </c>
      <c r="AD357" s="123">
        <v>80111600</v>
      </c>
      <c r="AE357" s="47" t="s">
        <v>675</v>
      </c>
      <c r="AF357" s="127" t="s">
        <v>670</v>
      </c>
      <c r="AG357" s="127" t="str">
        <f t="shared" si="100"/>
        <v>julio</v>
      </c>
      <c r="AH357" s="141">
        <f t="shared" si="96"/>
        <v>4</v>
      </c>
      <c r="AI357" s="132" t="s">
        <v>96</v>
      </c>
      <c r="AJ357" s="151" t="s">
        <v>97</v>
      </c>
      <c r="AK357" s="128">
        <f t="shared" si="103"/>
        <v>9076804</v>
      </c>
      <c r="AL357" s="128">
        <f t="shared" si="104"/>
        <v>9076804</v>
      </c>
      <c r="AM357" s="128"/>
      <c r="AN357" s="132" t="s">
        <v>94</v>
      </c>
      <c r="AO357" s="132" t="s">
        <v>98</v>
      </c>
      <c r="AP357" s="152" t="s">
        <v>99</v>
      </c>
      <c r="AQ357" s="153" t="s">
        <v>100</v>
      </c>
      <c r="AR357" s="129" t="str">
        <f t="shared" si="97"/>
        <v xml:space="preserve">CENTRO DE LENGUAS </v>
      </c>
      <c r="AS357" s="130" t="s">
        <v>101</v>
      </c>
      <c r="AT357" s="131" t="s">
        <v>102</v>
      </c>
      <c r="AU357" s="132" t="s">
        <v>94</v>
      </c>
      <c r="AV357" s="132" t="s">
        <v>94</v>
      </c>
      <c r="AW357" s="133" t="s">
        <v>103</v>
      </c>
      <c r="AX357" s="133" t="s">
        <v>104</v>
      </c>
      <c r="AY357" s="133" t="s">
        <v>105</v>
      </c>
      <c r="AZ357" s="133" t="s">
        <v>103</v>
      </c>
      <c r="BA357" s="133"/>
      <c r="BB357" s="133"/>
    </row>
    <row r="358" spans="2:54" s="3" customFormat="1" ht="60">
      <c r="B358" s="113">
        <v>342</v>
      </c>
      <c r="C358" s="113" t="s">
        <v>290</v>
      </c>
      <c r="D358" s="113" t="s">
        <v>29</v>
      </c>
      <c r="E358" s="113" t="s">
        <v>32</v>
      </c>
      <c r="F358" s="113"/>
      <c r="G358" s="114" t="s">
        <v>324</v>
      </c>
      <c r="H358" s="114" t="s">
        <v>107</v>
      </c>
      <c r="I358" s="113" t="s">
        <v>108</v>
      </c>
      <c r="J358" s="113">
        <v>1</v>
      </c>
      <c r="K358" s="115"/>
      <c r="L358" s="116"/>
      <c r="M358" s="117">
        <v>2269201</v>
      </c>
      <c r="N358" s="113">
        <v>1</v>
      </c>
      <c r="O358" s="113" t="s">
        <v>109</v>
      </c>
      <c r="P358" s="119">
        <v>45867</v>
      </c>
      <c r="Q358" s="119">
        <v>45987</v>
      </c>
      <c r="R358" s="120">
        <f t="shared" si="98"/>
        <v>9076804</v>
      </c>
      <c r="S358" s="118"/>
      <c r="T358" s="118"/>
      <c r="U358" s="120">
        <f t="shared" si="95"/>
        <v>0</v>
      </c>
      <c r="V358" s="148">
        <f t="shared" si="102"/>
        <v>4</v>
      </c>
      <c r="W358" s="122">
        <f t="shared" si="99"/>
        <v>9076804</v>
      </c>
      <c r="X358" s="123" t="s">
        <v>92</v>
      </c>
      <c r="Y358" s="124" t="s">
        <v>466</v>
      </c>
      <c r="Z358" s="125" t="s">
        <v>110</v>
      </c>
      <c r="AA358" s="125" t="s">
        <v>347</v>
      </c>
      <c r="AB358" s="125" t="s">
        <v>94</v>
      </c>
      <c r="AC358" s="126" t="str">
        <f t="shared" si="101"/>
        <v>CLE-342</v>
      </c>
      <c r="AD358" s="123">
        <v>80111600</v>
      </c>
      <c r="AE358" s="47" t="s">
        <v>675</v>
      </c>
      <c r="AF358" s="127" t="s">
        <v>670</v>
      </c>
      <c r="AG358" s="127" t="str">
        <f t="shared" si="100"/>
        <v>julio</v>
      </c>
      <c r="AH358" s="141">
        <f t="shared" si="96"/>
        <v>4</v>
      </c>
      <c r="AI358" s="132" t="s">
        <v>96</v>
      </c>
      <c r="AJ358" s="151" t="s">
        <v>97</v>
      </c>
      <c r="AK358" s="128">
        <f t="shared" si="103"/>
        <v>9076804</v>
      </c>
      <c r="AL358" s="128">
        <f t="shared" si="104"/>
        <v>9076804</v>
      </c>
      <c r="AM358" s="128"/>
      <c r="AN358" s="132" t="s">
        <v>94</v>
      </c>
      <c r="AO358" s="132" t="s">
        <v>98</v>
      </c>
      <c r="AP358" s="152" t="s">
        <v>99</v>
      </c>
      <c r="AQ358" s="153" t="s">
        <v>100</v>
      </c>
      <c r="AR358" s="129" t="str">
        <f t="shared" si="97"/>
        <v xml:space="preserve">CENTRO DE LENGUAS </v>
      </c>
      <c r="AS358" s="130" t="s">
        <v>101</v>
      </c>
      <c r="AT358" s="131" t="s">
        <v>102</v>
      </c>
      <c r="AU358" s="132" t="s">
        <v>94</v>
      </c>
      <c r="AV358" s="132" t="s">
        <v>94</v>
      </c>
      <c r="AW358" s="133" t="s">
        <v>103</v>
      </c>
      <c r="AX358" s="133" t="s">
        <v>104</v>
      </c>
      <c r="AY358" s="133" t="s">
        <v>105</v>
      </c>
      <c r="AZ358" s="133" t="s">
        <v>103</v>
      </c>
      <c r="BA358" s="133"/>
      <c r="BB358" s="133"/>
    </row>
    <row r="359" spans="2:54" s="3" customFormat="1" ht="60">
      <c r="B359" s="113">
        <v>343</v>
      </c>
      <c r="C359" s="113" t="s">
        <v>290</v>
      </c>
      <c r="D359" s="113" t="s">
        <v>29</v>
      </c>
      <c r="E359" s="113" t="s">
        <v>32</v>
      </c>
      <c r="F359" s="113"/>
      <c r="G359" s="114" t="s">
        <v>324</v>
      </c>
      <c r="H359" s="114" t="s">
        <v>107</v>
      </c>
      <c r="I359" s="113" t="s">
        <v>108</v>
      </c>
      <c r="J359" s="113">
        <v>1</v>
      </c>
      <c r="K359" s="115"/>
      <c r="L359" s="116"/>
      <c r="M359" s="117">
        <v>2269201</v>
      </c>
      <c r="N359" s="113">
        <v>1</v>
      </c>
      <c r="O359" s="113" t="s">
        <v>109</v>
      </c>
      <c r="P359" s="119">
        <v>45867</v>
      </c>
      <c r="Q359" s="119">
        <v>45987</v>
      </c>
      <c r="R359" s="120">
        <f t="shared" si="98"/>
        <v>9076804</v>
      </c>
      <c r="S359" s="118"/>
      <c r="T359" s="118"/>
      <c r="U359" s="120">
        <f t="shared" si="95"/>
        <v>0</v>
      </c>
      <c r="V359" s="148">
        <f t="shared" si="102"/>
        <v>4</v>
      </c>
      <c r="W359" s="122">
        <f t="shared" si="99"/>
        <v>9076804</v>
      </c>
      <c r="X359" s="123" t="s">
        <v>92</v>
      </c>
      <c r="Y359" s="124" t="s">
        <v>466</v>
      </c>
      <c r="Z359" s="125" t="s">
        <v>110</v>
      </c>
      <c r="AA359" s="125" t="s">
        <v>347</v>
      </c>
      <c r="AB359" s="125" t="s">
        <v>94</v>
      </c>
      <c r="AC359" s="126" t="str">
        <f t="shared" si="101"/>
        <v>CLE-343</v>
      </c>
      <c r="AD359" s="123">
        <v>80111600</v>
      </c>
      <c r="AE359" s="47" t="s">
        <v>675</v>
      </c>
      <c r="AF359" s="127" t="s">
        <v>670</v>
      </c>
      <c r="AG359" s="127" t="str">
        <f t="shared" si="100"/>
        <v>julio</v>
      </c>
      <c r="AH359" s="141">
        <f t="shared" si="96"/>
        <v>4</v>
      </c>
      <c r="AI359" s="132" t="s">
        <v>96</v>
      </c>
      <c r="AJ359" s="151" t="s">
        <v>97</v>
      </c>
      <c r="AK359" s="128">
        <f t="shared" si="103"/>
        <v>9076804</v>
      </c>
      <c r="AL359" s="128">
        <f t="shared" si="104"/>
        <v>9076804</v>
      </c>
      <c r="AM359" s="128"/>
      <c r="AN359" s="132" t="s">
        <v>94</v>
      </c>
      <c r="AO359" s="132" t="s">
        <v>98</v>
      </c>
      <c r="AP359" s="152" t="s">
        <v>99</v>
      </c>
      <c r="AQ359" s="153" t="s">
        <v>100</v>
      </c>
      <c r="AR359" s="129" t="str">
        <f t="shared" si="97"/>
        <v xml:space="preserve">CENTRO DE LENGUAS </v>
      </c>
      <c r="AS359" s="130" t="s">
        <v>101</v>
      </c>
      <c r="AT359" s="131" t="s">
        <v>102</v>
      </c>
      <c r="AU359" s="132" t="s">
        <v>94</v>
      </c>
      <c r="AV359" s="132" t="s">
        <v>94</v>
      </c>
      <c r="AW359" s="133" t="s">
        <v>103</v>
      </c>
      <c r="AX359" s="133" t="s">
        <v>104</v>
      </c>
      <c r="AY359" s="133" t="s">
        <v>105</v>
      </c>
      <c r="AZ359" s="133" t="s">
        <v>103</v>
      </c>
      <c r="BA359" s="133"/>
      <c r="BB359" s="133"/>
    </row>
    <row r="360" spans="2:54" s="3" customFormat="1" ht="60">
      <c r="B360" s="113">
        <v>344</v>
      </c>
      <c r="C360" s="113" t="s">
        <v>290</v>
      </c>
      <c r="D360" s="113" t="s">
        <v>29</v>
      </c>
      <c r="E360" s="113" t="s">
        <v>32</v>
      </c>
      <c r="F360" s="113"/>
      <c r="G360" s="114" t="s">
        <v>324</v>
      </c>
      <c r="H360" s="114" t="s">
        <v>107</v>
      </c>
      <c r="I360" s="113" t="s">
        <v>108</v>
      </c>
      <c r="J360" s="113">
        <v>1</v>
      </c>
      <c r="K360" s="115"/>
      <c r="L360" s="116"/>
      <c r="M360" s="117">
        <v>1856656</v>
      </c>
      <c r="N360" s="113">
        <v>1</v>
      </c>
      <c r="O360" s="113" t="s">
        <v>109</v>
      </c>
      <c r="P360" s="119">
        <v>45867</v>
      </c>
      <c r="Q360" s="119">
        <v>45987</v>
      </c>
      <c r="R360" s="120">
        <f t="shared" si="98"/>
        <v>7426624</v>
      </c>
      <c r="S360" s="118"/>
      <c r="T360" s="118"/>
      <c r="U360" s="120">
        <f t="shared" si="95"/>
        <v>0</v>
      </c>
      <c r="V360" s="148">
        <f t="shared" si="102"/>
        <v>4</v>
      </c>
      <c r="W360" s="122">
        <f t="shared" si="99"/>
        <v>7426624</v>
      </c>
      <c r="X360" s="123" t="s">
        <v>92</v>
      </c>
      <c r="Y360" s="124" t="s">
        <v>466</v>
      </c>
      <c r="Z360" s="125" t="s">
        <v>110</v>
      </c>
      <c r="AA360" s="125" t="s">
        <v>347</v>
      </c>
      <c r="AB360" s="125" t="s">
        <v>94</v>
      </c>
      <c r="AC360" s="126" t="str">
        <f t="shared" si="101"/>
        <v>CLE-344</v>
      </c>
      <c r="AD360" s="123">
        <v>80111600</v>
      </c>
      <c r="AE360" s="47" t="s">
        <v>675</v>
      </c>
      <c r="AF360" s="127" t="s">
        <v>670</v>
      </c>
      <c r="AG360" s="127" t="str">
        <f t="shared" si="100"/>
        <v>julio</v>
      </c>
      <c r="AH360" s="141">
        <f t="shared" si="96"/>
        <v>4</v>
      </c>
      <c r="AI360" s="132" t="s">
        <v>96</v>
      </c>
      <c r="AJ360" s="151" t="s">
        <v>97</v>
      </c>
      <c r="AK360" s="128">
        <f t="shared" si="103"/>
        <v>7426624</v>
      </c>
      <c r="AL360" s="128">
        <f t="shared" si="104"/>
        <v>7426624</v>
      </c>
      <c r="AM360" s="128"/>
      <c r="AN360" s="132" t="s">
        <v>94</v>
      </c>
      <c r="AO360" s="132" t="s">
        <v>98</v>
      </c>
      <c r="AP360" s="152" t="s">
        <v>99</v>
      </c>
      <c r="AQ360" s="153" t="s">
        <v>100</v>
      </c>
      <c r="AR360" s="129" t="str">
        <f t="shared" si="97"/>
        <v xml:space="preserve">CENTRO DE LENGUAS </v>
      </c>
      <c r="AS360" s="130" t="s">
        <v>101</v>
      </c>
      <c r="AT360" s="131" t="s">
        <v>102</v>
      </c>
      <c r="AU360" s="132" t="s">
        <v>94</v>
      </c>
      <c r="AV360" s="132" t="s">
        <v>94</v>
      </c>
      <c r="AW360" s="133" t="s">
        <v>103</v>
      </c>
      <c r="AX360" s="133" t="s">
        <v>104</v>
      </c>
      <c r="AY360" s="133" t="s">
        <v>105</v>
      </c>
      <c r="AZ360" s="133" t="s">
        <v>103</v>
      </c>
      <c r="BA360" s="133"/>
      <c r="BB360" s="133"/>
    </row>
    <row r="361" spans="2:54" s="3" customFormat="1" ht="60">
      <c r="B361" s="113">
        <v>345</v>
      </c>
      <c r="C361" s="113" t="s">
        <v>290</v>
      </c>
      <c r="D361" s="113" t="s">
        <v>29</v>
      </c>
      <c r="E361" s="113" t="s">
        <v>32</v>
      </c>
      <c r="F361" s="113"/>
      <c r="G361" s="114" t="s">
        <v>324</v>
      </c>
      <c r="H361" s="114" t="s">
        <v>107</v>
      </c>
      <c r="I361" s="113" t="s">
        <v>108</v>
      </c>
      <c r="J361" s="113">
        <v>1</v>
      </c>
      <c r="K361" s="115"/>
      <c r="L361" s="116"/>
      <c r="M361" s="117">
        <v>1856656</v>
      </c>
      <c r="N361" s="113">
        <v>1</v>
      </c>
      <c r="O361" s="113" t="s">
        <v>109</v>
      </c>
      <c r="P361" s="119">
        <v>45867</v>
      </c>
      <c r="Q361" s="119">
        <v>45987</v>
      </c>
      <c r="R361" s="176">
        <v>3425944</v>
      </c>
      <c r="S361" s="118"/>
      <c r="T361" s="118"/>
      <c r="U361" s="120">
        <f t="shared" si="95"/>
        <v>0</v>
      </c>
      <c r="V361" s="148">
        <f t="shared" si="102"/>
        <v>4</v>
      </c>
      <c r="W361" s="178">
        <f t="shared" si="99"/>
        <v>3425944</v>
      </c>
      <c r="X361" s="123" t="s">
        <v>92</v>
      </c>
      <c r="Y361" s="124" t="s">
        <v>466</v>
      </c>
      <c r="Z361" s="125" t="s">
        <v>110</v>
      </c>
      <c r="AA361" s="125" t="s">
        <v>347</v>
      </c>
      <c r="AB361" s="177" t="s">
        <v>94</v>
      </c>
      <c r="AC361" s="126" t="str">
        <f t="shared" si="101"/>
        <v>CLE-345</v>
      </c>
      <c r="AD361" s="123">
        <v>80111600</v>
      </c>
      <c r="AE361" s="47" t="s">
        <v>675</v>
      </c>
      <c r="AF361" s="127" t="s">
        <v>670</v>
      </c>
      <c r="AG361" s="127" t="str">
        <f t="shared" si="100"/>
        <v>julio</v>
      </c>
      <c r="AH361" s="141">
        <f t="shared" si="96"/>
        <v>4</v>
      </c>
      <c r="AI361" s="132" t="s">
        <v>96</v>
      </c>
      <c r="AJ361" s="151" t="s">
        <v>97</v>
      </c>
      <c r="AK361" s="180">
        <f t="shared" si="103"/>
        <v>3425944</v>
      </c>
      <c r="AL361" s="180">
        <f t="shared" si="104"/>
        <v>3425944</v>
      </c>
      <c r="AM361" s="128"/>
      <c r="AN361" s="132" t="s">
        <v>94</v>
      </c>
      <c r="AO361" s="132" t="s">
        <v>98</v>
      </c>
      <c r="AP361" s="152" t="s">
        <v>99</v>
      </c>
      <c r="AQ361" s="153" t="s">
        <v>100</v>
      </c>
      <c r="AR361" s="129" t="str">
        <f t="shared" si="97"/>
        <v xml:space="preserve">CENTRO DE LENGUAS </v>
      </c>
      <c r="AS361" s="130" t="s">
        <v>101</v>
      </c>
      <c r="AT361" s="131" t="s">
        <v>102</v>
      </c>
      <c r="AU361" s="132" t="s">
        <v>94</v>
      </c>
      <c r="AV361" s="132" t="s">
        <v>94</v>
      </c>
      <c r="AW361" s="133" t="s">
        <v>103</v>
      </c>
      <c r="AX361" s="133" t="s">
        <v>104</v>
      </c>
      <c r="AY361" s="133" t="s">
        <v>105</v>
      </c>
      <c r="AZ361" s="133" t="s">
        <v>103</v>
      </c>
      <c r="BA361" s="133"/>
      <c r="BB361" s="133"/>
    </row>
    <row r="362" spans="2:54" s="3" customFormat="1" ht="60">
      <c r="B362" s="113">
        <v>346</v>
      </c>
      <c r="C362" s="113" t="s">
        <v>290</v>
      </c>
      <c r="D362" s="113" t="s">
        <v>29</v>
      </c>
      <c r="E362" s="113" t="s">
        <v>32</v>
      </c>
      <c r="F362" s="113"/>
      <c r="G362" s="114" t="s">
        <v>324</v>
      </c>
      <c r="H362" s="114" t="s">
        <v>107</v>
      </c>
      <c r="I362" s="113" t="s">
        <v>108</v>
      </c>
      <c r="J362" s="113">
        <v>1</v>
      </c>
      <c r="K362" s="115"/>
      <c r="L362" s="116"/>
      <c r="M362" s="117">
        <v>1856656</v>
      </c>
      <c r="N362" s="113">
        <v>1</v>
      </c>
      <c r="O362" s="113" t="s">
        <v>109</v>
      </c>
      <c r="P362" s="119">
        <v>45867</v>
      </c>
      <c r="Q362" s="119">
        <v>45987</v>
      </c>
      <c r="R362" s="120">
        <f t="shared" si="98"/>
        <v>7426624</v>
      </c>
      <c r="S362" s="118"/>
      <c r="T362" s="118"/>
      <c r="U362" s="120">
        <f t="shared" si="95"/>
        <v>0</v>
      </c>
      <c r="V362" s="148">
        <f t="shared" si="102"/>
        <v>4</v>
      </c>
      <c r="W362" s="122">
        <f t="shared" si="99"/>
        <v>7426624</v>
      </c>
      <c r="X362" s="123" t="s">
        <v>92</v>
      </c>
      <c r="Y362" s="124" t="s">
        <v>466</v>
      </c>
      <c r="Z362" s="125" t="s">
        <v>110</v>
      </c>
      <c r="AA362" s="125" t="s">
        <v>347</v>
      </c>
      <c r="AB362" s="125" t="s">
        <v>94</v>
      </c>
      <c r="AC362" s="126" t="str">
        <f t="shared" si="101"/>
        <v>CLE-346</v>
      </c>
      <c r="AD362" s="123">
        <v>80111600</v>
      </c>
      <c r="AE362" s="47" t="s">
        <v>675</v>
      </c>
      <c r="AF362" s="127" t="s">
        <v>670</v>
      </c>
      <c r="AG362" s="127" t="str">
        <f t="shared" si="100"/>
        <v>julio</v>
      </c>
      <c r="AH362" s="141">
        <f t="shared" si="96"/>
        <v>4</v>
      </c>
      <c r="AI362" s="132" t="s">
        <v>96</v>
      </c>
      <c r="AJ362" s="151" t="s">
        <v>97</v>
      </c>
      <c r="AK362" s="128">
        <f t="shared" si="103"/>
        <v>7426624</v>
      </c>
      <c r="AL362" s="128">
        <f t="shared" si="104"/>
        <v>7426624</v>
      </c>
      <c r="AM362" s="128"/>
      <c r="AN362" s="132" t="s">
        <v>94</v>
      </c>
      <c r="AO362" s="132" t="s">
        <v>98</v>
      </c>
      <c r="AP362" s="152" t="s">
        <v>99</v>
      </c>
      <c r="AQ362" s="153" t="s">
        <v>100</v>
      </c>
      <c r="AR362" s="129" t="str">
        <f t="shared" si="97"/>
        <v xml:space="preserve">CENTRO DE LENGUAS </v>
      </c>
      <c r="AS362" s="130" t="s">
        <v>101</v>
      </c>
      <c r="AT362" s="131" t="s">
        <v>102</v>
      </c>
      <c r="AU362" s="132" t="s">
        <v>94</v>
      </c>
      <c r="AV362" s="132" t="s">
        <v>94</v>
      </c>
      <c r="AW362" s="133" t="s">
        <v>103</v>
      </c>
      <c r="AX362" s="133" t="s">
        <v>104</v>
      </c>
      <c r="AY362" s="133" t="s">
        <v>105</v>
      </c>
      <c r="AZ362" s="133" t="s">
        <v>103</v>
      </c>
      <c r="BA362" s="133"/>
      <c r="BB362" s="133"/>
    </row>
    <row r="363" spans="2:54" s="3" customFormat="1" ht="60">
      <c r="B363" s="113">
        <v>347</v>
      </c>
      <c r="C363" s="113" t="s">
        <v>290</v>
      </c>
      <c r="D363" s="113" t="s">
        <v>29</v>
      </c>
      <c r="E363" s="113" t="s">
        <v>32</v>
      </c>
      <c r="F363" s="113"/>
      <c r="G363" s="114" t="s">
        <v>324</v>
      </c>
      <c r="H363" s="114" t="s">
        <v>107</v>
      </c>
      <c r="I363" s="113" t="s">
        <v>108</v>
      </c>
      <c r="J363" s="113">
        <v>1</v>
      </c>
      <c r="K363" s="115"/>
      <c r="L363" s="116"/>
      <c r="M363" s="117">
        <v>1856656</v>
      </c>
      <c r="N363" s="113">
        <v>1</v>
      </c>
      <c r="O363" s="113" t="s">
        <v>109</v>
      </c>
      <c r="P363" s="119">
        <v>45867</v>
      </c>
      <c r="Q363" s="119">
        <v>45987</v>
      </c>
      <c r="R363" s="120">
        <f t="shared" si="98"/>
        <v>7426624</v>
      </c>
      <c r="S363" s="118"/>
      <c r="T363" s="118"/>
      <c r="U363" s="120">
        <f t="shared" si="95"/>
        <v>0</v>
      </c>
      <c r="V363" s="148">
        <f t="shared" si="102"/>
        <v>4</v>
      </c>
      <c r="W363" s="122">
        <f t="shared" si="99"/>
        <v>7426624</v>
      </c>
      <c r="X363" s="123" t="s">
        <v>92</v>
      </c>
      <c r="Y363" s="124" t="s">
        <v>466</v>
      </c>
      <c r="Z363" s="125" t="s">
        <v>110</v>
      </c>
      <c r="AA363" s="125" t="s">
        <v>347</v>
      </c>
      <c r="AB363" s="125" t="s">
        <v>94</v>
      </c>
      <c r="AC363" s="126" t="str">
        <f t="shared" si="101"/>
        <v>CLE-347</v>
      </c>
      <c r="AD363" s="123">
        <v>80111600</v>
      </c>
      <c r="AE363" s="47" t="s">
        <v>675</v>
      </c>
      <c r="AF363" s="127" t="s">
        <v>670</v>
      </c>
      <c r="AG363" s="127" t="str">
        <f t="shared" si="100"/>
        <v>julio</v>
      </c>
      <c r="AH363" s="141">
        <f t="shared" si="96"/>
        <v>4</v>
      </c>
      <c r="AI363" s="132" t="s">
        <v>96</v>
      </c>
      <c r="AJ363" s="151" t="s">
        <v>97</v>
      </c>
      <c r="AK363" s="128">
        <f t="shared" si="103"/>
        <v>7426624</v>
      </c>
      <c r="AL363" s="128">
        <f t="shared" si="104"/>
        <v>7426624</v>
      </c>
      <c r="AM363" s="128"/>
      <c r="AN363" s="132" t="s">
        <v>94</v>
      </c>
      <c r="AO363" s="132" t="s">
        <v>98</v>
      </c>
      <c r="AP363" s="152" t="s">
        <v>99</v>
      </c>
      <c r="AQ363" s="153" t="s">
        <v>100</v>
      </c>
      <c r="AR363" s="129" t="str">
        <f t="shared" si="97"/>
        <v xml:space="preserve">CENTRO DE LENGUAS </v>
      </c>
      <c r="AS363" s="130" t="s">
        <v>101</v>
      </c>
      <c r="AT363" s="131" t="s">
        <v>102</v>
      </c>
      <c r="AU363" s="132" t="s">
        <v>94</v>
      </c>
      <c r="AV363" s="132" t="s">
        <v>94</v>
      </c>
      <c r="AW363" s="133" t="s">
        <v>103</v>
      </c>
      <c r="AX363" s="133" t="s">
        <v>104</v>
      </c>
      <c r="AY363" s="133" t="s">
        <v>105</v>
      </c>
      <c r="AZ363" s="133" t="s">
        <v>103</v>
      </c>
      <c r="BA363" s="133"/>
      <c r="BB363" s="133"/>
    </row>
    <row r="364" spans="2:54" s="3" customFormat="1" ht="60">
      <c r="B364" s="113">
        <v>348</v>
      </c>
      <c r="C364" s="113" t="s">
        <v>290</v>
      </c>
      <c r="D364" s="113" t="s">
        <v>29</v>
      </c>
      <c r="E364" s="113" t="s">
        <v>32</v>
      </c>
      <c r="F364" s="113"/>
      <c r="G364" s="114" t="s">
        <v>324</v>
      </c>
      <c r="H364" s="114" t="s">
        <v>107</v>
      </c>
      <c r="I364" s="113" t="s">
        <v>108</v>
      </c>
      <c r="J364" s="113">
        <v>1</v>
      </c>
      <c r="K364" s="115"/>
      <c r="L364" s="116"/>
      <c r="M364" s="117">
        <v>1856656</v>
      </c>
      <c r="N364" s="113">
        <v>1</v>
      </c>
      <c r="O364" s="113" t="s">
        <v>109</v>
      </c>
      <c r="P364" s="119">
        <v>45867</v>
      </c>
      <c r="Q364" s="119">
        <v>45987</v>
      </c>
      <c r="R364" s="120">
        <f t="shared" si="98"/>
        <v>7426624</v>
      </c>
      <c r="S364" s="118"/>
      <c r="T364" s="118"/>
      <c r="U364" s="120">
        <f t="shared" si="95"/>
        <v>0</v>
      </c>
      <c r="V364" s="148">
        <f t="shared" si="102"/>
        <v>4</v>
      </c>
      <c r="W364" s="122">
        <f t="shared" si="99"/>
        <v>7426624</v>
      </c>
      <c r="X364" s="123" t="s">
        <v>92</v>
      </c>
      <c r="Y364" s="124" t="s">
        <v>466</v>
      </c>
      <c r="Z364" s="125" t="s">
        <v>110</v>
      </c>
      <c r="AA364" s="125" t="s">
        <v>347</v>
      </c>
      <c r="AB364" s="125" t="s">
        <v>94</v>
      </c>
      <c r="AC364" s="126" t="str">
        <f t="shared" si="101"/>
        <v>CLE-348</v>
      </c>
      <c r="AD364" s="123">
        <v>80111600</v>
      </c>
      <c r="AE364" s="47" t="s">
        <v>675</v>
      </c>
      <c r="AF364" s="127" t="s">
        <v>670</v>
      </c>
      <c r="AG364" s="127" t="str">
        <f t="shared" si="100"/>
        <v>julio</v>
      </c>
      <c r="AH364" s="141">
        <f t="shared" si="96"/>
        <v>4</v>
      </c>
      <c r="AI364" s="132" t="s">
        <v>96</v>
      </c>
      <c r="AJ364" s="151" t="s">
        <v>97</v>
      </c>
      <c r="AK364" s="128">
        <f t="shared" si="103"/>
        <v>7426624</v>
      </c>
      <c r="AL364" s="128">
        <f t="shared" si="104"/>
        <v>7426624</v>
      </c>
      <c r="AM364" s="128"/>
      <c r="AN364" s="132" t="s">
        <v>94</v>
      </c>
      <c r="AO364" s="132" t="s">
        <v>98</v>
      </c>
      <c r="AP364" s="152" t="s">
        <v>99</v>
      </c>
      <c r="AQ364" s="153" t="s">
        <v>100</v>
      </c>
      <c r="AR364" s="129" t="str">
        <f t="shared" si="97"/>
        <v xml:space="preserve">CENTRO DE LENGUAS </v>
      </c>
      <c r="AS364" s="130" t="s">
        <v>101</v>
      </c>
      <c r="AT364" s="131" t="s">
        <v>102</v>
      </c>
      <c r="AU364" s="132" t="s">
        <v>94</v>
      </c>
      <c r="AV364" s="132" t="s">
        <v>94</v>
      </c>
      <c r="AW364" s="133" t="s">
        <v>103</v>
      </c>
      <c r="AX364" s="133" t="s">
        <v>104</v>
      </c>
      <c r="AY364" s="133" t="s">
        <v>105</v>
      </c>
      <c r="AZ364" s="133" t="s">
        <v>103</v>
      </c>
      <c r="BA364" s="133"/>
      <c r="BB364" s="133"/>
    </row>
    <row r="365" spans="2:54" s="3" customFormat="1" ht="60">
      <c r="B365" s="113">
        <v>349</v>
      </c>
      <c r="C365" s="113" t="s">
        <v>290</v>
      </c>
      <c r="D365" s="113" t="s">
        <v>29</v>
      </c>
      <c r="E365" s="113" t="s">
        <v>32</v>
      </c>
      <c r="F365" s="113"/>
      <c r="G365" s="114" t="s">
        <v>324</v>
      </c>
      <c r="H365" s="114" t="s">
        <v>107</v>
      </c>
      <c r="I365" s="113" t="s">
        <v>108</v>
      </c>
      <c r="J365" s="113">
        <v>1</v>
      </c>
      <c r="K365" s="115"/>
      <c r="L365" s="116"/>
      <c r="M365" s="117">
        <v>1856656</v>
      </c>
      <c r="N365" s="113">
        <v>1</v>
      </c>
      <c r="O365" s="113" t="s">
        <v>109</v>
      </c>
      <c r="P365" s="119">
        <v>45867</v>
      </c>
      <c r="Q365" s="119">
        <v>45987</v>
      </c>
      <c r="R365" s="120">
        <f t="shared" si="98"/>
        <v>7426624</v>
      </c>
      <c r="S365" s="118"/>
      <c r="T365" s="118"/>
      <c r="U365" s="120">
        <f t="shared" ref="U365:U384" si="105">IF($O365="MENSUAL",ROUND((((T365-S365))/30),0)*$M365,((T365-S365)/30)*$M365)</f>
        <v>0</v>
      </c>
      <c r="V365" s="148">
        <f t="shared" si="102"/>
        <v>4</v>
      </c>
      <c r="W365" s="122">
        <f t="shared" si="99"/>
        <v>7426624</v>
      </c>
      <c r="X365" s="123" t="s">
        <v>92</v>
      </c>
      <c r="Y365" s="124" t="s">
        <v>466</v>
      </c>
      <c r="Z365" s="125" t="s">
        <v>110</v>
      </c>
      <c r="AA365" s="125" t="s">
        <v>347</v>
      </c>
      <c r="AB365" s="125" t="s">
        <v>94</v>
      </c>
      <c r="AC365" s="126" t="str">
        <f t="shared" si="101"/>
        <v>CLE-349</v>
      </c>
      <c r="AD365" s="123">
        <v>80111600</v>
      </c>
      <c r="AE365" s="47" t="s">
        <v>675</v>
      </c>
      <c r="AF365" s="127" t="s">
        <v>670</v>
      </c>
      <c r="AG365" s="127" t="str">
        <f t="shared" si="100"/>
        <v>julio</v>
      </c>
      <c r="AH365" s="141">
        <f t="shared" ref="AH365:AH396" si="106">+V365</f>
        <v>4</v>
      </c>
      <c r="AI365" s="132" t="s">
        <v>96</v>
      </c>
      <c r="AJ365" s="151" t="s">
        <v>97</v>
      </c>
      <c r="AK365" s="128">
        <f t="shared" si="103"/>
        <v>7426624</v>
      </c>
      <c r="AL365" s="128">
        <f t="shared" si="104"/>
        <v>7426624</v>
      </c>
      <c r="AM365" s="128"/>
      <c r="AN365" s="132" t="s">
        <v>94</v>
      </c>
      <c r="AO365" s="132" t="s">
        <v>98</v>
      </c>
      <c r="AP365" s="152" t="s">
        <v>99</v>
      </c>
      <c r="AQ365" s="153" t="s">
        <v>100</v>
      </c>
      <c r="AR365" s="129" t="str">
        <f t="shared" ref="AR365:AR396" si="107">E365</f>
        <v xml:space="preserve">CENTRO DE LENGUAS </v>
      </c>
      <c r="AS365" s="130" t="s">
        <v>101</v>
      </c>
      <c r="AT365" s="131" t="s">
        <v>102</v>
      </c>
      <c r="AU365" s="132" t="s">
        <v>94</v>
      </c>
      <c r="AV365" s="132" t="s">
        <v>94</v>
      </c>
      <c r="AW365" s="133" t="s">
        <v>103</v>
      </c>
      <c r="AX365" s="133" t="s">
        <v>104</v>
      </c>
      <c r="AY365" s="133" t="s">
        <v>105</v>
      </c>
      <c r="AZ365" s="133" t="s">
        <v>103</v>
      </c>
      <c r="BA365" s="133"/>
      <c r="BB365" s="133"/>
    </row>
    <row r="366" spans="2:54" s="3" customFormat="1" ht="60">
      <c r="B366" s="113">
        <v>350</v>
      </c>
      <c r="C366" s="113" t="s">
        <v>290</v>
      </c>
      <c r="D366" s="113" t="s">
        <v>29</v>
      </c>
      <c r="E366" s="113" t="s">
        <v>32</v>
      </c>
      <c r="F366" s="113"/>
      <c r="G366" s="114" t="s">
        <v>324</v>
      </c>
      <c r="H366" s="114" t="s">
        <v>107</v>
      </c>
      <c r="I366" s="113" t="s">
        <v>108</v>
      </c>
      <c r="J366" s="113">
        <v>1</v>
      </c>
      <c r="K366" s="115"/>
      <c r="L366" s="116"/>
      <c r="M366" s="117">
        <v>1856656</v>
      </c>
      <c r="N366" s="113">
        <v>1</v>
      </c>
      <c r="O366" s="113" t="s">
        <v>109</v>
      </c>
      <c r="P366" s="119">
        <v>45867</v>
      </c>
      <c r="Q366" s="119">
        <v>45987</v>
      </c>
      <c r="R366" s="120">
        <f t="shared" ref="R366:R378" si="108">IF($O366="MENSUAL",ROUND((((Q366-P366))/30),0)*$M366,((Q366-P366)/30)*$M366)</f>
        <v>7426624</v>
      </c>
      <c r="S366" s="118"/>
      <c r="T366" s="118"/>
      <c r="U366" s="120">
        <f t="shared" si="105"/>
        <v>0</v>
      </c>
      <c r="V366" s="148">
        <f t="shared" si="102"/>
        <v>4</v>
      </c>
      <c r="W366" s="122">
        <f t="shared" ref="W366:W397" si="109">+R366+U366</f>
        <v>7426624</v>
      </c>
      <c r="X366" s="123" t="s">
        <v>92</v>
      </c>
      <c r="Y366" s="124" t="s">
        <v>466</v>
      </c>
      <c r="Z366" s="125" t="s">
        <v>110</v>
      </c>
      <c r="AA366" s="125" t="s">
        <v>347</v>
      </c>
      <c r="AB366" s="125" t="s">
        <v>94</v>
      </c>
      <c r="AC366" s="126" t="str">
        <f t="shared" si="101"/>
        <v>CLE-350</v>
      </c>
      <c r="AD366" s="123">
        <v>80111600</v>
      </c>
      <c r="AE366" s="47" t="s">
        <v>675</v>
      </c>
      <c r="AF366" s="127" t="s">
        <v>670</v>
      </c>
      <c r="AG366" s="127" t="str">
        <f t="shared" ref="AG366:AG397" si="110">+AF366</f>
        <v>julio</v>
      </c>
      <c r="AH366" s="141">
        <f t="shared" si="106"/>
        <v>4</v>
      </c>
      <c r="AI366" s="132" t="s">
        <v>96</v>
      </c>
      <c r="AJ366" s="151" t="s">
        <v>97</v>
      </c>
      <c r="AK366" s="128">
        <f t="shared" si="103"/>
        <v>7426624</v>
      </c>
      <c r="AL366" s="128">
        <f t="shared" si="104"/>
        <v>7426624</v>
      </c>
      <c r="AM366" s="128"/>
      <c r="AN366" s="132" t="s">
        <v>94</v>
      </c>
      <c r="AO366" s="132" t="s">
        <v>98</v>
      </c>
      <c r="AP366" s="152" t="s">
        <v>99</v>
      </c>
      <c r="AQ366" s="153" t="s">
        <v>100</v>
      </c>
      <c r="AR366" s="129" t="str">
        <f t="shared" si="107"/>
        <v xml:space="preserve">CENTRO DE LENGUAS </v>
      </c>
      <c r="AS366" s="130" t="s">
        <v>101</v>
      </c>
      <c r="AT366" s="131" t="s">
        <v>102</v>
      </c>
      <c r="AU366" s="132" t="s">
        <v>94</v>
      </c>
      <c r="AV366" s="132" t="s">
        <v>94</v>
      </c>
      <c r="AW366" s="133" t="s">
        <v>103</v>
      </c>
      <c r="AX366" s="133" t="s">
        <v>104</v>
      </c>
      <c r="AY366" s="133" t="s">
        <v>105</v>
      </c>
      <c r="AZ366" s="133" t="s">
        <v>103</v>
      </c>
      <c r="BA366" s="133"/>
      <c r="BB366" s="133"/>
    </row>
    <row r="367" spans="2:54" s="3" customFormat="1" ht="60">
      <c r="B367" s="113">
        <v>351</v>
      </c>
      <c r="C367" s="113" t="s">
        <v>290</v>
      </c>
      <c r="D367" s="113" t="s">
        <v>29</v>
      </c>
      <c r="E367" s="113" t="s">
        <v>32</v>
      </c>
      <c r="F367" s="113"/>
      <c r="G367" s="114" t="s">
        <v>324</v>
      </c>
      <c r="H367" s="114" t="s">
        <v>107</v>
      </c>
      <c r="I367" s="113" t="s">
        <v>108</v>
      </c>
      <c r="J367" s="113">
        <v>1</v>
      </c>
      <c r="K367" s="115"/>
      <c r="L367" s="116"/>
      <c r="M367" s="117">
        <v>1856656</v>
      </c>
      <c r="N367" s="113">
        <v>1</v>
      </c>
      <c r="O367" s="113" t="s">
        <v>109</v>
      </c>
      <c r="P367" s="119">
        <v>45867</v>
      </c>
      <c r="Q367" s="119">
        <v>45987</v>
      </c>
      <c r="R367" s="120">
        <f t="shared" si="108"/>
        <v>7426624</v>
      </c>
      <c r="S367" s="118"/>
      <c r="T367" s="118"/>
      <c r="U367" s="120">
        <f t="shared" si="105"/>
        <v>0</v>
      </c>
      <c r="V367" s="148">
        <f t="shared" si="102"/>
        <v>4</v>
      </c>
      <c r="W367" s="122">
        <f t="shared" si="109"/>
        <v>7426624</v>
      </c>
      <c r="X367" s="123" t="s">
        <v>92</v>
      </c>
      <c r="Y367" s="124" t="s">
        <v>466</v>
      </c>
      <c r="Z367" s="125" t="s">
        <v>110</v>
      </c>
      <c r="AA367" s="125" t="s">
        <v>347</v>
      </c>
      <c r="AB367" s="125" t="s">
        <v>94</v>
      </c>
      <c r="AC367" s="126" t="str">
        <f t="shared" si="101"/>
        <v>CLE-351</v>
      </c>
      <c r="AD367" s="123">
        <v>80111600</v>
      </c>
      <c r="AE367" s="47" t="s">
        <v>675</v>
      </c>
      <c r="AF367" s="127" t="s">
        <v>670</v>
      </c>
      <c r="AG367" s="127" t="str">
        <f t="shared" si="110"/>
        <v>julio</v>
      </c>
      <c r="AH367" s="141">
        <f t="shared" si="106"/>
        <v>4</v>
      </c>
      <c r="AI367" s="132" t="s">
        <v>96</v>
      </c>
      <c r="AJ367" s="151" t="s">
        <v>97</v>
      </c>
      <c r="AK367" s="128">
        <f t="shared" si="103"/>
        <v>7426624</v>
      </c>
      <c r="AL367" s="128">
        <f t="shared" si="104"/>
        <v>7426624</v>
      </c>
      <c r="AM367" s="128"/>
      <c r="AN367" s="132" t="s">
        <v>94</v>
      </c>
      <c r="AO367" s="132" t="s">
        <v>98</v>
      </c>
      <c r="AP367" s="152" t="s">
        <v>99</v>
      </c>
      <c r="AQ367" s="153" t="s">
        <v>100</v>
      </c>
      <c r="AR367" s="129" t="str">
        <f t="shared" si="107"/>
        <v xml:space="preserve">CENTRO DE LENGUAS </v>
      </c>
      <c r="AS367" s="130" t="s">
        <v>101</v>
      </c>
      <c r="AT367" s="131" t="s">
        <v>102</v>
      </c>
      <c r="AU367" s="132" t="s">
        <v>94</v>
      </c>
      <c r="AV367" s="132" t="s">
        <v>94</v>
      </c>
      <c r="AW367" s="133" t="s">
        <v>103</v>
      </c>
      <c r="AX367" s="133" t="s">
        <v>104</v>
      </c>
      <c r="AY367" s="133" t="s">
        <v>105</v>
      </c>
      <c r="AZ367" s="133" t="s">
        <v>103</v>
      </c>
      <c r="BA367" s="133"/>
      <c r="BB367" s="133"/>
    </row>
    <row r="368" spans="2:54" s="3" customFormat="1" ht="60">
      <c r="B368" s="113">
        <v>352</v>
      </c>
      <c r="C368" s="113" t="s">
        <v>290</v>
      </c>
      <c r="D368" s="113" t="s">
        <v>29</v>
      </c>
      <c r="E368" s="113" t="s">
        <v>32</v>
      </c>
      <c r="F368" s="113"/>
      <c r="G368" s="114" t="s">
        <v>324</v>
      </c>
      <c r="H368" s="114" t="s">
        <v>107</v>
      </c>
      <c r="I368" s="113" t="s">
        <v>108</v>
      </c>
      <c r="J368" s="113">
        <v>1</v>
      </c>
      <c r="K368" s="115"/>
      <c r="L368" s="116"/>
      <c r="M368" s="117">
        <v>1856656</v>
      </c>
      <c r="N368" s="113">
        <v>1</v>
      </c>
      <c r="O368" s="113" t="s">
        <v>109</v>
      </c>
      <c r="P368" s="119">
        <v>45867</v>
      </c>
      <c r="Q368" s="119">
        <v>45987</v>
      </c>
      <c r="R368" s="120">
        <f t="shared" si="108"/>
        <v>7426624</v>
      </c>
      <c r="S368" s="118"/>
      <c r="T368" s="118"/>
      <c r="U368" s="120">
        <f t="shared" si="105"/>
        <v>0</v>
      </c>
      <c r="V368" s="148">
        <f t="shared" si="102"/>
        <v>4</v>
      </c>
      <c r="W368" s="122">
        <f t="shared" si="109"/>
        <v>7426624</v>
      </c>
      <c r="X368" s="123" t="s">
        <v>92</v>
      </c>
      <c r="Y368" s="124" t="s">
        <v>466</v>
      </c>
      <c r="Z368" s="125" t="s">
        <v>110</v>
      </c>
      <c r="AA368" s="125" t="s">
        <v>347</v>
      </c>
      <c r="AB368" s="125" t="s">
        <v>94</v>
      </c>
      <c r="AC368" s="126" t="str">
        <f t="shared" ref="AC368:AC383" si="111">"CLE-"&amp;B368</f>
        <v>CLE-352</v>
      </c>
      <c r="AD368" s="123">
        <v>80111600</v>
      </c>
      <c r="AE368" s="47" t="s">
        <v>675</v>
      </c>
      <c r="AF368" s="127" t="s">
        <v>670</v>
      </c>
      <c r="AG368" s="127" t="str">
        <f t="shared" si="110"/>
        <v>julio</v>
      </c>
      <c r="AH368" s="141">
        <f t="shared" si="106"/>
        <v>4</v>
      </c>
      <c r="AI368" s="132" t="s">
        <v>96</v>
      </c>
      <c r="AJ368" s="151" t="s">
        <v>97</v>
      </c>
      <c r="AK368" s="128">
        <f t="shared" si="103"/>
        <v>7426624</v>
      </c>
      <c r="AL368" s="128">
        <f t="shared" si="104"/>
        <v>7426624</v>
      </c>
      <c r="AM368" s="128"/>
      <c r="AN368" s="132" t="s">
        <v>94</v>
      </c>
      <c r="AO368" s="132" t="s">
        <v>98</v>
      </c>
      <c r="AP368" s="152" t="s">
        <v>99</v>
      </c>
      <c r="AQ368" s="153" t="s">
        <v>100</v>
      </c>
      <c r="AR368" s="129" t="str">
        <f t="shared" si="107"/>
        <v xml:space="preserve">CENTRO DE LENGUAS </v>
      </c>
      <c r="AS368" s="130" t="s">
        <v>101</v>
      </c>
      <c r="AT368" s="131" t="s">
        <v>102</v>
      </c>
      <c r="AU368" s="132" t="s">
        <v>94</v>
      </c>
      <c r="AV368" s="132" t="s">
        <v>94</v>
      </c>
      <c r="AW368" s="133" t="s">
        <v>103</v>
      </c>
      <c r="AX368" s="133" t="s">
        <v>104</v>
      </c>
      <c r="AY368" s="133" t="s">
        <v>105</v>
      </c>
      <c r="AZ368" s="133" t="s">
        <v>103</v>
      </c>
      <c r="BA368" s="133"/>
      <c r="BB368" s="133"/>
    </row>
    <row r="369" spans="2:54" s="3" customFormat="1" ht="60">
      <c r="B369" s="113">
        <v>353</v>
      </c>
      <c r="C369" s="113" t="s">
        <v>290</v>
      </c>
      <c r="D369" s="113" t="s">
        <v>29</v>
      </c>
      <c r="E369" s="113" t="s">
        <v>32</v>
      </c>
      <c r="F369" s="113"/>
      <c r="G369" s="114" t="s">
        <v>324</v>
      </c>
      <c r="H369" s="114" t="s">
        <v>107</v>
      </c>
      <c r="I369" s="113" t="s">
        <v>108</v>
      </c>
      <c r="J369" s="113">
        <v>1</v>
      </c>
      <c r="K369" s="115"/>
      <c r="L369" s="116"/>
      <c r="M369" s="117">
        <v>1131228</v>
      </c>
      <c r="N369" s="113">
        <v>1</v>
      </c>
      <c r="O369" s="113" t="s">
        <v>109</v>
      </c>
      <c r="P369" s="119">
        <v>45867</v>
      </c>
      <c r="Q369" s="119">
        <v>45987</v>
      </c>
      <c r="R369" s="120">
        <f t="shared" si="108"/>
        <v>4524912</v>
      </c>
      <c r="S369" s="118"/>
      <c r="T369" s="118"/>
      <c r="U369" s="120">
        <f t="shared" si="105"/>
        <v>0</v>
      </c>
      <c r="V369" s="148">
        <f t="shared" ref="V369:V400" si="112">ROUND((((Q369-P369)+(T369-S369))/30),0)</f>
        <v>4</v>
      </c>
      <c r="W369" s="122">
        <f t="shared" si="109"/>
        <v>4524912</v>
      </c>
      <c r="X369" s="123" t="s">
        <v>92</v>
      </c>
      <c r="Y369" s="124" t="s">
        <v>466</v>
      </c>
      <c r="Z369" s="125" t="s">
        <v>110</v>
      </c>
      <c r="AA369" s="125" t="s">
        <v>347</v>
      </c>
      <c r="AB369" s="125" t="s">
        <v>94</v>
      </c>
      <c r="AC369" s="126" t="str">
        <f t="shared" si="111"/>
        <v>CLE-353</v>
      </c>
      <c r="AD369" s="123">
        <v>80111600</v>
      </c>
      <c r="AE369" s="47" t="s">
        <v>675</v>
      </c>
      <c r="AF369" s="127" t="s">
        <v>670</v>
      </c>
      <c r="AG369" s="127" t="str">
        <f t="shared" si="110"/>
        <v>julio</v>
      </c>
      <c r="AH369" s="141">
        <f t="shared" si="106"/>
        <v>4</v>
      </c>
      <c r="AI369" s="132" t="s">
        <v>96</v>
      </c>
      <c r="AJ369" s="151" t="s">
        <v>97</v>
      </c>
      <c r="AK369" s="128">
        <f t="shared" ref="AK369:AK400" si="113">+W369</f>
        <v>4524912</v>
      </c>
      <c r="AL369" s="128">
        <f t="shared" si="104"/>
        <v>4524912</v>
      </c>
      <c r="AM369" s="128"/>
      <c r="AN369" s="132" t="s">
        <v>94</v>
      </c>
      <c r="AO369" s="132" t="s">
        <v>98</v>
      </c>
      <c r="AP369" s="152" t="s">
        <v>99</v>
      </c>
      <c r="AQ369" s="153" t="s">
        <v>100</v>
      </c>
      <c r="AR369" s="129" t="str">
        <f t="shared" si="107"/>
        <v xml:space="preserve">CENTRO DE LENGUAS </v>
      </c>
      <c r="AS369" s="130" t="s">
        <v>101</v>
      </c>
      <c r="AT369" s="131" t="s">
        <v>102</v>
      </c>
      <c r="AU369" s="132" t="s">
        <v>94</v>
      </c>
      <c r="AV369" s="132" t="s">
        <v>94</v>
      </c>
      <c r="AW369" s="133" t="s">
        <v>103</v>
      </c>
      <c r="AX369" s="133" t="s">
        <v>104</v>
      </c>
      <c r="AY369" s="133" t="s">
        <v>105</v>
      </c>
      <c r="AZ369" s="133" t="s">
        <v>103</v>
      </c>
      <c r="BA369" s="133"/>
      <c r="BB369" s="133"/>
    </row>
    <row r="370" spans="2:54" s="3" customFormat="1" ht="60">
      <c r="B370" s="113">
        <v>354</v>
      </c>
      <c r="C370" s="113" t="s">
        <v>290</v>
      </c>
      <c r="D370" s="113" t="s">
        <v>29</v>
      </c>
      <c r="E370" s="113" t="s">
        <v>32</v>
      </c>
      <c r="F370" s="113"/>
      <c r="G370" s="114" t="s">
        <v>324</v>
      </c>
      <c r="H370" s="114" t="s">
        <v>107</v>
      </c>
      <c r="I370" s="113" t="s">
        <v>108</v>
      </c>
      <c r="J370" s="113">
        <v>1</v>
      </c>
      <c r="K370" s="115"/>
      <c r="L370" s="116"/>
      <c r="M370" s="117">
        <v>1131228</v>
      </c>
      <c r="N370" s="113">
        <v>1</v>
      </c>
      <c r="O370" s="113" t="s">
        <v>109</v>
      </c>
      <c r="P370" s="119">
        <v>45867</v>
      </c>
      <c r="Q370" s="119">
        <v>45987</v>
      </c>
      <c r="R370" s="120">
        <f t="shared" si="108"/>
        <v>4524912</v>
      </c>
      <c r="S370" s="118"/>
      <c r="T370" s="118"/>
      <c r="U370" s="120">
        <f t="shared" si="105"/>
        <v>0</v>
      </c>
      <c r="V370" s="148">
        <f t="shared" si="112"/>
        <v>4</v>
      </c>
      <c r="W370" s="122">
        <f t="shared" si="109"/>
        <v>4524912</v>
      </c>
      <c r="X370" s="123" t="s">
        <v>92</v>
      </c>
      <c r="Y370" s="124" t="s">
        <v>466</v>
      </c>
      <c r="Z370" s="125" t="s">
        <v>110</v>
      </c>
      <c r="AA370" s="125" t="s">
        <v>347</v>
      </c>
      <c r="AB370" s="125" t="s">
        <v>94</v>
      </c>
      <c r="AC370" s="126" t="str">
        <f t="shared" si="111"/>
        <v>CLE-354</v>
      </c>
      <c r="AD370" s="123">
        <v>80111600</v>
      </c>
      <c r="AE370" s="47" t="s">
        <v>675</v>
      </c>
      <c r="AF370" s="127" t="s">
        <v>670</v>
      </c>
      <c r="AG370" s="127" t="str">
        <f t="shared" si="110"/>
        <v>julio</v>
      </c>
      <c r="AH370" s="141">
        <f t="shared" si="106"/>
        <v>4</v>
      </c>
      <c r="AI370" s="132" t="s">
        <v>96</v>
      </c>
      <c r="AJ370" s="151" t="s">
        <v>97</v>
      </c>
      <c r="AK370" s="128">
        <f t="shared" si="113"/>
        <v>4524912</v>
      </c>
      <c r="AL370" s="128">
        <f t="shared" si="104"/>
        <v>4524912</v>
      </c>
      <c r="AM370" s="128"/>
      <c r="AN370" s="132" t="s">
        <v>94</v>
      </c>
      <c r="AO370" s="132" t="s">
        <v>98</v>
      </c>
      <c r="AP370" s="152" t="s">
        <v>99</v>
      </c>
      <c r="AQ370" s="153" t="s">
        <v>100</v>
      </c>
      <c r="AR370" s="129" t="str">
        <f t="shared" si="107"/>
        <v xml:space="preserve">CENTRO DE LENGUAS </v>
      </c>
      <c r="AS370" s="130" t="s">
        <v>101</v>
      </c>
      <c r="AT370" s="131" t="s">
        <v>102</v>
      </c>
      <c r="AU370" s="132" t="s">
        <v>94</v>
      </c>
      <c r="AV370" s="132" t="s">
        <v>94</v>
      </c>
      <c r="AW370" s="133" t="s">
        <v>103</v>
      </c>
      <c r="AX370" s="133" t="s">
        <v>104</v>
      </c>
      <c r="AY370" s="133" t="s">
        <v>105</v>
      </c>
      <c r="AZ370" s="133" t="s">
        <v>103</v>
      </c>
      <c r="BA370" s="133"/>
      <c r="BB370" s="133"/>
    </row>
    <row r="371" spans="2:54" s="3" customFormat="1" ht="60">
      <c r="B371" s="113">
        <v>355</v>
      </c>
      <c r="C371" s="113" t="s">
        <v>290</v>
      </c>
      <c r="D371" s="113" t="s">
        <v>29</v>
      </c>
      <c r="E371" s="113" t="s">
        <v>32</v>
      </c>
      <c r="F371" s="113"/>
      <c r="G371" s="114" t="s">
        <v>324</v>
      </c>
      <c r="H371" s="114" t="s">
        <v>107</v>
      </c>
      <c r="I371" s="113" t="s">
        <v>108</v>
      </c>
      <c r="J371" s="113">
        <v>1</v>
      </c>
      <c r="K371" s="115"/>
      <c r="L371" s="116"/>
      <c r="M371" s="117">
        <v>1131228</v>
      </c>
      <c r="N371" s="113">
        <v>1</v>
      </c>
      <c r="O371" s="113" t="s">
        <v>109</v>
      </c>
      <c r="P371" s="119">
        <v>45867</v>
      </c>
      <c r="Q371" s="119">
        <v>45987</v>
      </c>
      <c r="R371" s="120">
        <f t="shared" si="108"/>
        <v>4524912</v>
      </c>
      <c r="S371" s="118"/>
      <c r="T371" s="118"/>
      <c r="U371" s="120">
        <f t="shared" si="105"/>
        <v>0</v>
      </c>
      <c r="V371" s="148">
        <f t="shared" si="112"/>
        <v>4</v>
      </c>
      <c r="W371" s="122">
        <f t="shared" si="109"/>
        <v>4524912</v>
      </c>
      <c r="X371" s="123" t="s">
        <v>92</v>
      </c>
      <c r="Y371" s="124" t="s">
        <v>466</v>
      </c>
      <c r="Z371" s="125" t="s">
        <v>110</v>
      </c>
      <c r="AA371" s="125" t="s">
        <v>347</v>
      </c>
      <c r="AB371" s="125" t="s">
        <v>94</v>
      </c>
      <c r="AC371" s="126" t="str">
        <f t="shared" si="111"/>
        <v>CLE-355</v>
      </c>
      <c r="AD371" s="123">
        <v>80111600</v>
      </c>
      <c r="AE371" s="47" t="s">
        <v>675</v>
      </c>
      <c r="AF371" s="127" t="s">
        <v>670</v>
      </c>
      <c r="AG371" s="127" t="str">
        <f t="shared" si="110"/>
        <v>julio</v>
      </c>
      <c r="AH371" s="141">
        <f t="shared" si="106"/>
        <v>4</v>
      </c>
      <c r="AI371" s="132" t="s">
        <v>96</v>
      </c>
      <c r="AJ371" s="151" t="s">
        <v>97</v>
      </c>
      <c r="AK371" s="128">
        <f t="shared" si="113"/>
        <v>4524912</v>
      </c>
      <c r="AL371" s="128">
        <f t="shared" si="104"/>
        <v>4524912</v>
      </c>
      <c r="AM371" s="128"/>
      <c r="AN371" s="132" t="s">
        <v>94</v>
      </c>
      <c r="AO371" s="132" t="s">
        <v>98</v>
      </c>
      <c r="AP371" s="152" t="s">
        <v>99</v>
      </c>
      <c r="AQ371" s="153" t="s">
        <v>100</v>
      </c>
      <c r="AR371" s="129" t="str">
        <f t="shared" si="107"/>
        <v xml:space="preserve">CENTRO DE LENGUAS </v>
      </c>
      <c r="AS371" s="130" t="s">
        <v>101</v>
      </c>
      <c r="AT371" s="131" t="s">
        <v>102</v>
      </c>
      <c r="AU371" s="132" t="s">
        <v>94</v>
      </c>
      <c r="AV371" s="132" t="s">
        <v>94</v>
      </c>
      <c r="AW371" s="133" t="s">
        <v>103</v>
      </c>
      <c r="AX371" s="133" t="s">
        <v>104</v>
      </c>
      <c r="AY371" s="133" t="s">
        <v>105</v>
      </c>
      <c r="AZ371" s="133" t="s">
        <v>103</v>
      </c>
      <c r="BA371" s="133"/>
      <c r="BB371" s="133"/>
    </row>
    <row r="372" spans="2:54" s="3" customFormat="1" ht="60">
      <c r="B372" s="113">
        <v>356</v>
      </c>
      <c r="C372" s="113" t="s">
        <v>290</v>
      </c>
      <c r="D372" s="113" t="s">
        <v>29</v>
      </c>
      <c r="E372" s="113" t="s">
        <v>32</v>
      </c>
      <c r="F372" s="113"/>
      <c r="G372" s="114" t="s">
        <v>324</v>
      </c>
      <c r="H372" s="114" t="s">
        <v>107</v>
      </c>
      <c r="I372" s="113" t="s">
        <v>108</v>
      </c>
      <c r="J372" s="113">
        <v>1</v>
      </c>
      <c r="K372" s="115"/>
      <c r="L372" s="116"/>
      <c r="M372" s="117">
        <v>1131228</v>
      </c>
      <c r="N372" s="113">
        <v>1</v>
      </c>
      <c r="O372" s="113" t="s">
        <v>109</v>
      </c>
      <c r="P372" s="119">
        <v>45867</v>
      </c>
      <c r="Q372" s="119">
        <v>45987</v>
      </c>
      <c r="R372" s="120">
        <f t="shared" si="108"/>
        <v>4524912</v>
      </c>
      <c r="S372" s="118"/>
      <c r="T372" s="118"/>
      <c r="U372" s="120">
        <f t="shared" si="105"/>
        <v>0</v>
      </c>
      <c r="V372" s="148">
        <f t="shared" si="112"/>
        <v>4</v>
      </c>
      <c r="W372" s="122">
        <f t="shared" si="109"/>
        <v>4524912</v>
      </c>
      <c r="X372" s="123" t="s">
        <v>92</v>
      </c>
      <c r="Y372" s="124" t="s">
        <v>466</v>
      </c>
      <c r="Z372" s="125" t="s">
        <v>110</v>
      </c>
      <c r="AA372" s="125" t="s">
        <v>347</v>
      </c>
      <c r="AB372" s="125" t="s">
        <v>94</v>
      </c>
      <c r="AC372" s="126" t="str">
        <f t="shared" si="111"/>
        <v>CLE-356</v>
      </c>
      <c r="AD372" s="123">
        <v>80111600</v>
      </c>
      <c r="AE372" s="47" t="s">
        <v>675</v>
      </c>
      <c r="AF372" s="127" t="s">
        <v>670</v>
      </c>
      <c r="AG372" s="127" t="str">
        <f t="shared" si="110"/>
        <v>julio</v>
      </c>
      <c r="AH372" s="141">
        <f t="shared" si="106"/>
        <v>4</v>
      </c>
      <c r="AI372" s="132" t="s">
        <v>96</v>
      </c>
      <c r="AJ372" s="151" t="s">
        <v>97</v>
      </c>
      <c r="AK372" s="128">
        <f t="shared" si="113"/>
        <v>4524912</v>
      </c>
      <c r="AL372" s="128">
        <f t="shared" si="104"/>
        <v>4524912</v>
      </c>
      <c r="AM372" s="128"/>
      <c r="AN372" s="132" t="s">
        <v>94</v>
      </c>
      <c r="AO372" s="132" t="s">
        <v>98</v>
      </c>
      <c r="AP372" s="152" t="s">
        <v>99</v>
      </c>
      <c r="AQ372" s="153" t="s">
        <v>100</v>
      </c>
      <c r="AR372" s="129" t="str">
        <f t="shared" si="107"/>
        <v xml:space="preserve">CENTRO DE LENGUAS </v>
      </c>
      <c r="AS372" s="130" t="s">
        <v>101</v>
      </c>
      <c r="AT372" s="131" t="s">
        <v>102</v>
      </c>
      <c r="AU372" s="132" t="s">
        <v>94</v>
      </c>
      <c r="AV372" s="132" t="s">
        <v>94</v>
      </c>
      <c r="AW372" s="133" t="s">
        <v>103</v>
      </c>
      <c r="AX372" s="133" t="s">
        <v>104</v>
      </c>
      <c r="AY372" s="133" t="s">
        <v>105</v>
      </c>
      <c r="AZ372" s="133" t="s">
        <v>103</v>
      </c>
      <c r="BA372" s="133"/>
      <c r="BB372" s="133"/>
    </row>
    <row r="373" spans="2:54" s="3" customFormat="1" ht="60">
      <c r="B373" s="113">
        <v>357</v>
      </c>
      <c r="C373" s="113" t="s">
        <v>290</v>
      </c>
      <c r="D373" s="113" t="s">
        <v>29</v>
      </c>
      <c r="E373" s="113" t="s">
        <v>32</v>
      </c>
      <c r="F373" s="113"/>
      <c r="G373" s="114" t="s">
        <v>324</v>
      </c>
      <c r="H373" s="114" t="s">
        <v>107</v>
      </c>
      <c r="I373" s="113" t="s">
        <v>108</v>
      </c>
      <c r="J373" s="113">
        <v>1</v>
      </c>
      <c r="K373" s="115"/>
      <c r="L373" s="116"/>
      <c r="M373" s="117">
        <v>1131228</v>
      </c>
      <c r="N373" s="113">
        <v>1</v>
      </c>
      <c r="O373" s="113" t="s">
        <v>109</v>
      </c>
      <c r="P373" s="119">
        <v>45867</v>
      </c>
      <c r="Q373" s="119">
        <v>45987</v>
      </c>
      <c r="R373" s="120">
        <f t="shared" si="108"/>
        <v>4524912</v>
      </c>
      <c r="S373" s="118"/>
      <c r="T373" s="118"/>
      <c r="U373" s="120">
        <f t="shared" si="105"/>
        <v>0</v>
      </c>
      <c r="V373" s="148">
        <f t="shared" si="112"/>
        <v>4</v>
      </c>
      <c r="W373" s="122">
        <f t="shared" si="109"/>
        <v>4524912</v>
      </c>
      <c r="X373" s="123" t="s">
        <v>92</v>
      </c>
      <c r="Y373" s="124" t="s">
        <v>466</v>
      </c>
      <c r="Z373" s="125" t="s">
        <v>110</v>
      </c>
      <c r="AA373" s="125" t="s">
        <v>347</v>
      </c>
      <c r="AB373" s="125" t="s">
        <v>94</v>
      </c>
      <c r="AC373" s="126" t="str">
        <f t="shared" si="111"/>
        <v>CLE-357</v>
      </c>
      <c r="AD373" s="123">
        <v>80111600</v>
      </c>
      <c r="AE373" s="47" t="s">
        <v>675</v>
      </c>
      <c r="AF373" s="127" t="s">
        <v>670</v>
      </c>
      <c r="AG373" s="127" t="str">
        <f t="shared" si="110"/>
        <v>julio</v>
      </c>
      <c r="AH373" s="141">
        <f t="shared" si="106"/>
        <v>4</v>
      </c>
      <c r="AI373" s="132" t="s">
        <v>96</v>
      </c>
      <c r="AJ373" s="151" t="s">
        <v>97</v>
      </c>
      <c r="AK373" s="128">
        <f t="shared" si="113"/>
        <v>4524912</v>
      </c>
      <c r="AL373" s="128">
        <f t="shared" si="104"/>
        <v>4524912</v>
      </c>
      <c r="AM373" s="128"/>
      <c r="AN373" s="132" t="s">
        <v>94</v>
      </c>
      <c r="AO373" s="132" t="s">
        <v>98</v>
      </c>
      <c r="AP373" s="152" t="s">
        <v>99</v>
      </c>
      <c r="AQ373" s="153" t="s">
        <v>100</v>
      </c>
      <c r="AR373" s="129" t="str">
        <f t="shared" si="107"/>
        <v xml:space="preserve">CENTRO DE LENGUAS </v>
      </c>
      <c r="AS373" s="130" t="s">
        <v>101</v>
      </c>
      <c r="AT373" s="131" t="s">
        <v>102</v>
      </c>
      <c r="AU373" s="132" t="s">
        <v>94</v>
      </c>
      <c r="AV373" s="132" t="s">
        <v>94</v>
      </c>
      <c r="AW373" s="133" t="s">
        <v>103</v>
      </c>
      <c r="AX373" s="133" t="s">
        <v>104</v>
      </c>
      <c r="AY373" s="133" t="s">
        <v>105</v>
      </c>
      <c r="AZ373" s="133" t="s">
        <v>103</v>
      </c>
      <c r="BA373" s="133"/>
      <c r="BB373" s="133"/>
    </row>
    <row r="374" spans="2:54" s="3" customFormat="1" ht="60">
      <c r="B374" s="113">
        <v>358</v>
      </c>
      <c r="C374" s="113" t="s">
        <v>290</v>
      </c>
      <c r="D374" s="113" t="s">
        <v>29</v>
      </c>
      <c r="E374" s="113" t="s">
        <v>32</v>
      </c>
      <c r="F374" s="113"/>
      <c r="G374" s="114" t="s">
        <v>324</v>
      </c>
      <c r="H374" s="114" t="s">
        <v>107</v>
      </c>
      <c r="I374" s="113" t="s">
        <v>108</v>
      </c>
      <c r="J374" s="113">
        <v>1</v>
      </c>
      <c r="K374" s="115"/>
      <c r="L374" s="116"/>
      <c r="M374" s="117">
        <v>1131228</v>
      </c>
      <c r="N374" s="113">
        <v>1</v>
      </c>
      <c r="O374" s="113" t="s">
        <v>109</v>
      </c>
      <c r="P374" s="119">
        <v>45867</v>
      </c>
      <c r="Q374" s="119">
        <v>45987</v>
      </c>
      <c r="R374" s="120">
        <f t="shared" si="108"/>
        <v>4524912</v>
      </c>
      <c r="S374" s="118"/>
      <c r="T374" s="118"/>
      <c r="U374" s="120">
        <f t="shared" si="105"/>
        <v>0</v>
      </c>
      <c r="V374" s="148">
        <f t="shared" si="112"/>
        <v>4</v>
      </c>
      <c r="W374" s="122">
        <f t="shared" si="109"/>
        <v>4524912</v>
      </c>
      <c r="X374" s="123" t="s">
        <v>92</v>
      </c>
      <c r="Y374" s="124" t="s">
        <v>466</v>
      </c>
      <c r="Z374" s="125" t="s">
        <v>110</v>
      </c>
      <c r="AA374" s="125" t="s">
        <v>347</v>
      </c>
      <c r="AB374" s="125" t="s">
        <v>94</v>
      </c>
      <c r="AC374" s="126" t="str">
        <f t="shared" si="111"/>
        <v>CLE-358</v>
      </c>
      <c r="AD374" s="123">
        <v>80111600</v>
      </c>
      <c r="AE374" s="47" t="s">
        <v>675</v>
      </c>
      <c r="AF374" s="127" t="s">
        <v>670</v>
      </c>
      <c r="AG374" s="127" t="str">
        <f t="shared" si="110"/>
        <v>julio</v>
      </c>
      <c r="AH374" s="141">
        <f t="shared" si="106"/>
        <v>4</v>
      </c>
      <c r="AI374" s="132" t="s">
        <v>96</v>
      </c>
      <c r="AJ374" s="151" t="s">
        <v>97</v>
      </c>
      <c r="AK374" s="128">
        <f t="shared" si="113"/>
        <v>4524912</v>
      </c>
      <c r="AL374" s="128">
        <f t="shared" si="104"/>
        <v>4524912</v>
      </c>
      <c r="AM374" s="128"/>
      <c r="AN374" s="132" t="s">
        <v>94</v>
      </c>
      <c r="AO374" s="132" t="s">
        <v>98</v>
      </c>
      <c r="AP374" s="152" t="s">
        <v>99</v>
      </c>
      <c r="AQ374" s="153" t="s">
        <v>100</v>
      </c>
      <c r="AR374" s="129" t="str">
        <f t="shared" si="107"/>
        <v xml:space="preserve">CENTRO DE LENGUAS </v>
      </c>
      <c r="AS374" s="130" t="s">
        <v>101</v>
      </c>
      <c r="AT374" s="131" t="s">
        <v>102</v>
      </c>
      <c r="AU374" s="132" t="s">
        <v>94</v>
      </c>
      <c r="AV374" s="132" t="s">
        <v>94</v>
      </c>
      <c r="AW374" s="133" t="s">
        <v>103</v>
      </c>
      <c r="AX374" s="133" t="s">
        <v>104</v>
      </c>
      <c r="AY374" s="133" t="s">
        <v>105</v>
      </c>
      <c r="AZ374" s="133" t="s">
        <v>103</v>
      </c>
      <c r="BA374" s="133"/>
      <c r="BB374" s="133"/>
    </row>
    <row r="375" spans="2:54" s="3" customFormat="1" ht="60">
      <c r="B375" s="113">
        <v>359</v>
      </c>
      <c r="C375" s="113" t="s">
        <v>290</v>
      </c>
      <c r="D375" s="113" t="s">
        <v>29</v>
      </c>
      <c r="E375" s="113" t="s">
        <v>32</v>
      </c>
      <c r="F375" s="113"/>
      <c r="G375" s="114" t="s">
        <v>324</v>
      </c>
      <c r="H375" s="114" t="s">
        <v>107</v>
      </c>
      <c r="I375" s="113" t="s">
        <v>108</v>
      </c>
      <c r="J375" s="113">
        <v>1</v>
      </c>
      <c r="K375" s="115"/>
      <c r="L375" s="116"/>
      <c r="M375" s="117">
        <v>1131228</v>
      </c>
      <c r="N375" s="113">
        <v>1</v>
      </c>
      <c r="O375" s="113" t="s">
        <v>109</v>
      </c>
      <c r="P375" s="119">
        <v>45867</v>
      </c>
      <c r="Q375" s="119">
        <v>45987</v>
      </c>
      <c r="R375" s="176">
        <v>1131228</v>
      </c>
      <c r="S375" s="118"/>
      <c r="T375" s="118"/>
      <c r="U375" s="120">
        <f t="shared" si="105"/>
        <v>0</v>
      </c>
      <c r="V375" s="148">
        <f t="shared" si="112"/>
        <v>4</v>
      </c>
      <c r="W375" s="178">
        <f t="shared" si="109"/>
        <v>1131228</v>
      </c>
      <c r="X375" s="123" t="s">
        <v>92</v>
      </c>
      <c r="Y375" s="124" t="s">
        <v>466</v>
      </c>
      <c r="Z375" s="125" t="s">
        <v>110</v>
      </c>
      <c r="AA375" s="125" t="s">
        <v>347</v>
      </c>
      <c r="AB375" s="125" t="s">
        <v>94</v>
      </c>
      <c r="AC375" s="126" t="str">
        <f t="shared" si="111"/>
        <v>CLE-359</v>
      </c>
      <c r="AD375" s="123">
        <v>80111600</v>
      </c>
      <c r="AE375" s="47" t="s">
        <v>675</v>
      </c>
      <c r="AF375" s="127" t="s">
        <v>670</v>
      </c>
      <c r="AG375" s="127" t="str">
        <f t="shared" si="110"/>
        <v>julio</v>
      </c>
      <c r="AH375" s="141">
        <f t="shared" si="106"/>
        <v>4</v>
      </c>
      <c r="AI375" s="132" t="s">
        <v>96</v>
      </c>
      <c r="AJ375" s="151" t="s">
        <v>97</v>
      </c>
      <c r="AK375" s="180">
        <f t="shared" si="113"/>
        <v>1131228</v>
      </c>
      <c r="AL375" s="180">
        <f t="shared" si="104"/>
        <v>1131228</v>
      </c>
      <c r="AM375" s="128"/>
      <c r="AN375" s="132" t="s">
        <v>94</v>
      </c>
      <c r="AO375" s="132" t="s">
        <v>98</v>
      </c>
      <c r="AP375" s="152" t="s">
        <v>99</v>
      </c>
      <c r="AQ375" s="153" t="s">
        <v>100</v>
      </c>
      <c r="AR375" s="129" t="str">
        <f t="shared" si="107"/>
        <v xml:space="preserve">CENTRO DE LENGUAS </v>
      </c>
      <c r="AS375" s="130" t="s">
        <v>101</v>
      </c>
      <c r="AT375" s="131" t="s">
        <v>102</v>
      </c>
      <c r="AU375" s="132" t="s">
        <v>94</v>
      </c>
      <c r="AV375" s="132" t="s">
        <v>94</v>
      </c>
      <c r="AW375" s="133" t="s">
        <v>103</v>
      </c>
      <c r="AX375" s="133" t="s">
        <v>104</v>
      </c>
      <c r="AY375" s="133" t="s">
        <v>105</v>
      </c>
      <c r="AZ375" s="133" t="s">
        <v>103</v>
      </c>
      <c r="BA375" s="133"/>
      <c r="BB375" s="133"/>
    </row>
    <row r="376" spans="2:54" s="3" customFormat="1" ht="60">
      <c r="B376" s="113">
        <v>360</v>
      </c>
      <c r="C376" s="113" t="s">
        <v>290</v>
      </c>
      <c r="D376" s="113" t="s">
        <v>29</v>
      </c>
      <c r="E376" s="113" t="s">
        <v>32</v>
      </c>
      <c r="F376" s="113"/>
      <c r="G376" s="114" t="s">
        <v>324</v>
      </c>
      <c r="H376" s="114" t="s">
        <v>107</v>
      </c>
      <c r="I376" s="113" t="s">
        <v>108</v>
      </c>
      <c r="J376" s="113">
        <v>1</v>
      </c>
      <c r="K376" s="115"/>
      <c r="L376" s="116"/>
      <c r="M376" s="117">
        <v>1131228</v>
      </c>
      <c r="N376" s="113">
        <v>1</v>
      </c>
      <c r="O376" s="113" t="s">
        <v>109</v>
      </c>
      <c r="P376" s="119">
        <v>45867</v>
      </c>
      <c r="Q376" s="119">
        <v>45987</v>
      </c>
      <c r="R376" s="120">
        <f t="shared" si="108"/>
        <v>4524912</v>
      </c>
      <c r="S376" s="118"/>
      <c r="T376" s="118"/>
      <c r="U376" s="120">
        <f t="shared" si="105"/>
        <v>0</v>
      </c>
      <c r="V376" s="148">
        <f t="shared" si="112"/>
        <v>4</v>
      </c>
      <c r="W376" s="122">
        <f t="shared" si="109"/>
        <v>4524912</v>
      </c>
      <c r="X376" s="123" t="s">
        <v>92</v>
      </c>
      <c r="Y376" s="124" t="s">
        <v>466</v>
      </c>
      <c r="Z376" s="125" t="s">
        <v>110</v>
      </c>
      <c r="AA376" s="125" t="s">
        <v>347</v>
      </c>
      <c r="AB376" s="125" t="s">
        <v>94</v>
      </c>
      <c r="AC376" s="126" t="str">
        <f t="shared" si="111"/>
        <v>CLE-360</v>
      </c>
      <c r="AD376" s="123">
        <v>80111600</v>
      </c>
      <c r="AE376" s="47" t="s">
        <v>675</v>
      </c>
      <c r="AF376" s="127" t="s">
        <v>670</v>
      </c>
      <c r="AG376" s="127" t="str">
        <f t="shared" si="110"/>
        <v>julio</v>
      </c>
      <c r="AH376" s="141">
        <f t="shared" si="106"/>
        <v>4</v>
      </c>
      <c r="AI376" s="132" t="s">
        <v>96</v>
      </c>
      <c r="AJ376" s="151" t="s">
        <v>97</v>
      </c>
      <c r="AK376" s="128">
        <f t="shared" si="113"/>
        <v>4524912</v>
      </c>
      <c r="AL376" s="128">
        <f t="shared" si="104"/>
        <v>4524912</v>
      </c>
      <c r="AM376" s="128"/>
      <c r="AN376" s="132" t="s">
        <v>94</v>
      </c>
      <c r="AO376" s="132" t="s">
        <v>98</v>
      </c>
      <c r="AP376" s="152" t="s">
        <v>99</v>
      </c>
      <c r="AQ376" s="153" t="s">
        <v>100</v>
      </c>
      <c r="AR376" s="129" t="str">
        <f t="shared" si="107"/>
        <v xml:space="preserve">CENTRO DE LENGUAS </v>
      </c>
      <c r="AS376" s="130" t="s">
        <v>101</v>
      </c>
      <c r="AT376" s="131" t="s">
        <v>102</v>
      </c>
      <c r="AU376" s="132" t="s">
        <v>94</v>
      </c>
      <c r="AV376" s="132" t="s">
        <v>94</v>
      </c>
      <c r="AW376" s="133" t="s">
        <v>103</v>
      </c>
      <c r="AX376" s="133" t="s">
        <v>104</v>
      </c>
      <c r="AY376" s="133" t="s">
        <v>105</v>
      </c>
      <c r="AZ376" s="133" t="s">
        <v>103</v>
      </c>
      <c r="BA376" s="133"/>
      <c r="BB376" s="133"/>
    </row>
    <row r="377" spans="2:54" s="3" customFormat="1" ht="60">
      <c r="B377" s="113">
        <v>361</v>
      </c>
      <c r="C377" s="113" t="s">
        <v>290</v>
      </c>
      <c r="D377" s="113" t="s">
        <v>29</v>
      </c>
      <c r="E377" s="113" t="s">
        <v>32</v>
      </c>
      <c r="F377" s="113"/>
      <c r="G377" s="114" t="s">
        <v>324</v>
      </c>
      <c r="H377" s="114" t="s">
        <v>107</v>
      </c>
      <c r="I377" s="113" t="s">
        <v>108</v>
      </c>
      <c r="J377" s="113">
        <v>1</v>
      </c>
      <c r="K377" s="115"/>
      <c r="L377" s="116"/>
      <c r="M377" s="117">
        <v>1131228</v>
      </c>
      <c r="N377" s="113">
        <v>1</v>
      </c>
      <c r="O377" s="113" t="s">
        <v>109</v>
      </c>
      <c r="P377" s="119">
        <v>45867</v>
      </c>
      <c r="Q377" s="119">
        <v>45987</v>
      </c>
      <c r="R377" s="120">
        <f t="shared" si="108"/>
        <v>4524912</v>
      </c>
      <c r="S377" s="118"/>
      <c r="T377" s="118"/>
      <c r="U377" s="120">
        <f t="shared" si="105"/>
        <v>0</v>
      </c>
      <c r="V377" s="148">
        <f t="shared" si="112"/>
        <v>4</v>
      </c>
      <c r="W377" s="122">
        <f t="shared" si="109"/>
        <v>4524912</v>
      </c>
      <c r="X377" s="123" t="s">
        <v>92</v>
      </c>
      <c r="Y377" s="124" t="s">
        <v>466</v>
      </c>
      <c r="Z377" s="125" t="s">
        <v>110</v>
      </c>
      <c r="AA377" s="125" t="s">
        <v>347</v>
      </c>
      <c r="AB377" s="125" t="s">
        <v>94</v>
      </c>
      <c r="AC377" s="126" t="str">
        <f t="shared" si="111"/>
        <v>CLE-361</v>
      </c>
      <c r="AD377" s="123">
        <v>80111600</v>
      </c>
      <c r="AE377" s="47" t="s">
        <v>675</v>
      </c>
      <c r="AF377" s="127" t="s">
        <v>670</v>
      </c>
      <c r="AG377" s="127" t="str">
        <f t="shared" si="110"/>
        <v>julio</v>
      </c>
      <c r="AH377" s="141">
        <f t="shared" si="106"/>
        <v>4</v>
      </c>
      <c r="AI377" s="132" t="s">
        <v>96</v>
      </c>
      <c r="AJ377" s="151" t="s">
        <v>97</v>
      </c>
      <c r="AK377" s="128">
        <f t="shared" si="113"/>
        <v>4524912</v>
      </c>
      <c r="AL377" s="128">
        <f t="shared" si="104"/>
        <v>4524912</v>
      </c>
      <c r="AM377" s="128"/>
      <c r="AN377" s="132" t="s">
        <v>94</v>
      </c>
      <c r="AO377" s="132" t="s">
        <v>98</v>
      </c>
      <c r="AP377" s="152" t="s">
        <v>99</v>
      </c>
      <c r="AQ377" s="153" t="s">
        <v>100</v>
      </c>
      <c r="AR377" s="129" t="str">
        <f t="shared" si="107"/>
        <v xml:space="preserve">CENTRO DE LENGUAS </v>
      </c>
      <c r="AS377" s="130" t="s">
        <v>101</v>
      </c>
      <c r="AT377" s="131" t="s">
        <v>102</v>
      </c>
      <c r="AU377" s="132" t="s">
        <v>94</v>
      </c>
      <c r="AV377" s="132" t="s">
        <v>94</v>
      </c>
      <c r="AW377" s="133" t="s">
        <v>103</v>
      </c>
      <c r="AX377" s="133" t="s">
        <v>104</v>
      </c>
      <c r="AY377" s="133" t="s">
        <v>105</v>
      </c>
      <c r="AZ377" s="133" t="s">
        <v>103</v>
      </c>
      <c r="BA377" s="133"/>
      <c r="BB377" s="133"/>
    </row>
    <row r="378" spans="2:54" s="3" customFormat="1" ht="60">
      <c r="B378" s="113">
        <v>362</v>
      </c>
      <c r="C378" s="113" t="s">
        <v>290</v>
      </c>
      <c r="D378" s="113" t="s">
        <v>29</v>
      </c>
      <c r="E378" s="113" t="s">
        <v>32</v>
      </c>
      <c r="F378" s="113"/>
      <c r="G378" s="114" t="s">
        <v>324</v>
      </c>
      <c r="H378" s="114" t="s">
        <v>107</v>
      </c>
      <c r="I378" s="113" t="s">
        <v>108</v>
      </c>
      <c r="J378" s="113">
        <v>1</v>
      </c>
      <c r="K378" s="115"/>
      <c r="L378" s="116"/>
      <c r="M378" s="117">
        <v>1131228</v>
      </c>
      <c r="N378" s="113">
        <v>1</v>
      </c>
      <c r="O378" s="113" t="s">
        <v>109</v>
      </c>
      <c r="P378" s="119">
        <v>45867</v>
      </c>
      <c r="Q378" s="119">
        <v>45987</v>
      </c>
      <c r="R378" s="120">
        <f t="shared" si="108"/>
        <v>4524912</v>
      </c>
      <c r="S378" s="118"/>
      <c r="T378" s="118"/>
      <c r="U378" s="120">
        <f t="shared" si="105"/>
        <v>0</v>
      </c>
      <c r="V378" s="148">
        <f t="shared" si="112"/>
        <v>4</v>
      </c>
      <c r="W378" s="122">
        <f t="shared" si="109"/>
        <v>4524912</v>
      </c>
      <c r="X378" s="123" t="s">
        <v>92</v>
      </c>
      <c r="Y378" s="124" t="s">
        <v>466</v>
      </c>
      <c r="Z378" s="125" t="s">
        <v>110</v>
      </c>
      <c r="AA378" s="125" t="s">
        <v>347</v>
      </c>
      <c r="AB378" s="125" t="s">
        <v>94</v>
      </c>
      <c r="AC378" s="126" t="str">
        <f t="shared" si="111"/>
        <v>CLE-362</v>
      </c>
      <c r="AD378" s="123">
        <v>80111600</v>
      </c>
      <c r="AE378" s="47" t="s">
        <v>675</v>
      </c>
      <c r="AF378" s="127" t="s">
        <v>670</v>
      </c>
      <c r="AG378" s="127" t="str">
        <f t="shared" si="110"/>
        <v>julio</v>
      </c>
      <c r="AH378" s="141">
        <f t="shared" si="106"/>
        <v>4</v>
      </c>
      <c r="AI378" s="132" t="s">
        <v>96</v>
      </c>
      <c r="AJ378" s="151" t="s">
        <v>97</v>
      </c>
      <c r="AK378" s="128">
        <f t="shared" si="113"/>
        <v>4524912</v>
      </c>
      <c r="AL378" s="128">
        <f t="shared" si="104"/>
        <v>4524912</v>
      </c>
      <c r="AM378" s="128"/>
      <c r="AN378" s="132" t="s">
        <v>94</v>
      </c>
      <c r="AO378" s="132" t="s">
        <v>98</v>
      </c>
      <c r="AP378" s="152" t="s">
        <v>99</v>
      </c>
      <c r="AQ378" s="153" t="s">
        <v>100</v>
      </c>
      <c r="AR378" s="129" t="str">
        <f t="shared" si="107"/>
        <v xml:space="preserve">CENTRO DE LENGUAS </v>
      </c>
      <c r="AS378" s="130" t="s">
        <v>101</v>
      </c>
      <c r="AT378" s="131" t="s">
        <v>102</v>
      </c>
      <c r="AU378" s="132" t="s">
        <v>94</v>
      </c>
      <c r="AV378" s="132" t="s">
        <v>94</v>
      </c>
      <c r="AW378" s="133" t="s">
        <v>103</v>
      </c>
      <c r="AX378" s="133" t="s">
        <v>104</v>
      </c>
      <c r="AY378" s="133" t="s">
        <v>105</v>
      </c>
      <c r="AZ378" s="133" t="s">
        <v>103</v>
      </c>
      <c r="BA378" s="133"/>
      <c r="BB378" s="133"/>
    </row>
    <row r="379" spans="2:54" s="3" customFormat="1" ht="60">
      <c r="B379" s="113">
        <v>363</v>
      </c>
      <c r="C379" s="113" t="s">
        <v>290</v>
      </c>
      <c r="D379" s="113" t="s">
        <v>29</v>
      </c>
      <c r="E379" s="113" t="s">
        <v>32</v>
      </c>
      <c r="F379" s="113"/>
      <c r="G379" s="114" t="s">
        <v>324</v>
      </c>
      <c r="H379" s="114" t="s">
        <v>107</v>
      </c>
      <c r="I379" s="113" t="s">
        <v>108</v>
      </c>
      <c r="J379" s="113">
        <v>1</v>
      </c>
      <c r="K379" s="115"/>
      <c r="L379" s="116"/>
      <c r="M379" s="117">
        <v>0</v>
      </c>
      <c r="N379" s="113">
        <v>1</v>
      </c>
      <c r="O379" s="113" t="s">
        <v>109</v>
      </c>
      <c r="P379" s="119">
        <v>45867</v>
      </c>
      <c r="Q379" s="119">
        <v>45987</v>
      </c>
      <c r="R379" s="120">
        <v>0</v>
      </c>
      <c r="S379" s="118"/>
      <c r="T379" s="118"/>
      <c r="U379" s="120">
        <f t="shared" si="105"/>
        <v>0</v>
      </c>
      <c r="V379" s="148">
        <f t="shared" si="112"/>
        <v>4</v>
      </c>
      <c r="W379" s="122">
        <f t="shared" si="109"/>
        <v>0</v>
      </c>
      <c r="X379" s="123" t="s">
        <v>92</v>
      </c>
      <c r="Y379" s="124" t="s">
        <v>466</v>
      </c>
      <c r="Z379" s="125" t="s">
        <v>110</v>
      </c>
      <c r="AA379" s="125" t="s">
        <v>347</v>
      </c>
      <c r="AB379" s="125" t="s">
        <v>94</v>
      </c>
      <c r="AC379" s="126" t="str">
        <f t="shared" si="111"/>
        <v>CLE-363</v>
      </c>
      <c r="AD379" s="123">
        <v>80111600</v>
      </c>
      <c r="AE379" s="47" t="s">
        <v>675</v>
      </c>
      <c r="AF379" s="127" t="s">
        <v>670</v>
      </c>
      <c r="AG379" s="127" t="str">
        <f t="shared" si="110"/>
        <v>julio</v>
      </c>
      <c r="AH379" s="141">
        <f t="shared" si="106"/>
        <v>4</v>
      </c>
      <c r="AI379" s="132" t="s">
        <v>96</v>
      </c>
      <c r="AJ379" s="151" t="s">
        <v>97</v>
      </c>
      <c r="AK379" s="128">
        <f t="shared" si="113"/>
        <v>0</v>
      </c>
      <c r="AL379" s="128">
        <f t="shared" si="104"/>
        <v>0</v>
      </c>
      <c r="AM379" s="128"/>
      <c r="AN379" s="132" t="s">
        <v>94</v>
      </c>
      <c r="AO379" s="132" t="s">
        <v>98</v>
      </c>
      <c r="AP379" s="152" t="s">
        <v>99</v>
      </c>
      <c r="AQ379" s="153" t="s">
        <v>100</v>
      </c>
      <c r="AR379" s="129" t="str">
        <f t="shared" si="107"/>
        <v xml:space="preserve">CENTRO DE LENGUAS </v>
      </c>
      <c r="AS379" s="130" t="s">
        <v>101</v>
      </c>
      <c r="AT379" s="131" t="s">
        <v>102</v>
      </c>
      <c r="AU379" s="132" t="s">
        <v>94</v>
      </c>
      <c r="AV379" s="132" t="s">
        <v>94</v>
      </c>
      <c r="AW379" s="133" t="s">
        <v>103</v>
      </c>
      <c r="AX379" s="133" t="s">
        <v>104</v>
      </c>
      <c r="AY379" s="133" t="s">
        <v>105</v>
      </c>
      <c r="AZ379" s="133" t="s">
        <v>103</v>
      </c>
      <c r="BA379" s="133"/>
      <c r="BB379" s="133"/>
    </row>
    <row r="380" spans="2:54" s="3" customFormat="1" ht="60">
      <c r="B380" s="113">
        <v>364</v>
      </c>
      <c r="C380" s="113" t="s">
        <v>290</v>
      </c>
      <c r="D380" s="113" t="s">
        <v>29</v>
      </c>
      <c r="E380" s="113" t="s">
        <v>32</v>
      </c>
      <c r="F380" s="113"/>
      <c r="G380" s="114" t="s">
        <v>324</v>
      </c>
      <c r="H380" s="114" t="s">
        <v>107</v>
      </c>
      <c r="I380" s="113" t="s">
        <v>108</v>
      </c>
      <c r="J380" s="113">
        <v>1</v>
      </c>
      <c r="K380" s="115"/>
      <c r="L380" s="116"/>
      <c r="M380" s="117">
        <v>1337501</v>
      </c>
      <c r="N380" s="113">
        <v>1</v>
      </c>
      <c r="O380" s="113" t="s">
        <v>109</v>
      </c>
      <c r="P380" s="119">
        <v>45867</v>
      </c>
      <c r="Q380" s="119">
        <v>45987</v>
      </c>
      <c r="R380" s="120">
        <f>IF($O380="MENSUAL",ROUND((((Q380-P380))/30),0)*$M380,((Q380-P380)/30)*$M380)</f>
        <v>5350004</v>
      </c>
      <c r="S380" s="118"/>
      <c r="T380" s="118"/>
      <c r="U380" s="120">
        <f t="shared" si="105"/>
        <v>0</v>
      </c>
      <c r="V380" s="148">
        <f t="shared" si="112"/>
        <v>4</v>
      </c>
      <c r="W380" s="122">
        <f t="shared" si="109"/>
        <v>5350004</v>
      </c>
      <c r="X380" s="123" t="s">
        <v>92</v>
      </c>
      <c r="Y380" s="124" t="s">
        <v>466</v>
      </c>
      <c r="Z380" s="125" t="s">
        <v>110</v>
      </c>
      <c r="AA380" s="125" t="s">
        <v>347</v>
      </c>
      <c r="AB380" s="125" t="s">
        <v>94</v>
      </c>
      <c r="AC380" s="126" t="str">
        <f t="shared" si="111"/>
        <v>CLE-364</v>
      </c>
      <c r="AD380" s="123">
        <v>80111600</v>
      </c>
      <c r="AE380" s="47" t="s">
        <v>675</v>
      </c>
      <c r="AF380" s="127" t="s">
        <v>670</v>
      </c>
      <c r="AG380" s="127" t="str">
        <f t="shared" si="110"/>
        <v>julio</v>
      </c>
      <c r="AH380" s="141">
        <f t="shared" si="106"/>
        <v>4</v>
      </c>
      <c r="AI380" s="132" t="s">
        <v>96</v>
      </c>
      <c r="AJ380" s="151" t="s">
        <v>97</v>
      </c>
      <c r="AK380" s="128">
        <f t="shared" si="113"/>
        <v>5350004</v>
      </c>
      <c r="AL380" s="128">
        <f t="shared" si="104"/>
        <v>5350004</v>
      </c>
      <c r="AM380" s="128"/>
      <c r="AN380" s="132" t="s">
        <v>94</v>
      </c>
      <c r="AO380" s="132" t="s">
        <v>98</v>
      </c>
      <c r="AP380" s="152" t="s">
        <v>99</v>
      </c>
      <c r="AQ380" s="153" t="s">
        <v>100</v>
      </c>
      <c r="AR380" s="129" t="str">
        <f t="shared" si="107"/>
        <v xml:space="preserve">CENTRO DE LENGUAS </v>
      </c>
      <c r="AS380" s="130" t="s">
        <v>101</v>
      </c>
      <c r="AT380" s="131" t="s">
        <v>102</v>
      </c>
      <c r="AU380" s="132" t="s">
        <v>94</v>
      </c>
      <c r="AV380" s="132" t="s">
        <v>94</v>
      </c>
      <c r="AW380" s="133" t="s">
        <v>103</v>
      </c>
      <c r="AX380" s="133" t="s">
        <v>104</v>
      </c>
      <c r="AY380" s="133" t="s">
        <v>105</v>
      </c>
      <c r="AZ380" s="133" t="s">
        <v>103</v>
      </c>
      <c r="BA380" s="133"/>
      <c r="BB380" s="133"/>
    </row>
    <row r="381" spans="2:54" s="3" customFormat="1" ht="60">
      <c r="B381" s="113">
        <v>365</v>
      </c>
      <c r="C381" s="113" t="s">
        <v>290</v>
      </c>
      <c r="D381" s="113" t="s">
        <v>29</v>
      </c>
      <c r="E381" s="113" t="s">
        <v>32</v>
      </c>
      <c r="F381" s="113"/>
      <c r="G381" s="114" t="s">
        <v>324</v>
      </c>
      <c r="H381" s="114" t="s">
        <v>107</v>
      </c>
      <c r="I381" s="113" t="s">
        <v>108</v>
      </c>
      <c r="J381" s="113">
        <v>1</v>
      </c>
      <c r="K381" s="115"/>
      <c r="L381" s="116"/>
      <c r="M381" s="117">
        <v>1337501</v>
      </c>
      <c r="N381" s="113">
        <v>1</v>
      </c>
      <c r="O381" s="113" t="s">
        <v>109</v>
      </c>
      <c r="P381" s="119">
        <v>45867</v>
      </c>
      <c r="Q381" s="119">
        <v>45987</v>
      </c>
      <c r="R381" s="120">
        <f>IF($O381="MENSUAL",ROUND((((Q381-P381))/30),0)*$M381,((Q381-P381)/30)*$M381)</f>
        <v>5350004</v>
      </c>
      <c r="S381" s="118"/>
      <c r="T381" s="118"/>
      <c r="U381" s="120">
        <f t="shared" si="105"/>
        <v>0</v>
      </c>
      <c r="V381" s="148">
        <f t="shared" si="112"/>
        <v>4</v>
      </c>
      <c r="W381" s="122">
        <f t="shared" si="109"/>
        <v>5350004</v>
      </c>
      <c r="X381" s="123" t="s">
        <v>92</v>
      </c>
      <c r="Y381" s="124" t="s">
        <v>466</v>
      </c>
      <c r="Z381" s="125" t="s">
        <v>110</v>
      </c>
      <c r="AA381" s="125" t="s">
        <v>347</v>
      </c>
      <c r="AB381" s="125" t="s">
        <v>94</v>
      </c>
      <c r="AC381" s="126" t="str">
        <f t="shared" si="111"/>
        <v>CLE-365</v>
      </c>
      <c r="AD381" s="123">
        <v>80111600</v>
      </c>
      <c r="AE381" s="47" t="s">
        <v>675</v>
      </c>
      <c r="AF381" s="127" t="s">
        <v>670</v>
      </c>
      <c r="AG381" s="127" t="str">
        <f t="shared" si="110"/>
        <v>julio</v>
      </c>
      <c r="AH381" s="141">
        <f t="shared" si="106"/>
        <v>4</v>
      </c>
      <c r="AI381" s="132" t="s">
        <v>96</v>
      </c>
      <c r="AJ381" s="151" t="s">
        <v>97</v>
      </c>
      <c r="AK381" s="128">
        <f t="shared" si="113"/>
        <v>5350004</v>
      </c>
      <c r="AL381" s="128">
        <f t="shared" si="104"/>
        <v>5350004</v>
      </c>
      <c r="AM381" s="128"/>
      <c r="AN381" s="132" t="s">
        <v>94</v>
      </c>
      <c r="AO381" s="132" t="s">
        <v>98</v>
      </c>
      <c r="AP381" s="152" t="s">
        <v>99</v>
      </c>
      <c r="AQ381" s="153" t="s">
        <v>100</v>
      </c>
      <c r="AR381" s="129" t="str">
        <f t="shared" si="107"/>
        <v xml:space="preserve">CENTRO DE LENGUAS </v>
      </c>
      <c r="AS381" s="130" t="s">
        <v>101</v>
      </c>
      <c r="AT381" s="131" t="s">
        <v>102</v>
      </c>
      <c r="AU381" s="132" t="s">
        <v>94</v>
      </c>
      <c r="AV381" s="132" t="s">
        <v>94</v>
      </c>
      <c r="AW381" s="133" t="s">
        <v>103</v>
      </c>
      <c r="AX381" s="133" t="s">
        <v>104</v>
      </c>
      <c r="AY381" s="133" t="s">
        <v>105</v>
      </c>
      <c r="AZ381" s="133" t="s">
        <v>103</v>
      </c>
      <c r="BA381" s="133"/>
      <c r="BB381" s="133"/>
    </row>
    <row r="382" spans="2:54" s="3" customFormat="1" ht="60">
      <c r="B382" s="113">
        <v>366</v>
      </c>
      <c r="C382" s="113" t="s">
        <v>290</v>
      </c>
      <c r="D382" s="113" t="s">
        <v>29</v>
      </c>
      <c r="E382" s="113" t="s">
        <v>32</v>
      </c>
      <c r="F382" s="113"/>
      <c r="G382" s="114" t="s">
        <v>324</v>
      </c>
      <c r="H382" s="114" t="s">
        <v>107</v>
      </c>
      <c r="I382" s="113" t="s">
        <v>108</v>
      </c>
      <c r="J382" s="113">
        <v>1</v>
      </c>
      <c r="K382" s="115"/>
      <c r="L382" s="116"/>
      <c r="M382" s="179">
        <v>0</v>
      </c>
      <c r="N382" s="113">
        <v>1</v>
      </c>
      <c r="O382" s="113" t="s">
        <v>109</v>
      </c>
      <c r="P382" s="119">
        <v>45867</v>
      </c>
      <c r="Q382" s="119">
        <v>45927</v>
      </c>
      <c r="R382" s="176">
        <f>IF($O382="MENSUAL",ROUND((((Q382-P382))/30),0)*$M382,((Q382-P382)/30)*$M382)</f>
        <v>0</v>
      </c>
      <c r="S382" s="118"/>
      <c r="T382" s="118"/>
      <c r="U382" s="120">
        <f t="shared" si="105"/>
        <v>0</v>
      </c>
      <c r="V382" s="148">
        <f t="shared" si="112"/>
        <v>2</v>
      </c>
      <c r="W382" s="178">
        <f t="shared" si="109"/>
        <v>0</v>
      </c>
      <c r="X382" s="123" t="s">
        <v>92</v>
      </c>
      <c r="Y382" s="124" t="s">
        <v>466</v>
      </c>
      <c r="Z382" s="125" t="s">
        <v>110</v>
      </c>
      <c r="AA382" s="125" t="s">
        <v>347</v>
      </c>
      <c r="AB382" s="125" t="s">
        <v>94</v>
      </c>
      <c r="AC382" s="126" t="str">
        <f t="shared" si="111"/>
        <v>CLE-366</v>
      </c>
      <c r="AD382" s="123">
        <v>80111600</v>
      </c>
      <c r="AE382" s="47" t="s">
        <v>675</v>
      </c>
      <c r="AF382" s="127" t="s">
        <v>670</v>
      </c>
      <c r="AG382" s="127" t="str">
        <f t="shared" si="110"/>
        <v>julio</v>
      </c>
      <c r="AH382" s="141">
        <f t="shared" si="106"/>
        <v>2</v>
      </c>
      <c r="AI382" s="132" t="s">
        <v>96</v>
      </c>
      <c r="AJ382" s="151" t="s">
        <v>97</v>
      </c>
      <c r="AK382" s="128">
        <f t="shared" si="113"/>
        <v>0</v>
      </c>
      <c r="AL382" s="128">
        <f t="shared" si="104"/>
        <v>0</v>
      </c>
      <c r="AM382" s="128"/>
      <c r="AN382" s="132" t="s">
        <v>94</v>
      </c>
      <c r="AO382" s="132" t="s">
        <v>98</v>
      </c>
      <c r="AP382" s="152" t="s">
        <v>99</v>
      </c>
      <c r="AQ382" s="153" t="s">
        <v>100</v>
      </c>
      <c r="AR382" s="129" t="str">
        <f t="shared" si="107"/>
        <v xml:space="preserve">CENTRO DE LENGUAS </v>
      </c>
      <c r="AS382" s="130" t="s">
        <v>101</v>
      </c>
      <c r="AT382" s="131" t="s">
        <v>102</v>
      </c>
      <c r="AU382" s="132" t="s">
        <v>94</v>
      </c>
      <c r="AV382" s="132" t="s">
        <v>94</v>
      </c>
      <c r="AW382" s="133" t="s">
        <v>103</v>
      </c>
      <c r="AX382" s="133" t="s">
        <v>104</v>
      </c>
      <c r="AY382" s="133" t="s">
        <v>105</v>
      </c>
      <c r="AZ382" s="133" t="s">
        <v>103</v>
      </c>
      <c r="BA382" s="133"/>
      <c r="BB382" s="133"/>
    </row>
    <row r="383" spans="2:54" s="3" customFormat="1" ht="60">
      <c r="B383" s="113">
        <v>367</v>
      </c>
      <c r="C383" s="113" t="s">
        <v>290</v>
      </c>
      <c r="D383" s="113" t="s">
        <v>29</v>
      </c>
      <c r="E383" s="113" t="s">
        <v>32</v>
      </c>
      <c r="F383" s="113"/>
      <c r="G383" s="114" t="s">
        <v>324</v>
      </c>
      <c r="H383" s="114" t="s">
        <v>107</v>
      </c>
      <c r="I383" s="113" t="s">
        <v>108</v>
      </c>
      <c r="J383" s="113">
        <v>1</v>
      </c>
      <c r="K383" s="115"/>
      <c r="L383" s="116"/>
      <c r="M383" s="179">
        <v>0</v>
      </c>
      <c r="N383" s="113">
        <v>1</v>
      </c>
      <c r="O383" s="113" t="s">
        <v>109</v>
      </c>
      <c r="P383" s="119">
        <v>45867</v>
      </c>
      <c r="Q383" s="119">
        <v>45987</v>
      </c>
      <c r="R383" s="176">
        <f>IF($O383="MENSUAL",ROUND((((Q383-P383))/30),0)*$M383,((Q383-P383)/30)*$M383)</f>
        <v>0</v>
      </c>
      <c r="S383" s="118"/>
      <c r="T383" s="118"/>
      <c r="U383" s="120">
        <f t="shared" si="105"/>
        <v>0</v>
      </c>
      <c r="V383" s="148">
        <f t="shared" si="112"/>
        <v>4</v>
      </c>
      <c r="W383" s="178">
        <f t="shared" si="109"/>
        <v>0</v>
      </c>
      <c r="X383" s="123" t="s">
        <v>92</v>
      </c>
      <c r="Y383" s="124" t="s">
        <v>466</v>
      </c>
      <c r="Z383" s="125" t="s">
        <v>110</v>
      </c>
      <c r="AA383" s="125" t="s">
        <v>347</v>
      </c>
      <c r="AB383" s="125" t="s">
        <v>94</v>
      </c>
      <c r="AC383" s="126" t="str">
        <f t="shared" si="111"/>
        <v>CLE-367</v>
      </c>
      <c r="AD383" s="123">
        <v>80111600</v>
      </c>
      <c r="AE383" s="47" t="s">
        <v>675</v>
      </c>
      <c r="AF383" s="127" t="s">
        <v>670</v>
      </c>
      <c r="AG383" s="127" t="str">
        <f t="shared" si="110"/>
        <v>julio</v>
      </c>
      <c r="AH383" s="141">
        <f t="shared" si="106"/>
        <v>4</v>
      </c>
      <c r="AI383" s="132" t="s">
        <v>96</v>
      </c>
      <c r="AJ383" s="151" t="s">
        <v>97</v>
      </c>
      <c r="AK383" s="128">
        <f t="shared" si="113"/>
        <v>0</v>
      </c>
      <c r="AL383" s="128">
        <f t="shared" si="104"/>
        <v>0</v>
      </c>
      <c r="AM383" s="128"/>
      <c r="AN383" s="132" t="s">
        <v>94</v>
      </c>
      <c r="AO383" s="132" t="s">
        <v>98</v>
      </c>
      <c r="AP383" s="152" t="s">
        <v>99</v>
      </c>
      <c r="AQ383" s="153" t="s">
        <v>100</v>
      </c>
      <c r="AR383" s="129" t="str">
        <f t="shared" si="107"/>
        <v xml:space="preserve">CENTRO DE LENGUAS </v>
      </c>
      <c r="AS383" s="130" t="s">
        <v>101</v>
      </c>
      <c r="AT383" s="131" t="s">
        <v>102</v>
      </c>
      <c r="AU383" s="132" t="s">
        <v>94</v>
      </c>
      <c r="AV383" s="132" t="s">
        <v>94</v>
      </c>
      <c r="AW383" s="133" t="s">
        <v>103</v>
      </c>
      <c r="AX383" s="133" t="s">
        <v>104</v>
      </c>
      <c r="AY383" s="133" t="s">
        <v>105</v>
      </c>
      <c r="AZ383" s="133" t="s">
        <v>103</v>
      </c>
      <c r="BA383" s="133"/>
      <c r="BB383" s="133"/>
    </row>
    <row r="384" spans="2:54" s="3" customFormat="1" ht="72">
      <c r="B384" s="113">
        <v>368</v>
      </c>
      <c r="C384" s="113" t="s">
        <v>85</v>
      </c>
      <c r="D384" s="113" t="s">
        <v>20</v>
      </c>
      <c r="E384" s="113" t="s">
        <v>21</v>
      </c>
      <c r="F384" s="113" t="s">
        <v>201</v>
      </c>
      <c r="G384" s="114" t="s">
        <v>106</v>
      </c>
      <c r="H384" s="114" t="s">
        <v>107</v>
      </c>
      <c r="I384" s="113" t="s">
        <v>118</v>
      </c>
      <c r="J384" s="113">
        <v>1</v>
      </c>
      <c r="K384" s="115" t="e">
        <f>+[1]SALARIOS!C105</f>
        <v>#REF!</v>
      </c>
      <c r="L384" s="116"/>
      <c r="M384" s="117">
        <v>7072000</v>
      </c>
      <c r="N384" s="113">
        <v>1</v>
      </c>
      <c r="O384" s="113" t="s">
        <v>109</v>
      </c>
      <c r="P384" s="119">
        <v>45839</v>
      </c>
      <c r="Q384" s="119">
        <v>45991</v>
      </c>
      <c r="R384" s="120">
        <f>IF($O384="MENSUAL",ROUND((((Q384-P384))/30),0)*$M384,((Q384-P384)/30)*$M384)</f>
        <v>35831466.666666664</v>
      </c>
      <c r="S384" s="118"/>
      <c r="T384" s="118"/>
      <c r="U384" s="120">
        <f t="shared" si="105"/>
        <v>0</v>
      </c>
      <c r="V384" s="148">
        <f t="shared" si="112"/>
        <v>5</v>
      </c>
      <c r="W384" s="122">
        <f t="shared" si="109"/>
        <v>35831466.666666664</v>
      </c>
      <c r="X384" s="123" t="s">
        <v>92</v>
      </c>
      <c r="Y384" s="124" t="s">
        <v>93</v>
      </c>
      <c r="Z384" s="125" t="s">
        <v>110</v>
      </c>
      <c r="AA384" s="125" t="s">
        <v>347</v>
      </c>
      <c r="AB384" s="125" t="s">
        <v>320</v>
      </c>
      <c r="AC384" s="126" t="str">
        <f>"CON-"&amp;B384</f>
        <v>CON-368</v>
      </c>
      <c r="AD384" s="123">
        <v>80111600</v>
      </c>
      <c r="AE384" s="47" t="s">
        <v>678</v>
      </c>
      <c r="AF384" s="127" t="s">
        <v>672</v>
      </c>
      <c r="AG384" s="127" t="str">
        <f t="shared" si="110"/>
        <v>junio</v>
      </c>
      <c r="AH384" s="141">
        <f t="shared" si="106"/>
        <v>5</v>
      </c>
      <c r="AI384" s="132" t="s">
        <v>96</v>
      </c>
      <c r="AJ384" s="151" t="s">
        <v>97</v>
      </c>
      <c r="AK384" s="128">
        <f t="shared" si="113"/>
        <v>35831466.666666664</v>
      </c>
      <c r="AL384" s="128">
        <f t="shared" si="104"/>
        <v>35831466.666666664</v>
      </c>
      <c r="AM384" s="128"/>
      <c r="AN384" s="132" t="s">
        <v>96</v>
      </c>
      <c r="AO384" s="132" t="s">
        <v>97</v>
      </c>
      <c r="AP384" s="152" t="s">
        <v>99</v>
      </c>
      <c r="AQ384" s="153" t="s">
        <v>100</v>
      </c>
      <c r="AR384" s="129" t="str">
        <f t="shared" si="107"/>
        <v>DESPACHO VAD</v>
      </c>
      <c r="AS384" s="130" t="s">
        <v>601</v>
      </c>
      <c r="AT384" s="131" t="s">
        <v>102</v>
      </c>
      <c r="AU384" s="132" t="s">
        <v>94</v>
      </c>
      <c r="AV384" s="132" t="s">
        <v>94</v>
      </c>
      <c r="AW384" s="133" t="s">
        <v>103</v>
      </c>
      <c r="AX384" s="133" t="s">
        <v>104</v>
      </c>
      <c r="AY384" s="133" t="s">
        <v>105</v>
      </c>
      <c r="AZ384" s="133" t="s">
        <v>103</v>
      </c>
      <c r="BA384" s="133"/>
      <c r="BB384" s="133"/>
    </row>
    <row r="385" spans="2:54" s="3" customFormat="1" ht="60">
      <c r="B385" s="113">
        <v>369</v>
      </c>
      <c r="C385" s="113" t="s">
        <v>290</v>
      </c>
      <c r="D385" s="113" t="s">
        <v>29</v>
      </c>
      <c r="E385" s="113" t="s">
        <v>32</v>
      </c>
      <c r="F385" s="113"/>
      <c r="G385" s="114" t="s">
        <v>324</v>
      </c>
      <c r="H385" s="114" t="s">
        <v>107</v>
      </c>
      <c r="I385" s="113" t="s">
        <v>108</v>
      </c>
      <c r="J385" s="113">
        <v>1</v>
      </c>
      <c r="K385" s="115"/>
      <c r="L385" s="116"/>
      <c r="M385" s="117" t="s">
        <v>604</v>
      </c>
      <c r="N385" s="113">
        <v>1</v>
      </c>
      <c r="O385" s="113" t="s">
        <v>109</v>
      </c>
      <c r="P385" s="119">
        <v>45867</v>
      </c>
      <c r="Q385" s="119">
        <v>45987</v>
      </c>
      <c r="R385" s="120">
        <v>10328338</v>
      </c>
      <c r="S385" s="118"/>
      <c r="T385" s="118"/>
      <c r="U385" s="120"/>
      <c r="V385" s="148">
        <f t="shared" si="112"/>
        <v>4</v>
      </c>
      <c r="W385" s="122">
        <f t="shared" si="109"/>
        <v>10328338</v>
      </c>
      <c r="X385" s="123" t="s">
        <v>92</v>
      </c>
      <c r="Y385" s="124" t="s">
        <v>466</v>
      </c>
      <c r="Z385" s="125" t="s">
        <v>110</v>
      </c>
      <c r="AA385" s="125" t="s">
        <v>347</v>
      </c>
      <c r="AB385" s="125" t="s">
        <v>94</v>
      </c>
      <c r="AC385" s="126" t="str">
        <f t="shared" ref="AC385:AC416" si="114">"CLE-"&amp;B385</f>
        <v>CLE-369</v>
      </c>
      <c r="AD385" s="123">
        <v>80111600</v>
      </c>
      <c r="AE385" s="47" t="s">
        <v>675</v>
      </c>
      <c r="AF385" s="127" t="s">
        <v>672</v>
      </c>
      <c r="AG385" s="127" t="str">
        <f t="shared" si="110"/>
        <v>junio</v>
      </c>
      <c r="AH385" s="141">
        <f t="shared" si="106"/>
        <v>4</v>
      </c>
      <c r="AI385" s="132" t="s">
        <v>96</v>
      </c>
      <c r="AJ385" s="151" t="s">
        <v>97</v>
      </c>
      <c r="AK385" s="128">
        <f t="shared" si="113"/>
        <v>10328338</v>
      </c>
      <c r="AL385" s="128">
        <f t="shared" si="104"/>
        <v>10328338</v>
      </c>
      <c r="AM385" s="128"/>
      <c r="AN385" s="132" t="s">
        <v>96</v>
      </c>
      <c r="AO385" s="132" t="s">
        <v>97</v>
      </c>
      <c r="AP385" s="152" t="s">
        <v>99</v>
      </c>
      <c r="AQ385" s="153" t="s">
        <v>100</v>
      </c>
      <c r="AR385" s="129" t="str">
        <f t="shared" si="107"/>
        <v xml:space="preserve">CENTRO DE LENGUAS </v>
      </c>
      <c r="AS385" s="130" t="s">
        <v>601</v>
      </c>
      <c r="AT385" s="131" t="s">
        <v>102</v>
      </c>
      <c r="AU385" s="132" t="s">
        <v>94</v>
      </c>
      <c r="AV385" s="132" t="s">
        <v>94</v>
      </c>
      <c r="AW385" s="133" t="s">
        <v>103</v>
      </c>
      <c r="AX385" s="133" t="s">
        <v>104</v>
      </c>
      <c r="AY385" s="133" t="s">
        <v>105</v>
      </c>
      <c r="AZ385" s="133" t="s">
        <v>103</v>
      </c>
      <c r="BA385" s="133"/>
      <c r="BB385" s="133"/>
    </row>
    <row r="386" spans="2:54" s="3" customFormat="1" ht="60">
      <c r="B386" s="113">
        <v>370</v>
      </c>
      <c r="C386" s="113" t="s">
        <v>290</v>
      </c>
      <c r="D386" s="113" t="s">
        <v>29</v>
      </c>
      <c r="E386" s="113" t="s">
        <v>32</v>
      </c>
      <c r="F386" s="113"/>
      <c r="G386" s="114" t="s">
        <v>324</v>
      </c>
      <c r="H386" s="114" t="s">
        <v>107</v>
      </c>
      <c r="I386" s="113" t="s">
        <v>108</v>
      </c>
      <c r="J386" s="113">
        <v>1</v>
      </c>
      <c r="K386" s="115"/>
      <c r="L386" s="116"/>
      <c r="M386" s="117">
        <v>2763440</v>
      </c>
      <c r="N386" s="113">
        <v>1</v>
      </c>
      <c r="O386" s="113" t="s">
        <v>109</v>
      </c>
      <c r="P386" s="119">
        <v>45867</v>
      </c>
      <c r="Q386" s="119">
        <v>45987</v>
      </c>
      <c r="R386" s="120">
        <f>IF($O386="MENSUAL",ROUND((((Q386-P386))/30),0)*$M386,((Q386-P386)/30)*$M386)</f>
        <v>11053760</v>
      </c>
      <c r="S386" s="118"/>
      <c r="T386" s="118"/>
      <c r="U386" s="120">
        <f>IF($O386="MENSUAL",ROUND((((T386-S386))/30),0)*$M386,((T386-S386)/30)*$M386)</f>
        <v>0</v>
      </c>
      <c r="V386" s="148">
        <f t="shared" si="112"/>
        <v>4</v>
      </c>
      <c r="W386" s="122">
        <f t="shared" si="109"/>
        <v>11053760</v>
      </c>
      <c r="X386" s="123" t="s">
        <v>92</v>
      </c>
      <c r="Y386" s="124" t="s">
        <v>466</v>
      </c>
      <c r="Z386" s="125" t="s">
        <v>110</v>
      </c>
      <c r="AA386" s="125" t="s">
        <v>347</v>
      </c>
      <c r="AB386" s="125" t="s">
        <v>94</v>
      </c>
      <c r="AC386" s="126" t="str">
        <f t="shared" si="114"/>
        <v>CLE-370</v>
      </c>
      <c r="AD386" s="123">
        <v>80111600</v>
      </c>
      <c r="AE386" s="47" t="s">
        <v>675</v>
      </c>
      <c r="AF386" s="127" t="s">
        <v>672</v>
      </c>
      <c r="AG386" s="127" t="str">
        <f t="shared" si="110"/>
        <v>junio</v>
      </c>
      <c r="AH386" s="141">
        <f t="shared" si="106"/>
        <v>4</v>
      </c>
      <c r="AI386" s="132" t="s">
        <v>96</v>
      </c>
      <c r="AJ386" s="151" t="s">
        <v>97</v>
      </c>
      <c r="AK386" s="128">
        <f t="shared" si="113"/>
        <v>11053760</v>
      </c>
      <c r="AL386" s="128">
        <f t="shared" si="104"/>
        <v>11053760</v>
      </c>
      <c r="AM386" s="128"/>
      <c r="AN386" s="132" t="s">
        <v>96</v>
      </c>
      <c r="AO386" s="132" t="s">
        <v>97</v>
      </c>
      <c r="AP386" s="152" t="s">
        <v>99</v>
      </c>
      <c r="AQ386" s="153" t="s">
        <v>100</v>
      </c>
      <c r="AR386" s="129" t="str">
        <f t="shared" si="107"/>
        <v xml:space="preserve">CENTRO DE LENGUAS </v>
      </c>
      <c r="AS386" s="130" t="s">
        <v>601</v>
      </c>
      <c r="AT386" s="131" t="s">
        <v>102</v>
      </c>
      <c r="AU386" s="132" t="s">
        <v>94</v>
      </c>
      <c r="AV386" s="132" t="s">
        <v>94</v>
      </c>
      <c r="AW386" s="133" t="s">
        <v>103</v>
      </c>
      <c r="AX386" s="133" t="s">
        <v>104</v>
      </c>
      <c r="AY386" s="133" t="s">
        <v>105</v>
      </c>
      <c r="AZ386" s="133" t="s">
        <v>103</v>
      </c>
      <c r="BA386" s="133"/>
      <c r="BB386" s="133"/>
    </row>
    <row r="387" spans="2:54" s="3" customFormat="1" ht="60">
      <c r="B387" s="113">
        <v>371</v>
      </c>
      <c r="C387" s="113" t="s">
        <v>290</v>
      </c>
      <c r="D387" s="113" t="s">
        <v>29</v>
      </c>
      <c r="E387" s="113" t="s">
        <v>32</v>
      </c>
      <c r="F387" s="113"/>
      <c r="G387" s="114" t="s">
        <v>324</v>
      </c>
      <c r="H387" s="114" t="s">
        <v>107</v>
      </c>
      <c r="I387" s="113" t="s">
        <v>115</v>
      </c>
      <c r="J387" s="113">
        <v>1</v>
      </c>
      <c r="K387" s="115"/>
      <c r="L387" s="116"/>
      <c r="M387" s="117">
        <v>2851513</v>
      </c>
      <c r="N387" s="113">
        <v>1</v>
      </c>
      <c r="O387" s="113" t="s">
        <v>109</v>
      </c>
      <c r="P387" s="119">
        <v>45867</v>
      </c>
      <c r="Q387" s="119">
        <v>45987</v>
      </c>
      <c r="R387" s="120">
        <f>IF($O387="MENSUAL",ROUND((((Q387-P387))/30),0)*$M387,((Q387-P387)/30)*$M387)</f>
        <v>11406052</v>
      </c>
      <c r="S387" s="118"/>
      <c r="T387" s="118"/>
      <c r="U387" s="120">
        <f>IF($O387="MENSUAL",ROUND((((T387-S387))/30),0)*$M387,((T387-S387)/30)*$M387)</f>
        <v>0</v>
      </c>
      <c r="V387" s="148">
        <f t="shared" si="112"/>
        <v>4</v>
      </c>
      <c r="W387" s="122">
        <f t="shared" si="109"/>
        <v>11406052</v>
      </c>
      <c r="X387" s="123" t="s">
        <v>92</v>
      </c>
      <c r="Y387" s="124" t="s">
        <v>466</v>
      </c>
      <c r="Z387" s="125" t="s">
        <v>110</v>
      </c>
      <c r="AA387" s="125" t="s">
        <v>347</v>
      </c>
      <c r="AB387" s="125" t="s">
        <v>94</v>
      </c>
      <c r="AC387" s="126" t="str">
        <f t="shared" si="114"/>
        <v>CLE-371</v>
      </c>
      <c r="AD387" s="123">
        <v>80111600</v>
      </c>
      <c r="AE387" s="47" t="s">
        <v>675</v>
      </c>
      <c r="AF387" s="127" t="s">
        <v>672</v>
      </c>
      <c r="AG387" s="127" t="str">
        <f t="shared" si="110"/>
        <v>junio</v>
      </c>
      <c r="AH387" s="141">
        <f t="shared" si="106"/>
        <v>4</v>
      </c>
      <c r="AI387" s="132" t="s">
        <v>96</v>
      </c>
      <c r="AJ387" s="151" t="s">
        <v>97</v>
      </c>
      <c r="AK387" s="128">
        <f t="shared" si="113"/>
        <v>11406052</v>
      </c>
      <c r="AL387" s="128">
        <f t="shared" si="104"/>
        <v>11406052</v>
      </c>
      <c r="AM387" s="128"/>
      <c r="AN387" s="132" t="s">
        <v>96</v>
      </c>
      <c r="AO387" s="132" t="s">
        <v>97</v>
      </c>
      <c r="AP387" s="152" t="s">
        <v>99</v>
      </c>
      <c r="AQ387" s="153" t="s">
        <v>100</v>
      </c>
      <c r="AR387" s="129" t="str">
        <f t="shared" si="107"/>
        <v xml:space="preserve">CENTRO DE LENGUAS </v>
      </c>
      <c r="AS387" s="130" t="s">
        <v>601</v>
      </c>
      <c r="AT387" s="131" t="s">
        <v>102</v>
      </c>
      <c r="AU387" s="132" t="s">
        <v>94</v>
      </c>
      <c r="AV387" s="132" t="s">
        <v>94</v>
      </c>
      <c r="AW387" s="133" t="s">
        <v>103</v>
      </c>
      <c r="AX387" s="133" t="s">
        <v>104</v>
      </c>
      <c r="AY387" s="133" t="s">
        <v>105</v>
      </c>
      <c r="AZ387" s="133" t="s">
        <v>103</v>
      </c>
      <c r="BA387" s="133"/>
      <c r="BB387" s="133"/>
    </row>
    <row r="388" spans="2:54" s="3" customFormat="1" ht="60">
      <c r="B388" s="113">
        <v>372</v>
      </c>
      <c r="C388" s="113" t="s">
        <v>290</v>
      </c>
      <c r="D388" s="113" t="s">
        <v>29</v>
      </c>
      <c r="E388" s="113" t="s">
        <v>32</v>
      </c>
      <c r="F388" s="113"/>
      <c r="G388" s="114" t="s">
        <v>324</v>
      </c>
      <c r="H388" s="114" t="s">
        <v>107</v>
      </c>
      <c r="I388" s="113" t="s">
        <v>108</v>
      </c>
      <c r="J388" s="113">
        <v>1</v>
      </c>
      <c r="K388" s="115"/>
      <c r="L388" s="116"/>
      <c r="M388" s="117" t="s">
        <v>604</v>
      </c>
      <c r="N388" s="113">
        <v>1</v>
      </c>
      <c r="O388" s="113" t="s">
        <v>109</v>
      </c>
      <c r="P388" s="119">
        <v>45867</v>
      </c>
      <c r="Q388" s="119">
        <v>45987</v>
      </c>
      <c r="R388" s="120">
        <v>15259012</v>
      </c>
      <c r="S388" s="118"/>
      <c r="T388" s="118"/>
      <c r="U388" s="120"/>
      <c r="V388" s="148">
        <f t="shared" si="112"/>
        <v>4</v>
      </c>
      <c r="W388" s="122">
        <f t="shared" si="109"/>
        <v>15259012</v>
      </c>
      <c r="X388" s="123" t="s">
        <v>92</v>
      </c>
      <c r="Y388" s="124" t="s">
        <v>466</v>
      </c>
      <c r="Z388" s="125" t="s">
        <v>110</v>
      </c>
      <c r="AA388" s="125" t="s">
        <v>347</v>
      </c>
      <c r="AB388" s="125" t="s">
        <v>94</v>
      </c>
      <c r="AC388" s="126" t="str">
        <f t="shared" si="114"/>
        <v>CLE-372</v>
      </c>
      <c r="AD388" s="123">
        <v>80111600</v>
      </c>
      <c r="AE388" s="47" t="s">
        <v>675</v>
      </c>
      <c r="AF388" s="127" t="s">
        <v>672</v>
      </c>
      <c r="AG388" s="127" t="str">
        <f t="shared" si="110"/>
        <v>junio</v>
      </c>
      <c r="AH388" s="141">
        <f t="shared" si="106"/>
        <v>4</v>
      </c>
      <c r="AI388" s="132" t="s">
        <v>96</v>
      </c>
      <c r="AJ388" s="151" t="s">
        <v>97</v>
      </c>
      <c r="AK388" s="128">
        <f t="shared" si="113"/>
        <v>15259012</v>
      </c>
      <c r="AL388" s="128">
        <f t="shared" si="104"/>
        <v>15259012</v>
      </c>
      <c r="AM388" s="128"/>
      <c r="AN388" s="132" t="s">
        <v>96</v>
      </c>
      <c r="AO388" s="132" t="s">
        <v>97</v>
      </c>
      <c r="AP388" s="152" t="s">
        <v>99</v>
      </c>
      <c r="AQ388" s="153" t="s">
        <v>100</v>
      </c>
      <c r="AR388" s="129" t="str">
        <f t="shared" si="107"/>
        <v xml:space="preserve">CENTRO DE LENGUAS </v>
      </c>
      <c r="AS388" s="130" t="s">
        <v>601</v>
      </c>
      <c r="AT388" s="131" t="s">
        <v>102</v>
      </c>
      <c r="AU388" s="132" t="s">
        <v>94</v>
      </c>
      <c r="AV388" s="132" t="s">
        <v>94</v>
      </c>
      <c r="AW388" s="133" t="s">
        <v>103</v>
      </c>
      <c r="AX388" s="133" t="s">
        <v>104</v>
      </c>
      <c r="AY388" s="133" t="s">
        <v>105</v>
      </c>
      <c r="AZ388" s="133" t="s">
        <v>103</v>
      </c>
      <c r="BA388" s="133"/>
      <c r="BB388" s="133"/>
    </row>
    <row r="389" spans="2:54" s="3" customFormat="1" ht="60">
      <c r="B389" s="113">
        <v>373</v>
      </c>
      <c r="C389" s="113" t="s">
        <v>290</v>
      </c>
      <c r="D389" s="113" t="s">
        <v>29</v>
      </c>
      <c r="E389" s="113" t="s">
        <v>32</v>
      </c>
      <c r="F389" s="113"/>
      <c r="G389" s="114" t="s">
        <v>324</v>
      </c>
      <c r="H389" s="114" t="s">
        <v>107</v>
      </c>
      <c r="I389" s="113" t="s">
        <v>108</v>
      </c>
      <c r="J389" s="113">
        <v>1</v>
      </c>
      <c r="K389" s="115"/>
      <c r="L389" s="116"/>
      <c r="M389" s="117" t="s">
        <v>604</v>
      </c>
      <c r="N389" s="113">
        <v>1</v>
      </c>
      <c r="O389" s="113" t="s">
        <v>109</v>
      </c>
      <c r="P389" s="119">
        <v>45867</v>
      </c>
      <c r="Q389" s="119">
        <v>45987</v>
      </c>
      <c r="R389" s="120">
        <v>13352244</v>
      </c>
      <c r="S389" s="118"/>
      <c r="T389" s="118"/>
      <c r="U389" s="120"/>
      <c r="V389" s="148">
        <f t="shared" si="112"/>
        <v>4</v>
      </c>
      <c r="W389" s="122">
        <f t="shared" si="109"/>
        <v>13352244</v>
      </c>
      <c r="X389" s="123" t="s">
        <v>92</v>
      </c>
      <c r="Y389" s="124" t="s">
        <v>466</v>
      </c>
      <c r="Z389" s="125" t="s">
        <v>110</v>
      </c>
      <c r="AA389" s="125" t="s">
        <v>347</v>
      </c>
      <c r="AB389" s="125" t="s">
        <v>94</v>
      </c>
      <c r="AC389" s="126" t="str">
        <f t="shared" si="114"/>
        <v>CLE-373</v>
      </c>
      <c r="AD389" s="123">
        <v>80111600</v>
      </c>
      <c r="AE389" s="47" t="s">
        <v>675</v>
      </c>
      <c r="AF389" s="127" t="s">
        <v>672</v>
      </c>
      <c r="AG389" s="127" t="str">
        <f t="shared" si="110"/>
        <v>junio</v>
      </c>
      <c r="AH389" s="141">
        <f t="shared" si="106"/>
        <v>4</v>
      </c>
      <c r="AI389" s="132" t="s">
        <v>96</v>
      </c>
      <c r="AJ389" s="151" t="s">
        <v>97</v>
      </c>
      <c r="AK389" s="128">
        <f t="shared" si="113"/>
        <v>13352244</v>
      </c>
      <c r="AL389" s="128">
        <f t="shared" si="104"/>
        <v>13352244</v>
      </c>
      <c r="AM389" s="128"/>
      <c r="AN389" s="132" t="s">
        <v>96</v>
      </c>
      <c r="AO389" s="132" t="s">
        <v>97</v>
      </c>
      <c r="AP389" s="152" t="s">
        <v>99</v>
      </c>
      <c r="AQ389" s="153" t="s">
        <v>100</v>
      </c>
      <c r="AR389" s="129" t="str">
        <f t="shared" si="107"/>
        <v xml:space="preserve">CENTRO DE LENGUAS </v>
      </c>
      <c r="AS389" s="130" t="s">
        <v>601</v>
      </c>
      <c r="AT389" s="131" t="s">
        <v>102</v>
      </c>
      <c r="AU389" s="132" t="s">
        <v>94</v>
      </c>
      <c r="AV389" s="132" t="s">
        <v>94</v>
      </c>
      <c r="AW389" s="133" t="s">
        <v>103</v>
      </c>
      <c r="AX389" s="133" t="s">
        <v>104</v>
      </c>
      <c r="AY389" s="133" t="s">
        <v>105</v>
      </c>
      <c r="AZ389" s="133" t="s">
        <v>103</v>
      </c>
      <c r="BA389" s="133"/>
      <c r="BB389" s="133"/>
    </row>
    <row r="390" spans="2:54" s="3" customFormat="1" ht="60">
      <c r="B390" s="113">
        <v>374</v>
      </c>
      <c r="C390" s="113" t="s">
        <v>290</v>
      </c>
      <c r="D390" s="113" t="s">
        <v>29</v>
      </c>
      <c r="E390" s="113" t="s">
        <v>32</v>
      </c>
      <c r="F390" s="113"/>
      <c r="G390" s="114" t="s">
        <v>324</v>
      </c>
      <c r="H390" s="114" t="s">
        <v>107</v>
      </c>
      <c r="I390" s="113" t="s">
        <v>108</v>
      </c>
      <c r="J390" s="113">
        <v>1</v>
      </c>
      <c r="K390" s="115"/>
      <c r="L390" s="116"/>
      <c r="M390" s="117" t="s">
        <v>604</v>
      </c>
      <c r="N390" s="113">
        <v>1</v>
      </c>
      <c r="O390" s="113" t="s">
        <v>109</v>
      </c>
      <c r="P390" s="119">
        <v>45867</v>
      </c>
      <c r="Q390" s="119">
        <v>45987</v>
      </c>
      <c r="R390" s="120">
        <v>13538842</v>
      </c>
      <c r="S390" s="118"/>
      <c r="T390" s="118"/>
      <c r="U390" s="120"/>
      <c r="V390" s="148">
        <f t="shared" si="112"/>
        <v>4</v>
      </c>
      <c r="W390" s="122">
        <f t="shared" si="109"/>
        <v>13538842</v>
      </c>
      <c r="X390" s="123" t="s">
        <v>92</v>
      </c>
      <c r="Y390" s="124" t="s">
        <v>466</v>
      </c>
      <c r="Z390" s="125" t="s">
        <v>110</v>
      </c>
      <c r="AA390" s="125" t="s">
        <v>347</v>
      </c>
      <c r="AB390" s="125" t="s">
        <v>94</v>
      </c>
      <c r="AC390" s="126" t="str">
        <f t="shared" si="114"/>
        <v>CLE-374</v>
      </c>
      <c r="AD390" s="123">
        <v>80111600</v>
      </c>
      <c r="AE390" s="47" t="s">
        <v>675</v>
      </c>
      <c r="AF390" s="127" t="s">
        <v>672</v>
      </c>
      <c r="AG390" s="127" t="str">
        <f t="shared" si="110"/>
        <v>junio</v>
      </c>
      <c r="AH390" s="141">
        <f t="shared" si="106"/>
        <v>4</v>
      </c>
      <c r="AI390" s="132" t="s">
        <v>96</v>
      </c>
      <c r="AJ390" s="151" t="s">
        <v>97</v>
      </c>
      <c r="AK390" s="128">
        <f t="shared" si="113"/>
        <v>13538842</v>
      </c>
      <c r="AL390" s="128">
        <f t="shared" si="104"/>
        <v>13538842</v>
      </c>
      <c r="AM390" s="128"/>
      <c r="AN390" s="132" t="s">
        <v>96</v>
      </c>
      <c r="AO390" s="132" t="s">
        <v>97</v>
      </c>
      <c r="AP390" s="152" t="s">
        <v>99</v>
      </c>
      <c r="AQ390" s="153" t="s">
        <v>100</v>
      </c>
      <c r="AR390" s="129" t="str">
        <f t="shared" si="107"/>
        <v xml:space="preserve">CENTRO DE LENGUAS </v>
      </c>
      <c r="AS390" s="130" t="s">
        <v>601</v>
      </c>
      <c r="AT390" s="131" t="s">
        <v>102</v>
      </c>
      <c r="AU390" s="132" t="s">
        <v>94</v>
      </c>
      <c r="AV390" s="132" t="s">
        <v>94</v>
      </c>
      <c r="AW390" s="133" t="s">
        <v>103</v>
      </c>
      <c r="AX390" s="133" t="s">
        <v>104</v>
      </c>
      <c r="AY390" s="133" t="s">
        <v>105</v>
      </c>
      <c r="AZ390" s="133" t="s">
        <v>103</v>
      </c>
      <c r="BA390" s="133"/>
      <c r="BB390" s="133"/>
    </row>
    <row r="391" spans="2:54" s="3" customFormat="1" ht="60">
      <c r="B391" s="113">
        <v>375</v>
      </c>
      <c r="C391" s="113" t="s">
        <v>290</v>
      </c>
      <c r="D391" s="113" t="s">
        <v>29</v>
      </c>
      <c r="E391" s="113" t="s">
        <v>32</v>
      </c>
      <c r="F391" s="113"/>
      <c r="G391" s="114" t="s">
        <v>324</v>
      </c>
      <c r="H391" s="114" t="s">
        <v>107</v>
      </c>
      <c r="I391" s="113" t="s">
        <v>108</v>
      </c>
      <c r="J391" s="113">
        <v>1</v>
      </c>
      <c r="K391" s="115"/>
      <c r="L391" s="116"/>
      <c r="M391" s="117" t="s">
        <v>604</v>
      </c>
      <c r="N391" s="113">
        <v>1</v>
      </c>
      <c r="O391" s="113" t="s">
        <v>109</v>
      </c>
      <c r="P391" s="119">
        <v>45867</v>
      </c>
      <c r="Q391" s="119">
        <v>45987</v>
      </c>
      <c r="R391" s="120">
        <v>16440556</v>
      </c>
      <c r="S391" s="118"/>
      <c r="T391" s="118"/>
      <c r="U391" s="120"/>
      <c r="V391" s="148">
        <f t="shared" si="112"/>
        <v>4</v>
      </c>
      <c r="W391" s="122">
        <f t="shared" si="109"/>
        <v>16440556</v>
      </c>
      <c r="X391" s="123" t="s">
        <v>92</v>
      </c>
      <c r="Y391" s="124" t="s">
        <v>466</v>
      </c>
      <c r="Z391" s="125" t="s">
        <v>110</v>
      </c>
      <c r="AA391" s="125" t="s">
        <v>347</v>
      </c>
      <c r="AB391" s="125" t="s">
        <v>94</v>
      </c>
      <c r="AC391" s="126" t="str">
        <f t="shared" si="114"/>
        <v>CLE-375</v>
      </c>
      <c r="AD391" s="123">
        <v>80111600</v>
      </c>
      <c r="AE391" s="47" t="s">
        <v>675</v>
      </c>
      <c r="AF391" s="127" t="s">
        <v>672</v>
      </c>
      <c r="AG391" s="127" t="str">
        <f t="shared" si="110"/>
        <v>junio</v>
      </c>
      <c r="AH391" s="141">
        <f t="shared" si="106"/>
        <v>4</v>
      </c>
      <c r="AI391" s="132" t="s">
        <v>96</v>
      </c>
      <c r="AJ391" s="151" t="s">
        <v>97</v>
      </c>
      <c r="AK391" s="128">
        <f t="shared" si="113"/>
        <v>16440556</v>
      </c>
      <c r="AL391" s="128">
        <f t="shared" si="104"/>
        <v>16440556</v>
      </c>
      <c r="AM391" s="128"/>
      <c r="AN391" s="132" t="s">
        <v>96</v>
      </c>
      <c r="AO391" s="132" t="s">
        <v>97</v>
      </c>
      <c r="AP391" s="152" t="s">
        <v>99</v>
      </c>
      <c r="AQ391" s="153" t="s">
        <v>100</v>
      </c>
      <c r="AR391" s="129" t="str">
        <f t="shared" si="107"/>
        <v xml:space="preserve">CENTRO DE LENGUAS </v>
      </c>
      <c r="AS391" s="130" t="s">
        <v>601</v>
      </c>
      <c r="AT391" s="131" t="s">
        <v>102</v>
      </c>
      <c r="AU391" s="132" t="s">
        <v>94</v>
      </c>
      <c r="AV391" s="132" t="s">
        <v>94</v>
      </c>
      <c r="AW391" s="133" t="s">
        <v>103</v>
      </c>
      <c r="AX391" s="133" t="s">
        <v>104</v>
      </c>
      <c r="AY391" s="133" t="s">
        <v>105</v>
      </c>
      <c r="AZ391" s="133" t="s">
        <v>103</v>
      </c>
      <c r="BA391" s="133"/>
      <c r="BB391" s="133"/>
    </row>
    <row r="392" spans="2:54" s="3" customFormat="1" ht="60">
      <c r="B392" s="113">
        <v>376</v>
      </c>
      <c r="C392" s="113" t="s">
        <v>290</v>
      </c>
      <c r="D392" s="113" t="s">
        <v>29</v>
      </c>
      <c r="E392" s="113" t="s">
        <v>32</v>
      </c>
      <c r="F392" s="113"/>
      <c r="G392" s="114" t="s">
        <v>324</v>
      </c>
      <c r="H392" s="114" t="s">
        <v>107</v>
      </c>
      <c r="I392" s="113" t="s">
        <v>115</v>
      </c>
      <c r="J392" s="113">
        <v>1</v>
      </c>
      <c r="K392" s="115"/>
      <c r="L392" s="116"/>
      <c r="M392" s="117">
        <v>3200901</v>
      </c>
      <c r="N392" s="113">
        <v>1</v>
      </c>
      <c r="O392" s="113" t="s">
        <v>109</v>
      </c>
      <c r="P392" s="119">
        <v>45867</v>
      </c>
      <c r="Q392" s="119">
        <v>45987</v>
      </c>
      <c r="R392" s="120">
        <f>IF($O392="MENSUAL",ROUND((((Q392-P392))/30),0)*$M392,((Q392-P392)/30)*$M392)</f>
        <v>12803604</v>
      </c>
      <c r="S392" s="118"/>
      <c r="T392" s="118"/>
      <c r="U392" s="120">
        <f>IF($O392="MENSUAL",ROUND((((T392-S392))/30),0)*$M392,((T392-S392)/30)*$M392)</f>
        <v>0</v>
      </c>
      <c r="V392" s="148">
        <f t="shared" si="112"/>
        <v>4</v>
      </c>
      <c r="W392" s="122">
        <f t="shared" si="109"/>
        <v>12803604</v>
      </c>
      <c r="X392" s="123" t="s">
        <v>92</v>
      </c>
      <c r="Y392" s="124" t="s">
        <v>466</v>
      </c>
      <c r="Z392" s="125" t="s">
        <v>110</v>
      </c>
      <c r="AA392" s="125" t="s">
        <v>347</v>
      </c>
      <c r="AB392" s="125" t="s">
        <v>94</v>
      </c>
      <c r="AC392" s="126" t="str">
        <f t="shared" si="114"/>
        <v>CLE-376</v>
      </c>
      <c r="AD392" s="123">
        <v>80111600</v>
      </c>
      <c r="AE392" s="47" t="s">
        <v>675</v>
      </c>
      <c r="AF392" s="127" t="s">
        <v>672</v>
      </c>
      <c r="AG392" s="127" t="str">
        <f t="shared" si="110"/>
        <v>junio</v>
      </c>
      <c r="AH392" s="141">
        <f t="shared" si="106"/>
        <v>4</v>
      </c>
      <c r="AI392" s="132" t="s">
        <v>96</v>
      </c>
      <c r="AJ392" s="151" t="s">
        <v>97</v>
      </c>
      <c r="AK392" s="128">
        <f t="shared" si="113"/>
        <v>12803604</v>
      </c>
      <c r="AL392" s="128">
        <f t="shared" si="104"/>
        <v>12803604</v>
      </c>
      <c r="AM392" s="128"/>
      <c r="AN392" s="132" t="s">
        <v>96</v>
      </c>
      <c r="AO392" s="132" t="s">
        <v>97</v>
      </c>
      <c r="AP392" s="152" t="s">
        <v>99</v>
      </c>
      <c r="AQ392" s="153" t="s">
        <v>100</v>
      </c>
      <c r="AR392" s="129" t="str">
        <f t="shared" si="107"/>
        <v xml:space="preserve">CENTRO DE LENGUAS </v>
      </c>
      <c r="AS392" s="130" t="s">
        <v>601</v>
      </c>
      <c r="AT392" s="131" t="s">
        <v>102</v>
      </c>
      <c r="AU392" s="132" t="s">
        <v>94</v>
      </c>
      <c r="AV392" s="132" t="s">
        <v>94</v>
      </c>
      <c r="AW392" s="133" t="s">
        <v>103</v>
      </c>
      <c r="AX392" s="133" t="s">
        <v>104</v>
      </c>
      <c r="AY392" s="133" t="s">
        <v>105</v>
      </c>
      <c r="AZ392" s="133" t="s">
        <v>103</v>
      </c>
      <c r="BA392" s="133"/>
      <c r="BB392" s="133"/>
    </row>
    <row r="393" spans="2:54" s="3" customFormat="1" ht="60">
      <c r="B393" s="113">
        <v>377</v>
      </c>
      <c r="C393" s="113" t="s">
        <v>290</v>
      </c>
      <c r="D393" s="113" t="s">
        <v>29</v>
      </c>
      <c r="E393" s="113" t="s">
        <v>32</v>
      </c>
      <c r="F393" s="113"/>
      <c r="G393" s="114" t="s">
        <v>324</v>
      </c>
      <c r="H393" s="114" t="s">
        <v>107</v>
      </c>
      <c r="I393" s="113" t="s">
        <v>108</v>
      </c>
      <c r="J393" s="113">
        <v>1</v>
      </c>
      <c r="K393" s="115"/>
      <c r="L393" s="116"/>
      <c r="M393" s="117">
        <v>2582083</v>
      </c>
      <c r="N393" s="113">
        <v>1</v>
      </c>
      <c r="O393" s="113" t="s">
        <v>109</v>
      </c>
      <c r="P393" s="119">
        <v>45867</v>
      </c>
      <c r="Q393" s="119">
        <v>45987</v>
      </c>
      <c r="R393" s="120">
        <f>IF($O393="MENSUAL",ROUND((((Q393-P393))/30),0)*$M393,((Q393-P393)/30)*$M393)</f>
        <v>10328332</v>
      </c>
      <c r="S393" s="118"/>
      <c r="T393" s="118"/>
      <c r="U393" s="120">
        <f>IF($O393="MENSUAL",ROUND((((T393-S393))/30),0)*$M393,((T393-S393)/30)*$M393)</f>
        <v>0</v>
      </c>
      <c r="V393" s="148">
        <f t="shared" si="112"/>
        <v>4</v>
      </c>
      <c r="W393" s="122">
        <f t="shared" si="109"/>
        <v>10328332</v>
      </c>
      <c r="X393" s="123" t="s">
        <v>92</v>
      </c>
      <c r="Y393" s="124" t="s">
        <v>466</v>
      </c>
      <c r="Z393" s="125" t="s">
        <v>110</v>
      </c>
      <c r="AA393" s="125" t="s">
        <v>347</v>
      </c>
      <c r="AB393" s="125" t="s">
        <v>94</v>
      </c>
      <c r="AC393" s="126" t="str">
        <f t="shared" si="114"/>
        <v>CLE-377</v>
      </c>
      <c r="AD393" s="123">
        <v>80111600</v>
      </c>
      <c r="AE393" s="47" t="s">
        <v>675</v>
      </c>
      <c r="AF393" s="127" t="s">
        <v>672</v>
      </c>
      <c r="AG393" s="127" t="str">
        <f t="shared" si="110"/>
        <v>junio</v>
      </c>
      <c r="AH393" s="141">
        <f t="shared" si="106"/>
        <v>4</v>
      </c>
      <c r="AI393" s="132" t="s">
        <v>96</v>
      </c>
      <c r="AJ393" s="151" t="s">
        <v>97</v>
      </c>
      <c r="AK393" s="128">
        <f t="shared" si="113"/>
        <v>10328332</v>
      </c>
      <c r="AL393" s="128">
        <f t="shared" si="104"/>
        <v>10328332</v>
      </c>
      <c r="AM393" s="128"/>
      <c r="AN393" s="132" t="s">
        <v>96</v>
      </c>
      <c r="AO393" s="132" t="s">
        <v>97</v>
      </c>
      <c r="AP393" s="152" t="s">
        <v>99</v>
      </c>
      <c r="AQ393" s="153" t="s">
        <v>100</v>
      </c>
      <c r="AR393" s="129" t="str">
        <f t="shared" si="107"/>
        <v xml:space="preserve">CENTRO DE LENGUAS </v>
      </c>
      <c r="AS393" s="130" t="s">
        <v>601</v>
      </c>
      <c r="AT393" s="131" t="s">
        <v>102</v>
      </c>
      <c r="AU393" s="132" t="s">
        <v>94</v>
      </c>
      <c r="AV393" s="132" t="s">
        <v>94</v>
      </c>
      <c r="AW393" s="133" t="s">
        <v>103</v>
      </c>
      <c r="AX393" s="133" t="s">
        <v>104</v>
      </c>
      <c r="AY393" s="133" t="s">
        <v>105</v>
      </c>
      <c r="AZ393" s="133" t="s">
        <v>103</v>
      </c>
      <c r="BA393" s="133"/>
      <c r="BB393" s="133"/>
    </row>
    <row r="394" spans="2:54" s="3" customFormat="1" ht="60">
      <c r="B394" s="113">
        <v>378</v>
      </c>
      <c r="C394" s="113" t="s">
        <v>290</v>
      </c>
      <c r="D394" s="113" t="s">
        <v>29</v>
      </c>
      <c r="E394" s="113" t="s">
        <v>32</v>
      </c>
      <c r="F394" s="113"/>
      <c r="G394" s="114" t="s">
        <v>324</v>
      </c>
      <c r="H394" s="114" t="s">
        <v>107</v>
      </c>
      <c r="I394" s="113" t="s">
        <v>115</v>
      </c>
      <c r="J394" s="113">
        <v>1</v>
      </c>
      <c r="K394" s="115"/>
      <c r="L394" s="116"/>
      <c r="M394" s="117">
        <v>3200901</v>
      </c>
      <c r="N394" s="113">
        <v>1</v>
      </c>
      <c r="O394" s="113" t="s">
        <v>109</v>
      </c>
      <c r="P394" s="119">
        <v>45867</v>
      </c>
      <c r="Q394" s="119">
        <v>45987</v>
      </c>
      <c r="R394" s="120">
        <f>IF($O394="MENSUAL",ROUND((((Q394-P394))/30),0)*$M394,((Q394-P394)/30)*$M394)</f>
        <v>12803604</v>
      </c>
      <c r="S394" s="118"/>
      <c r="T394" s="118"/>
      <c r="U394" s="120">
        <f>IF($O394="MENSUAL",ROUND((((T394-S394))/30),0)*$M394,((T394-S394)/30)*$M394)</f>
        <v>0</v>
      </c>
      <c r="V394" s="148">
        <f t="shared" si="112"/>
        <v>4</v>
      </c>
      <c r="W394" s="122">
        <f t="shared" si="109"/>
        <v>12803604</v>
      </c>
      <c r="X394" s="123" t="s">
        <v>92</v>
      </c>
      <c r="Y394" s="124" t="s">
        <v>466</v>
      </c>
      <c r="Z394" s="125" t="s">
        <v>110</v>
      </c>
      <c r="AA394" s="125" t="s">
        <v>347</v>
      </c>
      <c r="AB394" s="125" t="s">
        <v>94</v>
      </c>
      <c r="AC394" s="126" t="str">
        <f t="shared" si="114"/>
        <v>CLE-378</v>
      </c>
      <c r="AD394" s="123">
        <v>80111600</v>
      </c>
      <c r="AE394" s="47" t="s">
        <v>675</v>
      </c>
      <c r="AF394" s="127" t="s">
        <v>672</v>
      </c>
      <c r="AG394" s="127" t="str">
        <f t="shared" si="110"/>
        <v>junio</v>
      </c>
      <c r="AH394" s="141">
        <f t="shared" si="106"/>
        <v>4</v>
      </c>
      <c r="AI394" s="132" t="s">
        <v>96</v>
      </c>
      <c r="AJ394" s="151" t="s">
        <v>97</v>
      </c>
      <c r="AK394" s="128">
        <f t="shared" si="113"/>
        <v>12803604</v>
      </c>
      <c r="AL394" s="128">
        <f t="shared" si="104"/>
        <v>12803604</v>
      </c>
      <c r="AM394" s="128"/>
      <c r="AN394" s="132" t="s">
        <v>96</v>
      </c>
      <c r="AO394" s="132" t="s">
        <v>97</v>
      </c>
      <c r="AP394" s="152" t="s">
        <v>99</v>
      </c>
      <c r="AQ394" s="153" t="s">
        <v>100</v>
      </c>
      <c r="AR394" s="129" t="str">
        <f t="shared" si="107"/>
        <v xml:space="preserve">CENTRO DE LENGUAS </v>
      </c>
      <c r="AS394" s="130" t="s">
        <v>601</v>
      </c>
      <c r="AT394" s="131" t="s">
        <v>102</v>
      </c>
      <c r="AU394" s="132" t="s">
        <v>94</v>
      </c>
      <c r="AV394" s="132" t="s">
        <v>94</v>
      </c>
      <c r="AW394" s="133" t="s">
        <v>103</v>
      </c>
      <c r="AX394" s="133" t="s">
        <v>104</v>
      </c>
      <c r="AY394" s="133" t="s">
        <v>105</v>
      </c>
      <c r="AZ394" s="133" t="s">
        <v>103</v>
      </c>
      <c r="BA394" s="133"/>
      <c r="BB394" s="133"/>
    </row>
    <row r="395" spans="2:54" s="3" customFormat="1" ht="60">
      <c r="B395" s="113">
        <v>379</v>
      </c>
      <c r="C395" s="113" t="s">
        <v>290</v>
      </c>
      <c r="D395" s="113" t="s">
        <v>29</v>
      </c>
      <c r="E395" s="113" t="s">
        <v>32</v>
      </c>
      <c r="F395" s="113"/>
      <c r="G395" s="114" t="s">
        <v>324</v>
      </c>
      <c r="H395" s="114" t="s">
        <v>107</v>
      </c>
      <c r="I395" s="113" t="s">
        <v>115</v>
      </c>
      <c r="J395" s="113">
        <v>1</v>
      </c>
      <c r="K395" s="115"/>
      <c r="L395" s="116"/>
      <c r="M395" s="117">
        <v>2269201</v>
      </c>
      <c r="N395" s="113">
        <v>1</v>
      </c>
      <c r="O395" s="113" t="s">
        <v>109</v>
      </c>
      <c r="P395" s="119">
        <v>45867</v>
      </c>
      <c r="Q395" s="119">
        <v>45987</v>
      </c>
      <c r="R395" s="120">
        <f>IF($O395="MENSUAL",ROUND((((Q395-P395))/30),0)*$M395,((Q395-P395)/30)*$M395)</f>
        <v>9076804</v>
      </c>
      <c r="S395" s="118"/>
      <c r="T395" s="118"/>
      <c r="U395" s="120">
        <f>IF($O395="MENSUAL",ROUND((((T395-S395))/30),0)*$M395,((T395-S395)/30)*$M395)</f>
        <v>0</v>
      </c>
      <c r="V395" s="148">
        <f t="shared" si="112"/>
        <v>4</v>
      </c>
      <c r="W395" s="122">
        <f t="shared" si="109"/>
        <v>9076804</v>
      </c>
      <c r="X395" s="123" t="s">
        <v>92</v>
      </c>
      <c r="Y395" s="124" t="s">
        <v>466</v>
      </c>
      <c r="Z395" s="125" t="s">
        <v>110</v>
      </c>
      <c r="AA395" s="125" t="s">
        <v>347</v>
      </c>
      <c r="AB395" s="125" t="s">
        <v>94</v>
      </c>
      <c r="AC395" s="126" t="str">
        <f t="shared" si="114"/>
        <v>CLE-379</v>
      </c>
      <c r="AD395" s="123">
        <v>80111600</v>
      </c>
      <c r="AE395" s="47" t="s">
        <v>675</v>
      </c>
      <c r="AF395" s="127" t="s">
        <v>672</v>
      </c>
      <c r="AG395" s="127" t="str">
        <f t="shared" si="110"/>
        <v>junio</v>
      </c>
      <c r="AH395" s="141">
        <f t="shared" si="106"/>
        <v>4</v>
      </c>
      <c r="AI395" s="132" t="s">
        <v>96</v>
      </c>
      <c r="AJ395" s="151" t="s">
        <v>97</v>
      </c>
      <c r="AK395" s="128">
        <f t="shared" si="113"/>
        <v>9076804</v>
      </c>
      <c r="AL395" s="128">
        <f t="shared" si="104"/>
        <v>9076804</v>
      </c>
      <c r="AM395" s="128"/>
      <c r="AN395" s="132" t="s">
        <v>96</v>
      </c>
      <c r="AO395" s="132" t="s">
        <v>97</v>
      </c>
      <c r="AP395" s="152" t="s">
        <v>99</v>
      </c>
      <c r="AQ395" s="153" t="s">
        <v>100</v>
      </c>
      <c r="AR395" s="129" t="str">
        <f t="shared" si="107"/>
        <v xml:space="preserve">CENTRO DE LENGUAS </v>
      </c>
      <c r="AS395" s="130" t="s">
        <v>601</v>
      </c>
      <c r="AT395" s="131" t="s">
        <v>102</v>
      </c>
      <c r="AU395" s="132" t="s">
        <v>94</v>
      </c>
      <c r="AV395" s="132" t="s">
        <v>94</v>
      </c>
      <c r="AW395" s="133" t="s">
        <v>103</v>
      </c>
      <c r="AX395" s="133" t="s">
        <v>104</v>
      </c>
      <c r="AY395" s="133" t="s">
        <v>105</v>
      </c>
      <c r="AZ395" s="133" t="s">
        <v>103</v>
      </c>
      <c r="BA395" s="133"/>
      <c r="BB395" s="133"/>
    </row>
    <row r="396" spans="2:54" s="3" customFormat="1" ht="60">
      <c r="B396" s="113">
        <v>380</v>
      </c>
      <c r="C396" s="113" t="s">
        <v>290</v>
      </c>
      <c r="D396" s="113" t="s">
        <v>29</v>
      </c>
      <c r="E396" s="113" t="s">
        <v>32</v>
      </c>
      <c r="F396" s="113"/>
      <c r="G396" s="114" t="s">
        <v>324</v>
      </c>
      <c r="H396" s="114" t="s">
        <v>107</v>
      </c>
      <c r="I396" s="113" t="s">
        <v>108</v>
      </c>
      <c r="J396" s="113">
        <v>1</v>
      </c>
      <c r="K396" s="115"/>
      <c r="L396" s="116"/>
      <c r="M396" s="117" t="s">
        <v>604</v>
      </c>
      <c r="N396" s="113">
        <v>1</v>
      </c>
      <c r="O396" s="113" t="s">
        <v>109</v>
      </c>
      <c r="P396" s="119">
        <v>45867</v>
      </c>
      <c r="Q396" s="119">
        <v>45987</v>
      </c>
      <c r="R396" s="120">
        <v>13352244</v>
      </c>
      <c r="S396" s="118"/>
      <c r="T396" s="118"/>
      <c r="U396" s="120"/>
      <c r="V396" s="148">
        <f t="shared" si="112"/>
        <v>4</v>
      </c>
      <c r="W396" s="122">
        <f t="shared" si="109"/>
        <v>13352244</v>
      </c>
      <c r="X396" s="123" t="s">
        <v>92</v>
      </c>
      <c r="Y396" s="124" t="s">
        <v>466</v>
      </c>
      <c r="Z396" s="125" t="s">
        <v>110</v>
      </c>
      <c r="AA396" s="125" t="s">
        <v>347</v>
      </c>
      <c r="AB396" s="125" t="s">
        <v>94</v>
      </c>
      <c r="AC396" s="126" t="str">
        <f t="shared" si="114"/>
        <v>CLE-380</v>
      </c>
      <c r="AD396" s="123">
        <v>80111600</v>
      </c>
      <c r="AE396" s="47" t="s">
        <v>675</v>
      </c>
      <c r="AF396" s="127" t="s">
        <v>672</v>
      </c>
      <c r="AG396" s="127" t="str">
        <f t="shared" si="110"/>
        <v>junio</v>
      </c>
      <c r="AH396" s="141">
        <f t="shared" si="106"/>
        <v>4</v>
      </c>
      <c r="AI396" s="132" t="s">
        <v>96</v>
      </c>
      <c r="AJ396" s="151" t="s">
        <v>97</v>
      </c>
      <c r="AK396" s="128">
        <f t="shared" si="113"/>
        <v>13352244</v>
      </c>
      <c r="AL396" s="128">
        <f t="shared" si="104"/>
        <v>13352244</v>
      </c>
      <c r="AM396" s="128"/>
      <c r="AN396" s="132" t="s">
        <v>96</v>
      </c>
      <c r="AO396" s="132" t="s">
        <v>97</v>
      </c>
      <c r="AP396" s="152" t="s">
        <v>99</v>
      </c>
      <c r="AQ396" s="153" t="s">
        <v>100</v>
      </c>
      <c r="AR396" s="129" t="str">
        <f t="shared" si="107"/>
        <v xml:space="preserve">CENTRO DE LENGUAS </v>
      </c>
      <c r="AS396" s="130" t="s">
        <v>601</v>
      </c>
      <c r="AT396" s="131" t="s">
        <v>102</v>
      </c>
      <c r="AU396" s="132" t="s">
        <v>94</v>
      </c>
      <c r="AV396" s="132" t="s">
        <v>94</v>
      </c>
      <c r="AW396" s="133" t="s">
        <v>103</v>
      </c>
      <c r="AX396" s="133" t="s">
        <v>104</v>
      </c>
      <c r="AY396" s="133" t="s">
        <v>105</v>
      </c>
      <c r="AZ396" s="133" t="s">
        <v>103</v>
      </c>
      <c r="BA396" s="133"/>
      <c r="BB396" s="133"/>
    </row>
    <row r="397" spans="2:54" s="3" customFormat="1" ht="60">
      <c r="B397" s="113">
        <v>381</v>
      </c>
      <c r="C397" s="113" t="s">
        <v>290</v>
      </c>
      <c r="D397" s="113" t="s">
        <v>29</v>
      </c>
      <c r="E397" s="113" t="s">
        <v>32</v>
      </c>
      <c r="F397" s="113"/>
      <c r="G397" s="114" t="s">
        <v>324</v>
      </c>
      <c r="H397" s="114" t="s">
        <v>107</v>
      </c>
      <c r="I397" s="113" t="s">
        <v>108</v>
      </c>
      <c r="J397" s="113">
        <v>1</v>
      </c>
      <c r="K397" s="115"/>
      <c r="L397" s="116"/>
      <c r="M397" s="117">
        <v>1856656</v>
      </c>
      <c r="N397" s="113">
        <v>1</v>
      </c>
      <c r="O397" s="113" t="s">
        <v>109</v>
      </c>
      <c r="P397" s="119">
        <v>45867</v>
      </c>
      <c r="Q397" s="119">
        <v>45987</v>
      </c>
      <c r="R397" s="120">
        <f>IF($O397="MENSUAL",ROUND((((Q397-P397))/30),0)*$M397,((Q397-P397)/30)*$M397)</f>
        <v>7426624</v>
      </c>
      <c r="S397" s="118"/>
      <c r="T397" s="118"/>
      <c r="U397" s="120">
        <f>IF($O397="MENSUAL",ROUND((((T397-S397))/30),0)*$M397,((T397-S397)/30)*$M397)</f>
        <v>0</v>
      </c>
      <c r="V397" s="148">
        <f t="shared" si="112"/>
        <v>4</v>
      </c>
      <c r="W397" s="122">
        <f t="shared" si="109"/>
        <v>7426624</v>
      </c>
      <c r="X397" s="123" t="s">
        <v>92</v>
      </c>
      <c r="Y397" s="124" t="s">
        <v>466</v>
      </c>
      <c r="Z397" s="125" t="s">
        <v>110</v>
      </c>
      <c r="AA397" s="125" t="s">
        <v>347</v>
      </c>
      <c r="AB397" s="125" t="s">
        <v>39</v>
      </c>
      <c r="AC397" s="126" t="str">
        <f t="shared" si="114"/>
        <v>CLE-381</v>
      </c>
      <c r="AD397" s="123">
        <v>80111600</v>
      </c>
      <c r="AE397" s="47" t="s">
        <v>675</v>
      </c>
      <c r="AF397" s="127" t="s">
        <v>672</v>
      </c>
      <c r="AG397" s="127" t="str">
        <f t="shared" si="110"/>
        <v>junio</v>
      </c>
      <c r="AH397" s="141">
        <f t="shared" ref="AH397:AH428" si="115">+V397</f>
        <v>4</v>
      </c>
      <c r="AI397" s="132" t="s">
        <v>96</v>
      </c>
      <c r="AJ397" s="151" t="s">
        <v>97</v>
      </c>
      <c r="AK397" s="128">
        <f t="shared" si="113"/>
        <v>7426624</v>
      </c>
      <c r="AL397" s="128">
        <f t="shared" si="104"/>
        <v>7426624</v>
      </c>
      <c r="AM397" s="128"/>
      <c r="AN397" s="132" t="s">
        <v>96</v>
      </c>
      <c r="AO397" s="132" t="s">
        <v>97</v>
      </c>
      <c r="AP397" s="152" t="s">
        <v>99</v>
      </c>
      <c r="AQ397" s="153" t="s">
        <v>100</v>
      </c>
      <c r="AR397" s="129" t="str">
        <f t="shared" ref="AR397:AR428" si="116">E397</f>
        <v xml:space="preserve">CENTRO DE LENGUAS </v>
      </c>
      <c r="AS397" s="130" t="s">
        <v>601</v>
      </c>
      <c r="AT397" s="131" t="s">
        <v>102</v>
      </c>
      <c r="AU397" s="132" t="s">
        <v>94</v>
      </c>
      <c r="AV397" s="132" t="s">
        <v>94</v>
      </c>
      <c r="AW397" s="133" t="s">
        <v>103</v>
      </c>
      <c r="AX397" s="133" t="s">
        <v>104</v>
      </c>
      <c r="AY397" s="133" t="s">
        <v>105</v>
      </c>
      <c r="AZ397" s="133" t="s">
        <v>103</v>
      </c>
      <c r="BA397" s="133"/>
      <c r="BB397" s="133"/>
    </row>
    <row r="398" spans="2:54" s="3" customFormat="1" ht="60">
      <c r="B398" s="113">
        <v>382</v>
      </c>
      <c r="C398" s="113" t="s">
        <v>290</v>
      </c>
      <c r="D398" s="113" t="s">
        <v>29</v>
      </c>
      <c r="E398" s="113" t="s">
        <v>32</v>
      </c>
      <c r="F398" s="113"/>
      <c r="G398" s="114" t="s">
        <v>324</v>
      </c>
      <c r="H398" s="114" t="s">
        <v>107</v>
      </c>
      <c r="I398" s="113" t="s">
        <v>108</v>
      </c>
      <c r="J398" s="113">
        <v>1</v>
      </c>
      <c r="K398" s="115"/>
      <c r="L398" s="116"/>
      <c r="M398" s="117" t="s">
        <v>604</v>
      </c>
      <c r="N398" s="113">
        <v>1</v>
      </c>
      <c r="O398" s="113" t="s">
        <v>109</v>
      </c>
      <c r="P398" s="119">
        <v>45867</v>
      </c>
      <c r="Q398" s="119">
        <v>45987</v>
      </c>
      <c r="R398" s="120">
        <v>13352244</v>
      </c>
      <c r="S398" s="118"/>
      <c r="T398" s="118"/>
      <c r="U398" s="120"/>
      <c r="V398" s="148">
        <f t="shared" si="112"/>
        <v>4</v>
      </c>
      <c r="W398" s="122">
        <f t="shared" ref="W398:W429" si="117">+R398+U398</f>
        <v>13352244</v>
      </c>
      <c r="X398" s="123" t="s">
        <v>92</v>
      </c>
      <c r="Y398" s="124" t="s">
        <v>466</v>
      </c>
      <c r="Z398" s="125" t="s">
        <v>110</v>
      </c>
      <c r="AA398" s="125" t="s">
        <v>347</v>
      </c>
      <c r="AB398" s="125" t="s">
        <v>94</v>
      </c>
      <c r="AC398" s="126" t="str">
        <f t="shared" si="114"/>
        <v>CLE-382</v>
      </c>
      <c r="AD398" s="123">
        <v>80111600</v>
      </c>
      <c r="AE398" s="47" t="s">
        <v>675</v>
      </c>
      <c r="AF398" s="127" t="s">
        <v>672</v>
      </c>
      <c r="AG398" s="127" t="str">
        <f t="shared" ref="AG398:AG429" si="118">+AF398</f>
        <v>junio</v>
      </c>
      <c r="AH398" s="141">
        <f t="shared" si="115"/>
        <v>4</v>
      </c>
      <c r="AI398" s="132" t="s">
        <v>96</v>
      </c>
      <c r="AJ398" s="151" t="s">
        <v>97</v>
      </c>
      <c r="AK398" s="128">
        <f t="shared" si="113"/>
        <v>13352244</v>
      </c>
      <c r="AL398" s="128">
        <f t="shared" si="104"/>
        <v>13352244</v>
      </c>
      <c r="AM398" s="128"/>
      <c r="AN398" s="132" t="s">
        <v>96</v>
      </c>
      <c r="AO398" s="132" t="s">
        <v>97</v>
      </c>
      <c r="AP398" s="152" t="s">
        <v>99</v>
      </c>
      <c r="AQ398" s="153" t="s">
        <v>100</v>
      </c>
      <c r="AR398" s="129" t="str">
        <f t="shared" si="116"/>
        <v xml:space="preserve">CENTRO DE LENGUAS </v>
      </c>
      <c r="AS398" s="130" t="s">
        <v>601</v>
      </c>
      <c r="AT398" s="131" t="s">
        <v>102</v>
      </c>
      <c r="AU398" s="132" t="s">
        <v>94</v>
      </c>
      <c r="AV398" s="132" t="s">
        <v>94</v>
      </c>
      <c r="AW398" s="133" t="s">
        <v>103</v>
      </c>
      <c r="AX398" s="133" t="s">
        <v>104</v>
      </c>
      <c r="AY398" s="133" t="s">
        <v>105</v>
      </c>
      <c r="AZ398" s="133" t="s">
        <v>103</v>
      </c>
      <c r="BA398" s="133"/>
      <c r="BB398" s="133"/>
    </row>
    <row r="399" spans="2:54" s="3" customFormat="1" ht="60">
      <c r="B399" s="113">
        <v>383</v>
      </c>
      <c r="C399" s="113" t="s">
        <v>290</v>
      </c>
      <c r="D399" s="113" t="s">
        <v>29</v>
      </c>
      <c r="E399" s="113" t="s">
        <v>32</v>
      </c>
      <c r="F399" s="113"/>
      <c r="G399" s="114" t="s">
        <v>324</v>
      </c>
      <c r="H399" s="114" t="s">
        <v>107</v>
      </c>
      <c r="I399" s="113" t="s">
        <v>108</v>
      </c>
      <c r="J399" s="113">
        <v>1</v>
      </c>
      <c r="K399" s="115"/>
      <c r="L399" s="116"/>
      <c r="M399" s="117" t="s">
        <v>604</v>
      </c>
      <c r="N399" s="113">
        <v>1</v>
      </c>
      <c r="O399" s="113" t="s">
        <v>109</v>
      </c>
      <c r="P399" s="119">
        <v>45867</v>
      </c>
      <c r="Q399" s="119">
        <v>45987</v>
      </c>
      <c r="R399" s="120">
        <v>16440556</v>
      </c>
      <c r="S399" s="118"/>
      <c r="T399" s="118"/>
      <c r="U399" s="120"/>
      <c r="V399" s="148">
        <f t="shared" si="112"/>
        <v>4</v>
      </c>
      <c r="W399" s="122">
        <f t="shared" si="117"/>
        <v>16440556</v>
      </c>
      <c r="X399" s="123" t="s">
        <v>92</v>
      </c>
      <c r="Y399" s="124" t="s">
        <v>466</v>
      </c>
      <c r="Z399" s="125" t="s">
        <v>110</v>
      </c>
      <c r="AA399" s="125" t="s">
        <v>347</v>
      </c>
      <c r="AB399" s="125" t="s">
        <v>94</v>
      </c>
      <c r="AC399" s="126" t="str">
        <f t="shared" si="114"/>
        <v>CLE-383</v>
      </c>
      <c r="AD399" s="123">
        <v>80111600</v>
      </c>
      <c r="AE399" s="47" t="s">
        <v>675</v>
      </c>
      <c r="AF399" s="127" t="s">
        <v>672</v>
      </c>
      <c r="AG399" s="127" t="str">
        <f t="shared" si="118"/>
        <v>junio</v>
      </c>
      <c r="AH399" s="141">
        <f t="shared" si="115"/>
        <v>4</v>
      </c>
      <c r="AI399" s="132" t="s">
        <v>96</v>
      </c>
      <c r="AJ399" s="151" t="s">
        <v>97</v>
      </c>
      <c r="AK399" s="128">
        <f t="shared" si="113"/>
        <v>16440556</v>
      </c>
      <c r="AL399" s="128">
        <f t="shared" si="104"/>
        <v>16440556</v>
      </c>
      <c r="AM399" s="128"/>
      <c r="AN399" s="132" t="s">
        <v>96</v>
      </c>
      <c r="AO399" s="132" t="s">
        <v>97</v>
      </c>
      <c r="AP399" s="152" t="s">
        <v>99</v>
      </c>
      <c r="AQ399" s="153" t="s">
        <v>100</v>
      </c>
      <c r="AR399" s="129" t="str">
        <f t="shared" si="116"/>
        <v xml:space="preserve">CENTRO DE LENGUAS </v>
      </c>
      <c r="AS399" s="130" t="s">
        <v>601</v>
      </c>
      <c r="AT399" s="131" t="s">
        <v>102</v>
      </c>
      <c r="AU399" s="132" t="s">
        <v>94</v>
      </c>
      <c r="AV399" s="132" t="s">
        <v>94</v>
      </c>
      <c r="AW399" s="133" t="s">
        <v>103</v>
      </c>
      <c r="AX399" s="133" t="s">
        <v>104</v>
      </c>
      <c r="AY399" s="133" t="s">
        <v>105</v>
      </c>
      <c r="AZ399" s="133" t="s">
        <v>103</v>
      </c>
      <c r="BA399" s="133"/>
      <c r="BB399" s="133"/>
    </row>
    <row r="400" spans="2:54" s="3" customFormat="1" ht="60">
      <c r="B400" s="113">
        <v>384</v>
      </c>
      <c r="C400" s="113" t="s">
        <v>290</v>
      </c>
      <c r="D400" s="113" t="s">
        <v>29</v>
      </c>
      <c r="E400" s="113" t="s">
        <v>32</v>
      </c>
      <c r="F400" s="113"/>
      <c r="G400" s="114" t="s">
        <v>324</v>
      </c>
      <c r="H400" s="114" t="s">
        <v>107</v>
      </c>
      <c r="I400" s="113" t="s">
        <v>108</v>
      </c>
      <c r="J400" s="113">
        <v>1</v>
      </c>
      <c r="K400" s="115"/>
      <c r="L400" s="116"/>
      <c r="M400" s="117" t="s">
        <v>604</v>
      </c>
      <c r="N400" s="113">
        <v>1</v>
      </c>
      <c r="O400" s="113" t="s">
        <v>109</v>
      </c>
      <c r="P400" s="119">
        <v>45867</v>
      </c>
      <c r="Q400" s="119">
        <v>45987</v>
      </c>
      <c r="R400" s="120">
        <v>10328338</v>
      </c>
      <c r="S400" s="118"/>
      <c r="T400" s="118"/>
      <c r="U400" s="120"/>
      <c r="V400" s="148">
        <f t="shared" si="112"/>
        <v>4</v>
      </c>
      <c r="W400" s="122">
        <f t="shared" si="117"/>
        <v>10328338</v>
      </c>
      <c r="X400" s="123" t="s">
        <v>92</v>
      </c>
      <c r="Y400" s="124" t="s">
        <v>466</v>
      </c>
      <c r="Z400" s="125" t="s">
        <v>110</v>
      </c>
      <c r="AA400" s="125" t="s">
        <v>347</v>
      </c>
      <c r="AB400" s="125" t="s">
        <v>94</v>
      </c>
      <c r="AC400" s="126" t="str">
        <f t="shared" si="114"/>
        <v>CLE-384</v>
      </c>
      <c r="AD400" s="123">
        <v>80111600</v>
      </c>
      <c r="AE400" s="47" t="s">
        <v>675</v>
      </c>
      <c r="AF400" s="127" t="s">
        <v>672</v>
      </c>
      <c r="AG400" s="127" t="str">
        <f t="shared" si="118"/>
        <v>junio</v>
      </c>
      <c r="AH400" s="141">
        <f t="shared" si="115"/>
        <v>4</v>
      </c>
      <c r="AI400" s="132" t="s">
        <v>96</v>
      </c>
      <c r="AJ400" s="151" t="s">
        <v>97</v>
      </c>
      <c r="AK400" s="128">
        <f t="shared" si="113"/>
        <v>10328338</v>
      </c>
      <c r="AL400" s="128">
        <f t="shared" si="104"/>
        <v>10328338</v>
      </c>
      <c r="AM400" s="128"/>
      <c r="AN400" s="132" t="s">
        <v>96</v>
      </c>
      <c r="AO400" s="132" t="s">
        <v>97</v>
      </c>
      <c r="AP400" s="152" t="s">
        <v>99</v>
      </c>
      <c r="AQ400" s="153" t="s">
        <v>100</v>
      </c>
      <c r="AR400" s="129" t="str">
        <f t="shared" si="116"/>
        <v xml:space="preserve">CENTRO DE LENGUAS </v>
      </c>
      <c r="AS400" s="130" t="s">
        <v>601</v>
      </c>
      <c r="AT400" s="131" t="s">
        <v>102</v>
      </c>
      <c r="AU400" s="132" t="s">
        <v>94</v>
      </c>
      <c r="AV400" s="132" t="s">
        <v>94</v>
      </c>
      <c r="AW400" s="133" t="s">
        <v>103</v>
      </c>
      <c r="AX400" s="133" t="s">
        <v>104</v>
      </c>
      <c r="AY400" s="133" t="s">
        <v>105</v>
      </c>
      <c r="AZ400" s="133" t="s">
        <v>103</v>
      </c>
      <c r="BA400" s="133"/>
      <c r="BB400" s="133"/>
    </row>
    <row r="401" spans="2:54" s="3" customFormat="1" ht="60">
      <c r="B401" s="113">
        <v>385</v>
      </c>
      <c r="C401" s="113" t="s">
        <v>290</v>
      </c>
      <c r="D401" s="113" t="s">
        <v>29</v>
      </c>
      <c r="E401" s="113" t="s">
        <v>32</v>
      </c>
      <c r="F401" s="113"/>
      <c r="G401" s="114" t="s">
        <v>324</v>
      </c>
      <c r="H401" s="114" t="s">
        <v>107</v>
      </c>
      <c r="I401" s="113" t="s">
        <v>108</v>
      </c>
      <c r="J401" s="113">
        <v>1</v>
      </c>
      <c r="K401" s="115"/>
      <c r="L401" s="116"/>
      <c r="M401" s="117" t="s">
        <v>604</v>
      </c>
      <c r="N401" s="113">
        <v>1</v>
      </c>
      <c r="O401" s="113" t="s">
        <v>109</v>
      </c>
      <c r="P401" s="119">
        <v>45867</v>
      </c>
      <c r="Q401" s="119">
        <v>45987</v>
      </c>
      <c r="R401" s="120">
        <v>21288518</v>
      </c>
      <c r="S401" s="118"/>
      <c r="T401" s="118"/>
      <c r="U401" s="120"/>
      <c r="V401" s="148">
        <f t="shared" ref="V401:V432" si="119">ROUND((((Q401-P401)+(T401-S401))/30),0)</f>
        <v>4</v>
      </c>
      <c r="W401" s="122">
        <f t="shared" si="117"/>
        <v>21288518</v>
      </c>
      <c r="X401" s="123" t="s">
        <v>92</v>
      </c>
      <c r="Y401" s="124" t="s">
        <v>466</v>
      </c>
      <c r="Z401" s="125" t="s">
        <v>110</v>
      </c>
      <c r="AA401" s="125" t="s">
        <v>347</v>
      </c>
      <c r="AB401" s="125" t="s">
        <v>94</v>
      </c>
      <c r="AC401" s="126" t="str">
        <f t="shared" si="114"/>
        <v>CLE-385</v>
      </c>
      <c r="AD401" s="123">
        <v>80111600</v>
      </c>
      <c r="AE401" s="47" t="s">
        <v>675</v>
      </c>
      <c r="AF401" s="127" t="s">
        <v>672</v>
      </c>
      <c r="AG401" s="127" t="str">
        <f t="shared" si="118"/>
        <v>junio</v>
      </c>
      <c r="AH401" s="141">
        <f t="shared" si="115"/>
        <v>4</v>
      </c>
      <c r="AI401" s="132" t="s">
        <v>96</v>
      </c>
      <c r="AJ401" s="151" t="s">
        <v>97</v>
      </c>
      <c r="AK401" s="128">
        <f t="shared" ref="AK401:AK432" si="120">+W401</f>
        <v>21288518</v>
      </c>
      <c r="AL401" s="128">
        <f t="shared" ref="AL401:AL447" si="121">+AK401</f>
        <v>21288518</v>
      </c>
      <c r="AM401" s="128"/>
      <c r="AN401" s="132" t="s">
        <v>96</v>
      </c>
      <c r="AO401" s="132" t="s">
        <v>97</v>
      </c>
      <c r="AP401" s="152" t="s">
        <v>99</v>
      </c>
      <c r="AQ401" s="153" t="s">
        <v>100</v>
      </c>
      <c r="AR401" s="129" t="str">
        <f t="shared" si="116"/>
        <v xml:space="preserve">CENTRO DE LENGUAS </v>
      </c>
      <c r="AS401" s="130" t="s">
        <v>601</v>
      </c>
      <c r="AT401" s="131" t="s">
        <v>102</v>
      </c>
      <c r="AU401" s="132" t="s">
        <v>94</v>
      </c>
      <c r="AV401" s="132" t="s">
        <v>94</v>
      </c>
      <c r="AW401" s="133" t="s">
        <v>103</v>
      </c>
      <c r="AX401" s="133" t="s">
        <v>104</v>
      </c>
      <c r="AY401" s="133" t="s">
        <v>105</v>
      </c>
      <c r="AZ401" s="133" t="s">
        <v>103</v>
      </c>
      <c r="BA401" s="133"/>
      <c r="BB401" s="133"/>
    </row>
    <row r="402" spans="2:54" s="3" customFormat="1" ht="60">
      <c r="B402" s="113">
        <v>386</v>
      </c>
      <c r="C402" s="113" t="s">
        <v>290</v>
      </c>
      <c r="D402" s="113" t="s">
        <v>29</v>
      </c>
      <c r="E402" s="113" t="s">
        <v>32</v>
      </c>
      <c r="F402" s="113"/>
      <c r="G402" s="114" t="s">
        <v>324</v>
      </c>
      <c r="H402" s="114" t="s">
        <v>107</v>
      </c>
      <c r="I402" s="113" t="s">
        <v>108</v>
      </c>
      <c r="J402" s="113">
        <v>1</v>
      </c>
      <c r="K402" s="115"/>
      <c r="L402" s="116"/>
      <c r="M402" s="117" t="s">
        <v>604</v>
      </c>
      <c r="N402" s="113">
        <v>1</v>
      </c>
      <c r="O402" s="113" t="s">
        <v>109</v>
      </c>
      <c r="P402" s="119">
        <v>45867</v>
      </c>
      <c r="Q402" s="119">
        <v>45987</v>
      </c>
      <c r="R402" s="120">
        <v>13352244</v>
      </c>
      <c r="S402" s="118"/>
      <c r="T402" s="118"/>
      <c r="U402" s="120"/>
      <c r="V402" s="148">
        <f t="shared" si="119"/>
        <v>4</v>
      </c>
      <c r="W402" s="122">
        <f t="shared" si="117"/>
        <v>13352244</v>
      </c>
      <c r="X402" s="123" t="s">
        <v>92</v>
      </c>
      <c r="Y402" s="124" t="s">
        <v>466</v>
      </c>
      <c r="Z402" s="125" t="s">
        <v>110</v>
      </c>
      <c r="AA402" s="125" t="s">
        <v>347</v>
      </c>
      <c r="AB402" s="125" t="s">
        <v>94</v>
      </c>
      <c r="AC402" s="126" t="str">
        <f t="shared" si="114"/>
        <v>CLE-386</v>
      </c>
      <c r="AD402" s="123">
        <v>80111600</v>
      </c>
      <c r="AE402" s="47" t="s">
        <v>675</v>
      </c>
      <c r="AF402" s="127" t="s">
        <v>672</v>
      </c>
      <c r="AG402" s="127" t="str">
        <f t="shared" si="118"/>
        <v>junio</v>
      </c>
      <c r="AH402" s="141">
        <f t="shared" si="115"/>
        <v>4</v>
      </c>
      <c r="AI402" s="132" t="s">
        <v>96</v>
      </c>
      <c r="AJ402" s="151" t="s">
        <v>97</v>
      </c>
      <c r="AK402" s="128">
        <f t="shared" si="120"/>
        <v>13352244</v>
      </c>
      <c r="AL402" s="128">
        <f t="shared" si="121"/>
        <v>13352244</v>
      </c>
      <c r="AM402" s="128"/>
      <c r="AN402" s="132" t="s">
        <v>96</v>
      </c>
      <c r="AO402" s="132" t="s">
        <v>97</v>
      </c>
      <c r="AP402" s="152" t="s">
        <v>99</v>
      </c>
      <c r="AQ402" s="153" t="s">
        <v>100</v>
      </c>
      <c r="AR402" s="129" t="str">
        <f t="shared" si="116"/>
        <v xml:space="preserve">CENTRO DE LENGUAS </v>
      </c>
      <c r="AS402" s="130" t="s">
        <v>601</v>
      </c>
      <c r="AT402" s="131" t="s">
        <v>102</v>
      </c>
      <c r="AU402" s="132" t="s">
        <v>94</v>
      </c>
      <c r="AV402" s="132" t="s">
        <v>94</v>
      </c>
      <c r="AW402" s="133" t="s">
        <v>103</v>
      </c>
      <c r="AX402" s="133" t="s">
        <v>104</v>
      </c>
      <c r="AY402" s="133" t="s">
        <v>105</v>
      </c>
      <c r="AZ402" s="133" t="s">
        <v>103</v>
      </c>
      <c r="BA402" s="133"/>
      <c r="BB402" s="133"/>
    </row>
    <row r="403" spans="2:54" s="3" customFormat="1" ht="60">
      <c r="B403" s="113">
        <v>387</v>
      </c>
      <c r="C403" s="113" t="s">
        <v>290</v>
      </c>
      <c r="D403" s="113" t="s">
        <v>29</v>
      </c>
      <c r="E403" s="113" t="s">
        <v>32</v>
      </c>
      <c r="F403" s="113"/>
      <c r="G403" s="114" t="s">
        <v>324</v>
      </c>
      <c r="H403" s="114" t="s">
        <v>107</v>
      </c>
      <c r="I403" s="113" t="s">
        <v>108</v>
      </c>
      <c r="J403" s="113">
        <v>1</v>
      </c>
      <c r="K403" s="115"/>
      <c r="L403" s="116"/>
      <c r="M403" s="117" t="s">
        <v>604</v>
      </c>
      <c r="N403" s="113">
        <v>1</v>
      </c>
      <c r="O403" s="113" t="s">
        <v>109</v>
      </c>
      <c r="P403" s="119">
        <v>45867</v>
      </c>
      <c r="Q403" s="119">
        <v>45987</v>
      </c>
      <c r="R403" s="120">
        <v>10328338</v>
      </c>
      <c r="S403" s="118"/>
      <c r="T403" s="118"/>
      <c r="U403" s="120"/>
      <c r="V403" s="148">
        <f t="shared" si="119"/>
        <v>4</v>
      </c>
      <c r="W403" s="122">
        <f t="shared" si="117"/>
        <v>10328338</v>
      </c>
      <c r="X403" s="123" t="s">
        <v>92</v>
      </c>
      <c r="Y403" s="124" t="s">
        <v>466</v>
      </c>
      <c r="Z403" s="125" t="s">
        <v>110</v>
      </c>
      <c r="AA403" s="125" t="s">
        <v>347</v>
      </c>
      <c r="AB403" s="125" t="s">
        <v>94</v>
      </c>
      <c r="AC403" s="126" t="str">
        <f t="shared" si="114"/>
        <v>CLE-387</v>
      </c>
      <c r="AD403" s="123">
        <v>80111600</v>
      </c>
      <c r="AE403" s="47" t="s">
        <v>675</v>
      </c>
      <c r="AF403" s="127" t="s">
        <v>672</v>
      </c>
      <c r="AG403" s="127" t="str">
        <f t="shared" si="118"/>
        <v>junio</v>
      </c>
      <c r="AH403" s="141">
        <f t="shared" si="115"/>
        <v>4</v>
      </c>
      <c r="AI403" s="132" t="s">
        <v>96</v>
      </c>
      <c r="AJ403" s="151" t="s">
        <v>97</v>
      </c>
      <c r="AK403" s="128">
        <f t="shared" si="120"/>
        <v>10328338</v>
      </c>
      <c r="AL403" s="128">
        <f t="shared" si="121"/>
        <v>10328338</v>
      </c>
      <c r="AM403" s="128"/>
      <c r="AN403" s="132" t="s">
        <v>96</v>
      </c>
      <c r="AO403" s="132" t="s">
        <v>97</v>
      </c>
      <c r="AP403" s="152" t="s">
        <v>99</v>
      </c>
      <c r="AQ403" s="153" t="s">
        <v>100</v>
      </c>
      <c r="AR403" s="129" t="str">
        <f t="shared" si="116"/>
        <v xml:space="preserve">CENTRO DE LENGUAS </v>
      </c>
      <c r="AS403" s="130" t="s">
        <v>601</v>
      </c>
      <c r="AT403" s="131" t="s">
        <v>102</v>
      </c>
      <c r="AU403" s="132" t="s">
        <v>94</v>
      </c>
      <c r="AV403" s="132" t="s">
        <v>94</v>
      </c>
      <c r="AW403" s="133" t="s">
        <v>103</v>
      </c>
      <c r="AX403" s="133" t="s">
        <v>104</v>
      </c>
      <c r="AY403" s="133" t="s">
        <v>105</v>
      </c>
      <c r="AZ403" s="133" t="s">
        <v>103</v>
      </c>
      <c r="BA403" s="133"/>
      <c r="BB403" s="133"/>
    </row>
    <row r="404" spans="2:54" s="3" customFormat="1" ht="60">
      <c r="B404" s="113">
        <v>388</v>
      </c>
      <c r="C404" s="113" t="s">
        <v>290</v>
      </c>
      <c r="D404" s="113" t="s">
        <v>29</v>
      </c>
      <c r="E404" s="113" t="s">
        <v>32</v>
      </c>
      <c r="F404" s="113"/>
      <c r="G404" s="114" t="s">
        <v>324</v>
      </c>
      <c r="H404" s="114" t="s">
        <v>107</v>
      </c>
      <c r="I404" s="113" t="s">
        <v>108</v>
      </c>
      <c r="J404" s="113">
        <v>1</v>
      </c>
      <c r="K404" s="115"/>
      <c r="L404" s="116"/>
      <c r="M404" s="117" t="s">
        <v>604</v>
      </c>
      <c r="N404" s="113">
        <v>1</v>
      </c>
      <c r="O404" s="113" t="s">
        <v>109</v>
      </c>
      <c r="P404" s="119">
        <v>45867</v>
      </c>
      <c r="Q404" s="119">
        <v>45987</v>
      </c>
      <c r="R404" s="120">
        <v>13679614</v>
      </c>
      <c r="S404" s="118"/>
      <c r="T404" s="118"/>
      <c r="U404" s="120"/>
      <c r="V404" s="148">
        <f t="shared" si="119"/>
        <v>4</v>
      </c>
      <c r="W404" s="122">
        <f t="shared" si="117"/>
        <v>13679614</v>
      </c>
      <c r="X404" s="123" t="s">
        <v>92</v>
      </c>
      <c r="Y404" s="124" t="s">
        <v>466</v>
      </c>
      <c r="Z404" s="125" t="s">
        <v>110</v>
      </c>
      <c r="AA404" s="125" t="s">
        <v>347</v>
      </c>
      <c r="AB404" s="125" t="s">
        <v>94</v>
      </c>
      <c r="AC404" s="126" t="str">
        <f t="shared" si="114"/>
        <v>CLE-388</v>
      </c>
      <c r="AD404" s="123">
        <v>80111600</v>
      </c>
      <c r="AE404" s="47" t="s">
        <v>675</v>
      </c>
      <c r="AF404" s="127" t="s">
        <v>672</v>
      </c>
      <c r="AG404" s="127" t="str">
        <f t="shared" si="118"/>
        <v>junio</v>
      </c>
      <c r="AH404" s="141">
        <f t="shared" si="115"/>
        <v>4</v>
      </c>
      <c r="AI404" s="132" t="s">
        <v>96</v>
      </c>
      <c r="AJ404" s="151" t="s">
        <v>97</v>
      </c>
      <c r="AK404" s="128">
        <f t="shared" si="120"/>
        <v>13679614</v>
      </c>
      <c r="AL404" s="128">
        <f t="shared" si="121"/>
        <v>13679614</v>
      </c>
      <c r="AM404" s="128"/>
      <c r="AN404" s="132" t="s">
        <v>96</v>
      </c>
      <c r="AO404" s="132" t="s">
        <v>97</v>
      </c>
      <c r="AP404" s="152" t="s">
        <v>99</v>
      </c>
      <c r="AQ404" s="153" t="s">
        <v>100</v>
      </c>
      <c r="AR404" s="129" t="str">
        <f t="shared" si="116"/>
        <v xml:space="preserve">CENTRO DE LENGUAS </v>
      </c>
      <c r="AS404" s="130" t="s">
        <v>601</v>
      </c>
      <c r="AT404" s="131" t="s">
        <v>102</v>
      </c>
      <c r="AU404" s="132" t="s">
        <v>94</v>
      </c>
      <c r="AV404" s="132" t="s">
        <v>94</v>
      </c>
      <c r="AW404" s="133" t="s">
        <v>103</v>
      </c>
      <c r="AX404" s="133" t="s">
        <v>104</v>
      </c>
      <c r="AY404" s="133" t="s">
        <v>105</v>
      </c>
      <c r="AZ404" s="133" t="s">
        <v>103</v>
      </c>
      <c r="BA404" s="133"/>
      <c r="BB404" s="133"/>
    </row>
    <row r="405" spans="2:54" s="3" customFormat="1" ht="60">
      <c r="B405" s="113">
        <v>389</v>
      </c>
      <c r="C405" s="113" t="s">
        <v>290</v>
      </c>
      <c r="D405" s="113" t="s">
        <v>29</v>
      </c>
      <c r="E405" s="113" t="s">
        <v>32</v>
      </c>
      <c r="F405" s="113"/>
      <c r="G405" s="114" t="s">
        <v>324</v>
      </c>
      <c r="H405" s="114" t="s">
        <v>107</v>
      </c>
      <c r="I405" s="113" t="s">
        <v>108</v>
      </c>
      <c r="J405" s="113">
        <v>1</v>
      </c>
      <c r="K405" s="115"/>
      <c r="L405" s="116"/>
      <c r="M405" s="117">
        <v>2582083</v>
      </c>
      <c r="N405" s="113">
        <v>1</v>
      </c>
      <c r="O405" s="113" t="s">
        <v>109</v>
      </c>
      <c r="P405" s="119">
        <v>45867</v>
      </c>
      <c r="Q405" s="119">
        <v>45987</v>
      </c>
      <c r="R405" s="120">
        <f>IF($O405="MENSUAL",ROUND((((Q405-P405))/30),0)*$M405,((Q405-P405)/30)*$M405)</f>
        <v>10328332</v>
      </c>
      <c r="S405" s="118"/>
      <c r="T405" s="118"/>
      <c r="U405" s="120">
        <f>IF($O405="MENSUAL",ROUND((((T405-S405))/30),0)*$M405,((T405-S405)/30)*$M405)</f>
        <v>0</v>
      </c>
      <c r="V405" s="148">
        <f t="shared" si="119"/>
        <v>4</v>
      </c>
      <c r="W405" s="122">
        <f t="shared" si="117"/>
        <v>10328332</v>
      </c>
      <c r="X405" s="123" t="s">
        <v>92</v>
      </c>
      <c r="Y405" s="124" t="s">
        <v>466</v>
      </c>
      <c r="Z405" s="125" t="s">
        <v>110</v>
      </c>
      <c r="AA405" s="125" t="s">
        <v>347</v>
      </c>
      <c r="AB405" s="125" t="s">
        <v>94</v>
      </c>
      <c r="AC405" s="126" t="str">
        <f t="shared" si="114"/>
        <v>CLE-389</v>
      </c>
      <c r="AD405" s="123">
        <v>80111600</v>
      </c>
      <c r="AE405" s="47" t="s">
        <v>675</v>
      </c>
      <c r="AF405" s="127" t="s">
        <v>672</v>
      </c>
      <c r="AG405" s="127" t="str">
        <f t="shared" si="118"/>
        <v>junio</v>
      </c>
      <c r="AH405" s="141">
        <f t="shared" si="115"/>
        <v>4</v>
      </c>
      <c r="AI405" s="132" t="s">
        <v>96</v>
      </c>
      <c r="AJ405" s="151" t="s">
        <v>97</v>
      </c>
      <c r="AK405" s="128">
        <f t="shared" si="120"/>
        <v>10328332</v>
      </c>
      <c r="AL405" s="128">
        <f t="shared" si="121"/>
        <v>10328332</v>
      </c>
      <c r="AM405" s="128"/>
      <c r="AN405" s="132" t="s">
        <v>96</v>
      </c>
      <c r="AO405" s="132" t="s">
        <v>97</v>
      </c>
      <c r="AP405" s="152" t="s">
        <v>99</v>
      </c>
      <c r="AQ405" s="153" t="s">
        <v>100</v>
      </c>
      <c r="AR405" s="129" t="str">
        <f t="shared" si="116"/>
        <v xml:space="preserve">CENTRO DE LENGUAS </v>
      </c>
      <c r="AS405" s="130" t="s">
        <v>601</v>
      </c>
      <c r="AT405" s="131" t="s">
        <v>102</v>
      </c>
      <c r="AU405" s="132" t="s">
        <v>94</v>
      </c>
      <c r="AV405" s="132" t="s">
        <v>94</v>
      </c>
      <c r="AW405" s="133" t="s">
        <v>103</v>
      </c>
      <c r="AX405" s="133" t="s">
        <v>104</v>
      </c>
      <c r="AY405" s="133" t="s">
        <v>105</v>
      </c>
      <c r="AZ405" s="133" t="s">
        <v>103</v>
      </c>
      <c r="BA405" s="133"/>
      <c r="BB405" s="133"/>
    </row>
    <row r="406" spans="2:54" s="3" customFormat="1" ht="60">
      <c r="B406" s="113">
        <v>390</v>
      </c>
      <c r="C406" s="113" t="s">
        <v>290</v>
      </c>
      <c r="D406" s="113" t="s">
        <v>29</v>
      </c>
      <c r="E406" s="113" t="s">
        <v>32</v>
      </c>
      <c r="F406" s="113"/>
      <c r="G406" s="114" t="s">
        <v>324</v>
      </c>
      <c r="H406" s="114" t="s">
        <v>107</v>
      </c>
      <c r="I406" s="113" t="s">
        <v>115</v>
      </c>
      <c r="J406" s="113">
        <v>1</v>
      </c>
      <c r="K406" s="115"/>
      <c r="L406" s="116"/>
      <c r="M406" s="117">
        <v>2269201</v>
      </c>
      <c r="N406" s="113">
        <v>1</v>
      </c>
      <c r="O406" s="113" t="s">
        <v>109</v>
      </c>
      <c r="P406" s="119">
        <v>45867</v>
      </c>
      <c r="Q406" s="119">
        <v>45987</v>
      </c>
      <c r="R406" s="120">
        <f>IF($O406="MENSUAL",ROUND((((Q406-P406))/30),0)*$M406,((Q406-P406)/30)*$M406)</f>
        <v>9076804</v>
      </c>
      <c r="S406" s="118"/>
      <c r="T406" s="118"/>
      <c r="U406" s="120">
        <f>IF($O406="MENSUAL",ROUND((((T406-S406))/30),0)*$M406,((T406-S406)/30)*$M406)</f>
        <v>0</v>
      </c>
      <c r="V406" s="148">
        <f t="shared" si="119"/>
        <v>4</v>
      </c>
      <c r="W406" s="122">
        <f t="shared" si="117"/>
        <v>9076804</v>
      </c>
      <c r="X406" s="123" t="s">
        <v>92</v>
      </c>
      <c r="Y406" s="124" t="s">
        <v>466</v>
      </c>
      <c r="Z406" s="125" t="s">
        <v>110</v>
      </c>
      <c r="AA406" s="125" t="s">
        <v>347</v>
      </c>
      <c r="AB406" s="125" t="s">
        <v>94</v>
      </c>
      <c r="AC406" s="126" t="str">
        <f t="shared" si="114"/>
        <v>CLE-390</v>
      </c>
      <c r="AD406" s="123">
        <v>80111600</v>
      </c>
      <c r="AE406" s="47" t="s">
        <v>675</v>
      </c>
      <c r="AF406" s="127" t="s">
        <v>672</v>
      </c>
      <c r="AG406" s="127" t="str">
        <f t="shared" si="118"/>
        <v>junio</v>
      </c>
      <c r="AH406" s="141">
        <f t="shared" si="115"/>
        <v>4</v>
      </c>
      <c r="AI406" s="132" t="s">
        <v>96</v>
      </c>
      <c r="AJ406" s="151" t="s">
        <v>97</v>
      </c>
      <c r="AK406" s="128">
        <f t="shared" si="120"/>
        <v>9076804</v>
      </c>
      <c r="AL406" s="128">
        <f t="shared" si="121"/>
        <v>9076804</v>
      </c>
      <c r="AM406" s="128"/>
      <c r="AN406" s="132" t="s">
        <v>96</v>
      </c>
      <c r="AO406" s="132" t="s">
        <v>97</v>
      </c>
      <c r="AP406" s="152" t="s">
        <v>99</v>
      </c>
      <c r="AQ406" s="153" t="s">
        <v>100</v>
      </c>
      <c r="AR406" s="129" t="str">
        <f t="shared" si="116"/>
        <v xml:space="preserve">CENTRO DE LENGUAS </v>
      </c>
      <c r="AS406" s="130" t="s">
        <v>601</v>
      </c>
      <c r="AT406" s="131" t="s">
        <v>102</v>
      </c>
      <c r="AU406" s="132" t="s">
        <v>94</v>
      </c>
      <c r="AV406" s="132" t="s">
        <v>94</v>
      </c>
      <c r="AW406" s="133" t="s">
        <v>103</v>
      </c>
      <c r="AX406" s="133" t="s">
        <v>104</v>
      </c>
      <c r="AY406" s="133" t="s">
        <v>105</v>
      </c>
      <c r="AZ406" s="133" t="s">
        <v>103</v>
      </c>
      <c r="BA406" s="133"/>
      <c r="BB406" s="133"/>
    </row>
    <row r="407" spans="2:54" s="3" customFormat="1" ht="60">
      <c r="B407" s="113">
        <v>391</v>
      </c>
      <c r="C407" s="113" t="s">
        <v>290</v>
      </c>
      <c r="D407" s="113" t="s">
        <v>29</v>
      </c>
      <c r="E407" s="113" t="s">
        <v>32</v>
      </c>
      <c r="F407" s="113"/>
      <c r="G407" s="114" t="s">
        <v>324</v>
      </c>
      <c r="H407" s="114" t="s">
        <v>107</v>
      </c>
      <c r="I407" s="113" t="s">
        <v>108</v>
      </c>
      <c r="J407" s="113">
        <v>1</v>
      </c>
      <c r="K407" s="115"/>
      <c r="L407" s="116"/>
      <c r="M407" s="117" t="s">
        <v>604</v>
      </c>
      <c r="N407" s="113">
        <v>1</v>
      </c>
      <c r="O407" s="113" t="s">
        <v>109</v>
      </c>
      <c r="P407" s="119">
        <v>45867</v>
      </c>
      <c r="Q407" s="119">
        <v>45987</v>
      </c>
      <c r="R407" s="120">
        <v>18200474</v>
      </c>
      <c r="S407" s="118"/>
      <c r="T407" s="118"/>
      <c r="U407" s="120"/>
      <c r="V407" s="148">
        <f t="shared" si="119"/>
        <v>4</v>
      </c>
      <c r="W407" s="122">
        <f t="shared" si="117"/>
        <v>18200474</v>
      </c>
      <c r="X407" s="123" t="s">
        <v>92</v>
      </c>
      <c r="Y407" s="124" t="s">
        <v>466</v>
      </c>
      <c r="Z407" s="125" t="s">
        <v>110</v>
      </c>
      <c r="AA407" s="125" t="s">
        <v>347</v>
      </c>
      <c r="AB407" s="125" t="s">
        <v>94</v>
      </c>
      <c r="AC407" s="126" t="str">
        <f t="shared" si="114"/>
        <v>CLE-391</v>
      </c>
      <c r="AD407" s="123">
        <v>80111600</v>
      </c>
      <c r="AE407" s="47" t="s">
        <v>675</v>
      </c>
      <c r="AF407" s="127" t="s">
        <v>672</v>
      </c>
      <c r="AG407" s="127" t="str">
        <f t="shared" si="118"/>
        <v>junio</v>
      </c>
      <c r="AH407" s="141">
        <f t="shared" si="115"/>
        <v>4</v>
      </c>
      <c r="AI407" s="132" t="s">
        <v>96</v>
      </c>
      <c r="AJ407" s="151" t="s">
        <v>97</v>
      </c>
      <c r="AK407" s="128">
        <f t="shared" si="120"/>
        <v>18200474</v>
      </c>
      <c r="AL407" s="128">
        <f t="shared" si="121"/>
        <v>18200474</v>
      </c>
      <c r="AM407" s="128"/>
      <c r="AN407" s="132" t="s">
        <v>96</v>
      </c>
      <c r="AO407" s="132" t="s">
        <v>97</v>
      </c>
      <c r="AP407" s="152" t="s">
        <v>99</v>
      </c>
      <c r="AQ407" s="153" t="s">
        <v>100</v>
      </c>
      <c r="AR407" s="129" t="str">
        <f t="shared" si="116"/>
        <v xml:space="preserve">CENTRO DE LENGUAS </v>
      </c>
      <c r="AS407" s="130" t="s">
        <v>601</v>
      </c>
      <c r="AT407" s="131" t="s">
        <v>102</v>
      </c>
      <c r="AU407" s="132" t="s">
        <v>94</v>
      </c>
      <c r="AV407" s="132" t="s">
        <v>94</v>
      </c>
      <c r="AW407" s="133" t="s">
        <v>103</v>
      </c>
      <c r="AX407" s="133" t="s">
        <v>104</v>
      </c>
      <c r="AY407" s="133" t="s">
        <v>105</v>
      </c>
      <c r="AZ407" s="133" t="s">
        <v>103</v>
      </c>
      <c r="BA407" s="133"/>
      <c r="BB407" s="133"/>
    </row>
    <row r="408" spans="2:54" s="3" customFormat="1" ht="60">
      <c r="B408" s="113">
        <v>392</v>
      </c>
      <c r="C408" s="113" t="s">
        <v>290</v>
      </c>
      <c r="D408" s="113" t="s">
        <v>29</v>
      </c>
      <c r="E408" s="113" t="s">
        <v>32</v>
      </c>
      <c r="F408" s="113"/>
      <c r="G408" s="114" t="s">
        <v>324</v>
      </c>
      <c r="H408" s="114" t="s">
        <v>107</v>
      </c>
      <c r="I408" s="113" t="s">
        <v>108</v>
      </c>
      <c r="J408" s="113">
        <v>1</v>
      </c>
      <c r="K408" s="115"/>
      <c r="L408" s="116"/>
      <c r="M408" s="117" t="s">
        <v>604</v>
      </c>
      <c r="N408" s="113">
        <v>1</v>
      </c>
      <c r="O408" s="113" t="s">
        <v>109</v>
      </c>
      <c r="P408" s="119">
        <v>45867</v>
      </c>
      <c r="Q408" s="119">
        <v>45987</v>
      </c>
      <c r="R408" s="120">
        <v>10328338</v>
      </c>
      <c r="S408" s="118"/>
      <c r="T408" s="118"/>
      <c r="U408" s="120"/>
      <c r="V408" s="148">
        <f t="shared" si="119"/>
        <v>4</v>
      </c>
      <c r="W408" s="122">
        <f t="shared" si="117"/>
        <v>10328338</v>
      </c>
      <c r="X408" s="123" t="s">
        <v>92</v>
      </c>
      <c r="Y408" s="124" t="s">
        <v>466</v>
      </c>
      <c r="Z408" s="125" t="s">
        <v>110</v>
      </c>
      <c r="AA408" s="125" t="s">
        <v>347</v>
      </c>
      <c r="AB408" s="125" t="s">
        <v>94</v>
      </c>
      <c r="AC408" s="126" t="str">
        <f t="shared" si="114"/>
        <v>CLE-392</v>
      </c>
      <c r="AD408" s="123">
        <v>80111600</v>
      </c>
      <c r="AE408" s="47" t="s">
        <v>675</v>
      </c>
      <c r="AF408" s="127" t="s">
        <v>672</v>
      </c>
      <c r="AG408" s="127" t="str">
        <f t="shared" si="118"/>
        <v>junio</v>
      </c>
      <c r="AH408" s="141">
        <f t="shared" si="115"/>
        <v>4</v>
      </c>
      <c r="AI408" s="132" t="s">
        <v>96</v>
      </c>
      <c r="AJ408" s="151" t="s">
        <v>97</v>
      </c>
      <c r="AK408" s="128">
        <f t="shared" si="120"/>
        <v>10328338</v>
      </c>
      <c r="AL408" s="128">
        <f t="shared" si="121"/>
        <v>10328338</v>
      </c>
      <c r="AM408" s="128"/>
      <c r="AN408" s="132" t="s">
        <v>96</v>
      </c>
      <c r="AO408" s="132" t="s">
        <v>97</v>
      </c>
      <c r="AP408" s="152" t="s">
        <v>99</v>
      </c>
      <c r="AQ408" s="153" t="s">
        <v>100</v>
      </c>
      <c r="AR408" s="129" t="str">
        <f t="shared" si="116"/>
        <v xml:space="preserve">CENTRO DE LENGUAS </v>
      </c>
      <c r="AS408" s="130" t="s">
        <v>601</v>
      </c>
      <c r="AT408" s="131" t="s">
        <v>102</v>
      </c>
      <c r="AU408" s="132" t="s">
        <v>94</v>
      </c>
      <c r="AV408" s="132" t="s">
        <v>94</v>
      </c>
      <c r="AW408" s="133" t="s">
        <v>103</v>
      </c>
      <c r="AX408" s="133" t="s">
        <v>104</v>
      </c>
      <c r="AY408" s="133" t="s">
        <v>105</v>
      </c>
      <c r="AZ408" s="133" t="s">
        <v>103</v>
      </c>
      <c r="BA408" s="133"/>
      <c r="BB408" s="133"/>
    </row>
    <row r="409" spans="2:54" s="3" customFormat="1" ht="60">
      <c r="B409" s="113">
        <v>393</v>
      </c>
      <c r="C409" s="113" t="s">
        <v>290</v>
      </c>
      <c r="D409" s="113" t="s">
        <v>29</v>
      </c>
      <c r="E409" s="113" t="s">
        <v>32</v>
      </c>
      <c r="F409" s="113"/>
      <c r="G409" s="114" t="s">
        <v>324</v>
      </c>
      <c r="H409" s="114" t="s">
        <v>107</v>
      </c>
      <c r="I409" s="113" t="s">
        <v>108</v>
      </c>
      <c r="J409" s="113">
        <v>1</v>
      </c>
      <c r="K409" s="115"/>
      <c r="L409" s="116"/>
      <c r="M409" s="117" t="s">
        <v>604</v>
      </c>
      <c r="N409" s="113">
        <v>1</v>
      </c>
      <c r="O409" s="113" t="s">
        <v>109</v>
      </c>
      <c r="P409" s="119">
        <v>45867</v>
      </c>
      <c r="Q409" s="119">
        <v>45987</v>
      </c>
      <c r="R409" s="120">
        <v>13352244</v>
      </c>
      <c r="S409" s="118"/>
      <c r="T409" s="118"/>
      <c r="U409" s="120"/>
      <c r="V409" s="148">
        <f t="shared" si="119"/>
        <v>4</v>
      </c>
      <c r="W409" s="122">
        <f t="shared" si="117"/>
        <v>13352244</v>
      </c>
      <c r="X409" s="123" t="s">
        <v>92</v>
      </c>
      <c r="Y409" s="124" t="s">
        <v>466</v>
      </c>
      <c r="Z409" s="125" t="s">
        <v>110</v>
      </c>
      <c r="AA409" s="125" t="s">
        <v>347</v>
      </c>
      <c r="AB409" s="125" t="s">
        <v>94</v>
      </c>
      <c r="AC409" s="126" t="str">
        <f t="shared" si="114"/>
        <v>CLE-393</v>
      </c>
      <c r="AD409" s="123">
        <v>80111600</v>
      </c>
      <c r="AE409" s="47" t="s">
        <v>675</v>
      </c>
      <c r="AF409" s="127" t="s">
        <v>672</v>
      </c>
      <c r="AG409" s="127" t="str">
        <f t="shared" si="118"/>
        <v>junio</v>
      </c>
      <c r="AH409" s="141">
        <f t="shared" si="115"/>
        <v>4</v>
      </c>
      <c r="AI409" s="132" t="s">
        <v>96</v>
      </c>
      <c r="AJ409" s="151" t="s">
        <v>97</v>
      </c>
      <c r="AK409" s="128">
        <f t="shared" si="120"/>
        <v>13352244</v>
      </c>
      <c r="AL409" s="128">
        <f t="shared" si="121"/>
        <v>13352244</v>
      </c>
      <c r="AM409" s="128"/>
      <c r="AN409" s="132" t="s">
        <v>96</v>
      </c>
      <c r="AO409" s="132" t="s">
        <v>97</v>
      </c>
      <c r="AP409" s="152" t="s">
        <v>99</v>
      </c>
      <c r="AQ409" s="153" t="s">
        <v>100</v>
      </c>
      <c r="AR409" s="129" t="str">
        <f t="shared" si="116"/>
        <v xml:space="preserve">CENTRO DE LENGUAS </v>
      </c>
      <c r="AS409" s="130" t="s">
        <v>601</v>
      </c>
      <c r="AT409" s="131" t="s">
        <v>102</v>
      </c>
      <c r="AU409" s="132" t="s">
        <v>94</v>
      </c>
      <c r="AV409" s="132" t="s">
        <v>94</v>
      </c>
      <c r="AW409" s="133" t="s">
        <v>103</v>
      </c>
      <c r="AX409" s="133" t="s">
        <v>104</v>
      </c>
      <c r="AY409" s="133" t="s">
        <v>105</v>
      </c>
      <c r="AZ409" s="133" t="s">
        <v>103</v>
      </c>
      <c r="BA409" s="133"/>
      <c r="BB409" s="133"/>
    </row>
    <row r="410" spans="2:54" s="3" customFormat="1" ht="60">
      <c r="B410" s="113">
        <v>394</v>
      </c>
      <c r="C410" s="113" t="s">
        <v>290</v>
      </c>
      <c r="D410" s="113" t="s">
        <v>29</v>
      </c>
      <c r="E410" s="113" t="s">
        <v>32</v>
      </c>
      <c r="F410" s="113"/>
      <c r="G410" s="114" t="s">
        <v>324</v>
      </c>
      <c r="H410" s="114" t="s">
        <v>107</v>
      </c>
      <c r="I410" s="113" t="s">
        <v>108</v>
      </c>
      <c r="J410" s="113">
        <v>1</v>
      </c>
      <c r="K410" s="115"/>
      <c r="L410" s="116"/>
      <c r="M410" s="117">
        <v>2582083</v>
      </c>
      <c r="N410" s="113">
        <v>1</v>
      </c>
      <c r="O410" s="113" t="s">
        <v>109</v>
      </c>
      <c r="P410" s="119">
        <v>45867</v>
      </c>
      <c r="Q410" s="119">
        <v>45987</v>
      </c>
      <c r="R410" s="120">
        <f>IF($O410="MENSUAL",ROUND((((Q410-P410))/30),0)*$M410,((Q410-P410)/30)*$M410)</f>
        <v>10328332</v>
      </c>
      <c r="S410" s="118"/>
      <c r="T410" s="118"/>
      <c r="U410" s="120">
        <f>IF($O410="MENSUAL",ROUND((((T410-S410))/30),0)*$M410,((T410-S410)/30)*$M410)</f>
        <v>0</v>
      </c>
      <c r="V410" s="148">
        <f t="shared" si="119"/>
        <v>4</v>
      </c>
      <c r="W410" s="122">
        <f t="shared" si="117"/>
        <v>10328332</v>
      </c>
      <c r="X410" s="123" t="s">
        <v>92</v>
      </c>
      <c r="Y410" s="124" t="s">
        <v>466</v>
      </c>
      <c r="Z410" s="125" t="s">
        <v>110</v>
      </c>
      <c r="AA410" s="125" t="s">
        <v>347</v>
      </c>
      <c r="AB410" s="125" t="s">
        <v>94</v>
      </c>
      <c r="AC410" s="126" t="str">
        <f t="shared" si="114"/>
        <v>CLE-394</v>
      </c>
      <c r="AD410" s="123">
        <v>80111600</v>
      </c>
      <c r="AE410" s="47" t="s">
        <v>675</v>
      </c>
      <c r="AF410" s="127" t="s">
        <v>672</v>
      </c>
      <c r="AG410" s="127" t="str">
        <f t="shared" si="118"/>
        <v>junio</v>
      </c>
      <c r="AH410" s="141">
        <f t="shared" si="115"/>
        <v>4</v>
      </c>
      <c r="AI410" s="132" t="s">
        <v>96</v>
      </c>
      <c r="AJ410" s="151" t="s">
        <v>97</v>
      </c>
      <c r="AK410" s="128">
        <f t="shared" si="120"/>
        <v>10328332</v>
      </c>
      <c r="AL410" s="128">
        <f t="shared" si="121"/>
        <v>10328332</v>
      </c>
      <c r="AM410" s="128"/>
      <c r="AN410" s="132" t="s">
        <v>96</v>
      </c>
      <c r="AO410" s="132" t="s">
        <v>97</v>
      </c>
      <c r="AP410" s="152" t="s">
        <v>99</v>
      </c>
      <c r="AQ410" s="153" t="s">
        <v>100</v>
      </c>
      <c r="AR410" s="129" t="str">
        <f t="shared" si="116"/>
        <v xml:space="preserve">CENTRO DE LENGUAS </v>
      </c>
      <c r="AS410" s="130" t="s">
        <v>601</v>
      </c>
      <c r="AT410" s="131" t="s">
        <v>102</v>
      </c>
      <c r="AU410" s="132" t="s">
        <v>94</v>
      </c>
      <c r="AV410" s="132" t="s">
        <v>94</v>
      </c>
      <c r="AW410" s="133" t="s">
        <v>103</v>
      </c>
      <c r="AX410" s="133" t="s">
        <v>104</v>
      </c>
      <c r="AY410" s="133" t="s">
        <v>105</v>
      </c>
      <c r="AZ410" s="133" t="s">
        <v>103</v>
      </c>
      <c r="BA410" s="133"/>
      <c r="BB410" s="133"/>
    </row>
    <row r="411" spans="2:54" s="3" customFormat="1" ht="60">
      <c r="B411" s="113">
        <v>395</v>
      </c>
      <c r="C411" s="113" t="s">
        <v>290</v>
      </c>
      <c r="D411" s="113" t="s">
        <v>29</v>
      </c>
      <c r="E411" s="113" t="s">
        <v>32</v>
      </c>
      <c r="F411" s="113"/>
      <c r="G411" s="114" t="s">
        <v>324</v>
      </c>
      <c r="H411" s="114" t="s">
        <v>107</v>
      </c>
      <c r="I411" s="113" t="s">
        <v>115</v>
      </c>
      <c r="J411" s="113">
        <v>1</v>
      </c>
      <c r="K411" s="115"/>
      <c r="L411" s="116"/>
      <c r="M411" s="117">
        <v>0</v>
      </c>
      <c r="N411" s="113">
        <v>1</v>
      </c>
      <c r="O411" s="113" t="s">
        <v>109</v>
      </c>
      <c r="P411" s="119">
        <v>45867</v>
      </c>
      <c r="Q411" s="119">
        <v>45987</v>
      </c>
      <c r="R411" s="120">
        <v>0</v>
      </c>
      <c r="S411" s="118"/>
      <c r="T411" s="118"/>
      <c r="U411" s="120">
        <f>IF($O411="MENSUAL",ROUND((((T411-S411))/30),0)*$M411,((T411-S411)/30)*$M411)</f>
        <v>0</v>
      </c>
      <c r="V411" s="148">
        <f t="shared" si="119"/>
        <v>4</v>
      </c>
      <c r="W411" s="122">
        <f t="shared" si="117"/>
        <v>0</v>
      </c>
      <c r="X411" s="123" t="s">
        <v>92</v>
      </c>
      <c r="Y411" s="124" t="s">
        <v>466</v>
      </c>
      <c r="Z411" s="125" t="s">
        <v>110</v>
      </c>
      <c r="AA411" s="125" t="s">
        <v>347</v>
      </c>
      <c r="AB411" s="125" t="s">
        <v>94</v>
      </c>
      <c r="AC411" s="126" t="str">
        <f t="shared" si="114"/>
        <v>CLE-395</v>
      </c>
      <c r="AD411" s="123">
        <v>80111600</v>
      </c>
      <c r="AE411" s="47" t="s">
        <v>675</v>
      </c>
      <c r="AF411" s="127" t="s">
        <v>672</v>
      </c>
      <c r="AG411" s="127" t="str">
        <f t="shared" si="118"/>
        <v>junio</v>
      </c>
      <c r="AH411" s="141">
        <f t="shared" si="115"/>
        <v>4</v>
      </c>
      <c r="AI411" s="132" t="s">
        <v>96</v>
      </c>
      <c r="AJ411" s="151" t="s">
        <v>97</v>
      </c>
      <c r="AK411" s="128">
        <f t="shared" si="120"/>
        <v>0</v>
      </c>
      <c r="AL411" s="128">
        <f t="shared" si="121"/>
        <v>0</v>
      </c>
      <c r="AM411" s="128"/>
      <c r="AN411" s="132" t="s">
        <v>96</v>
      </c>
      <c r="AO411" s="132" t="s">
        <v>97</v>
      </c>
      <c r="AP411" s="152" t="s">
        <v>99</v>
      </c>
      <c r="AQ411" s="153" t="s">
        <v>100</v>
      </c>
      <c r="AR411" s="129" t="str">
        <f t="shared" si="116"/>
        <v xml:space="preserve">CENTRO DE LENGUAS </v>
      </c>
      <c r="AS411" s="130" t="s">
        <v>601</v>
      </c>
      <c r="AT411" s="131" t="s">
        <v>102</v>
      </c>
      <c r="AU411" s="132" t="s">
        <v>94</v>
      </c>
      <c r="AV411" s="132" t="s">
        <v>94</v>
      </c>
      <c r="AW411" s="133" t="s">
        <v>103</v>
      </c>
      <c r="AX411" s="133" t="s">
        <v>104</v>
      </c>
      <c r="AY411" s="133" t="s">
        <v>105</v>
      </c>
      <c r="AZ411" s="133" t="s">
        <v>103</v>
      </c>
      <c r="BA411" s="133"/>
      <c r="BB411" s="133"/>
    </row>
    <row r="412" spans="2:54" s="3" customFormat="1" ht="60">
      <c r="B412" s="113">
        <v>396</v>
      </c>
      <c r="C412" s="113" t="s">
        <v>290</v>
      </c>
      <c r="D412" s="113" t="s">
        <v>29</v>
      </c>
      <c r="E412" s="113" t="s">
        <v>32</v>
      </c>
      <c r="F412" s="113"/>
      <c r="G412" s="114" t="s">
        <v>324</v>
      </c>
      <c r="H412" s="114" t="s">
        <v>107</v>
      </c>
      <c r="I412" s="113" t="s">
        <v>108</v>
      </c>
      <c r="J412" s="113">
        <v>1</v>
      </c>
      <c r="K412" s="115"/>
      <c r="L412" s="116"/>
      <c r="M412" s="117" t="s">
        <v>604</v>
      </c>
      <c r="N412" s="113">
        <v>1</v>
      </c>
      <c r="O412" s="113" t="s">
        <v>109</v>
      </c>
      <c r="P412" s="119">
        <v>45867</v>
      </c>
      <c r="Q412" s="119">
        <v>45987</v>
      </c>
      <c r="R412" s="120">
        <v>21124204</v>
      </c>
      <c r="S412" s="118"/>
      <c r="T412" s="118"/>
      <c r="U412" s="120"/>
      <c r="V412" s="148">
        <f t="shared" si="119"/>
        <v>4</v>
      </c>
      <c r="W412" s="122">
        <f t="shared" si="117"/>
        <v>21124204</v>
      </c>
      <c r="X412" s="123" t="s">
        <v>92</v>
      </c>
      <c r="Y412" s="124" t="s">
        <v>466</v>
      </c>
      <c r="Z412" s="125" t="s">
        <v>110</v>
      </c>
      <c r="AA412" s="125" t="s">
        <v>347</v>
      </c>
      <c r="AB412" s="125" t="s">
        <v>94</v>
      </c>
      <c r="AC412" s="126" t="str">
        <f t="shared" si="114"/>
        <v>CLE-396</v>
      </c>
      <c r="AD412" s="123">
        <v>80111600</v>
      </c>
      <c r="AE412" s="47" t="s">
        <v>675</v>
      </c>
      <c r="AF412" s="127" t="s">
        <v>672</v>
      </c>
      <c r="AG412" s="127" t="str">
        <f t="shared" si="118"/>
        <v>junio</v>
      </c>
      <c r="AH412" s="141">
        <f t="shared" si="115"/>
        <v>4</v>
      </c>
      <c r="AI412" s="132" t="s">
        <v>96</v>
      </c>
      <c r="AJ412" s="151" t="s">
        <v>97</v>
      </c>
      <c r="AK412" s="128">
        <f t="shared" si="120"/>
        <v>21124204</v>
      </c>
      <c r="AL412" s="128">
        <f t="shared" si="121"/>
        <v>21124204</v>
      </c>
      <c r="AM412" s="128"/>
      <c r="AN412" s="132" t="s">
        <v>96</v>
      </c>
      <c r="AO412" s="132" t="s">
        <v>97</v>
      </c>
      <c r="AP412" s="152" t="s">
        <v>99</v>
      </c>
      <c r="AQ412" s="153" t="s">
        <v>100</v>
      </c>
      <c r="AR412" s="129" t="str">
        <f t="shared" si="116"/>
        <v xml:space="preserve">CENTRO DE LENGUAS </v>
      </c>
      <c r="AS412" s="130" t="s">
        <v>601</v>
      </c>
      <c r="AT412" s="131" t="s">
        <v>102</v>
      </c>
      <c r="AU412" s="132" t="s">
        <v>94</v>
      </c>
      <c r="AV412" s="132" t="s">
        <v>94</v>
      </c>
      <c r="AW412" s="133" t="s">
        <v>103</v>
      </c>
      <c r="AX412" s="133" t="s">
        <v>104</v>
      </c>
      <c r="AY412" s="133" t="s">
        <v>105</v>
      </c>
      <c r="AZ412" s="133" t="s">
        <v>103</v>
      </c>
      <c r="BA412" s="133"/>
      <c r="BB412" s="133"/>
    </row>
    <row r="413" spans="2:54" s="3" customFormat="1" ht="60">
      <c r="B413" s="113">
        <v>397</v>
      </c>
      <c r="C413" s="113" t="s">
        <v>290</v>
      </c>
      <c r="D413" s="113" t="s">
        <v>29</v>
      </c>
      <c r="E413" s="113" t="s">
        <v>32</v>
      </c>
      <c r="F413" s="113"/>
      <c r="G413" s="114" t="s">
        <v>324</v>
      </c>
      <c r="H413" s="114" t="s">
        <v>107</v>
      </c>
      <c r="I413" s="113" t="s">
        <v>115</v>
      </c>
      <c r="J413" s="113">
        <v>1</v>
      </c>
      <c r="K413" s="115"/>
      <c r="L413" s="116"/>
      <c r="M413" s="117" t="s">
        <v>604</v>
      </c>
      <c r="N413" s="113">
        <v>1</v>
      </c>
      <c r="O413" s="113" t="s">
        <v>109</v>
      </c>
      <c r="P413" s="119">
        <v>45867</v>
      </c>
      <c r="Q413" s="119">
        <v>45987</v>
      </c>
      <c r="R413" s="120">
        <v>20027902</v>
      </c>
      <c r="S413" s="118"/>
      <c r="T413" s="118"/>
      <c r="U413" s="120"/>
      <c r="V413" s="148">
        <f t="shared" si="119"/>
        <v>4</v>
      </c>
      <c r="W413" s="122">
        <f t="shared" si="117"/>
        <v>20027902</v>
      </c>
      <c r="X413" s="123" t="s">
        <v>92</v>
      </c>
      <c r="Y413" s="124" t="s">
        <v>466</v>
      </c>
      <c r="Z413" s="125" t="s">
        <v>110</v>
      </c>
      <c r="AA413" s="125" t="s">
        <v>347</v>
      </c>
      <c r="AB413" s="125" t="s">
        <v>94</v>
      </c>
      <c r="AC413" s="126" t="str">
        <f t="shared" si="114"/>
        <v>CLE-397</v>
      </c>
      <c r="AD413" s="123">
        <v>80111600</v>
      </c>
      <c r="AE413" s="47" t="s">
        <v>675</v>
      </c>
      <c r="AF413" s="127" t="s">
        <v>672</v>
      </c>
      <c r="AG413" s="127" t="str">
        <f t="shared" si="118"/>
        <v>junio</v>
      </c>
      <c r="AH413" s="141">
        <f t="shared" si="115"/>
        <v>4</v>
      </c>
      <c r="AI413" s="132" t="s">
        <v>96</v>
      </c>
      <c r="AJ413" s="151" t="s">
        <v>97</v>
      </c>
      <c r="AK413" s="128">
        <f t="shared" si="120"/>
        <v>20027902</v>
      </c>
      <c r="AL413" s="128">
        <f t="shared" si="121"/>
        <v>20027902</v>
      </c>
      <c r="AM413" s="128"/>
      <c r="AN413" s="132" t="s">
        <v>96</v>
      </c>
      <c r="AO413" s="132" t="s">
        <v>97</v>
      </c>
      <c r="AP413" s="152" t="s">
        <v>99</v>
      </c>
      <c r="AQ413" s="153" t="s">
        <v>100</v>
      </c>
      <c r="AR413" s="129" t="str">
        <f t="shared" si="116"/>
        <v xml:space="preserve">CENTRO DE LENGUAS </v>
      </c>
      <c r="AS413" s="130" t="s">
        <v>601</v>
      </c>
      <c r="AT413" s="131" t="s">
        <v>102</v>
      </c>
      <c r="AU413" s="132" t="s">
        <v>94</v>
      </c>
      <c r="AV413" s="132" t="s">
        <v>94</v>
      </c>
      <c r="AW413" s="133" t="s">
        <v>103</v>
      </c>
      <c r="AX413" s="133" t="s">
        <v>104</v>
      </c>
      <c r="AY413" s="133" t="s">
        <v>105</v>
      </c>
      <c r="AZ413" s="133" t="s">
        <v>103</v>
      </c>
      <c r="BA413" s="133"/>
      <c r="BB413" s="133"/>
    </row>
    <row r="414" spans="2:54" s="3" customFormat="1" ht="60">
      <c r="B414" s="113">
        <v>398</v>
      </c>
      <c r="C414" s="113" t="s">
        <v>290</v>
      </c>
      <c r="D414" s="113" t="s">
        <v>29</v>
      </c>
      <c r="E414" s="113" t="s">
        <v>32</v>
      </c>
      <c r="F414" s="113"/>
      <c r="G414" s="114" t="s">
        <v>324</v>
      </c>
      <c r="H414" s="114" t="s">
        <v>107</v>
      </c>
      <c r="I414" s="113" t="s">
        <v>108</v>
      </c>
      <c r="J414" s="113">
        <v>1</v>
      </c>
      <c r="K414" s="115"/>
      <c r="L414" s="116"/>
      <c r="M414" s="117" t="s">
        <v>604</v>
      </c>
      <c r="N414" s="113">
        <v>1</v>
      </c>
      <c r="O414" s="113" t="s">
        <v>109</v>
      </c>
      <c r="P414" s="119">
        <v>45867</v>
      </c>
      <c r="Q414" s="119">
        <v>45987</v>
      </c>
      <c r="R414" s="120">
        <v>18200474</v>
      </c>
      <c r="S414" s="118"/>
      <c r="T414" s="118"/>
      <c r="U414" s="120"/>
      <c r="V414" s="148">
        <f t="shared" si="119"/>
        <v>4</v>
      </c>
      <c r="W414" s="122">
        <f t="shared" si="117"/>
        <v>18200474</v>
      </c>
      <c r="X414" s="123" t="s">
        <v>92</v>
      </c>
      <c r="Y414" s="124" t="s">
        <v>466</v>
      </c>
      <c r="Z414" s="125" t="s">
        <v>110</v>
      </c>
      <c r="AA414" s="125" t="s">
        <v>347</v>
      </c>
      <c r="AB414" s="125" t="s">
        <v>94</v>
      </c>
      <c r="AC414" s="126" t="str">
        <f t="shared" si="114"/>
        <v>CLE-398</v>
      </c>
      <c r="AD414" s="123">
        <v>80111600</v>
      </c>
      <c r="AE414" s="47" t="s">
        <v>675</v>
      </c>
      <c r="AF414" s="127" t="s">
        <v>672</v>
      </c>
      <c r="AG414" s="127" t="str">
        <f t="shared" si="118"/>
        <v>junio</v>
      </c>
      <c r="AH414" s="141">
        <f t="shared" si="115"/>
        <v>4</v>
      </c>
      <c r="AI414" s="132" t="s">
        <v>96</v>
      </c>
      <c r="AJ414" s="151" t="s">
        <v>97</v>
      </c>
      <c r="AK414" s="128">
        <f t="shared" si="120"/>
        <v>18200474</v>
      </c>
      <c r="AL414" s="128">
        <f t="shared" si="121"/>
        <v>18200474</v>
      </c>
      <c r="AM414" s="128"/>
      <c r="AN414" s="132" t="s">
        <v>96</v>
      </c>
      <c r="AO414" s="132" t="s">
        <v>97</v>
      </c>
      <c r="AP414" s="152" t="s">
        <v>99</v>
      </c>
      <c r="AQ414" s="153" t="s">
        <v>100</v>
      </c>
      <c r="AR414" s="129" t="str">
        <f t="shared" si="116"/>
        <v xml:space="preserve">CENTRO DE LENGUAS </v>
      </c>
      <c r="AS414" s="130" t="s">
        <v>601</v>
      </c>
      <c r="AT414" s="131" t="s">
        <v>102</v>
      </c>
      <c r="AU414" s="132" t="s">
        <v>94</v>
      </c>
      <c r="AV414" s="132" t="s">
        <v>94</v>
      </c>
      <c r="AW414" s="133" t="s">
        <v>103</v>
      </c>
      <c r="AX414" s="133" t="s">
        <v>104</v>
      </c>
      <c r="AY414" s="133" t="s">
        <v>105</v>
      </c>
      <c r="AZ414" s="133" t="s">
        <v>103</v>
      </c>
      <c r="BA414" s="133"/>
      <c r="BB414" s="133"/>
    </row>
    <row r="415" spans="2:54" s="3" customFormat="1" ht="60">
      <c r="B415" s="113">
        <v>399</v>
      </c>
      <c r="C415" s="113" t="s">
        <v>290</v>
      </c>
      <c r="D415" s="113" t="s">
        <v>29</v>
      </c>
      <c r="E415" s="113" t="s">
        <v>32</v>
      </c>
      <c r="F415" s="113"/>
      <c r="G415" s="114" t="s">
        <v>324</v>
      </c>
      <c r="H415" s="114" t="s">
        <v>107</v>
      </c>
      <c r="I415" s="113" t="s">
        <v>115</v>
      </c>
      <c r="J415" s="113">
        <v>1</v>
      </c>
      <c r="K415" s="115"/>
      <c r="L415" s="116"/>
      <c r="M415" s="117" t="s">
        <v>604</v>
      </c>
      <c r="N415" s="113">
        <v>1</v>
      </c>
      <c r="O415" s="113" t="s">
        <v>109</v>
      </c>
      <c r="P415" s="119">
        <v>45867</v>
      </c>
      <c r="Q415" s="119">
        <v>45987</v>
      </c>
      <c r="R415" s="120">
        <v>21032204</v>
      </c>
      <c r="S415" s="118"/>
      <c r="T415" s="118"/>
      <c r="U415" s="120"/>
      <c r="V415" s="148">
        <f t="shared" si="119"/>
        <v>4</v>
      </c>
      <c r="W415" s="122">
        <f t="shared" si="117"/>
        <v>21032204</v>
      </c>
      <c r="X415" s="123" t="s">
        <v>92</v>
      </c>
      <c r="Y415" s="124" t="s">
        <v>466</v>
      </c>
      <c r="Z415" s="125" t="s">
        <v>110</v>
      </c>
      <c r="AA415" s="125" t="s">
        <v>347</v>
      </c>
      <c r="AB415" s="125" t="s">
        <v>94</v>
      </c>
      <c r="AC415" s="126" t="str">
        <f t="shared" si="114"/>
        <v>CLE-399</v>
      </c>
      <c r="AD415" s="123">
        <v>80111600</v>
      </c>
      <c r="AE415" s="47" t="s">
        <v>675</v>
      </c>
      <c r="AF415" s="127" t="s">
        <v>672</v>
      </c>
      <c r="AG415" s="127" t="str">
        <f t="shared" si="118"/>
        <v>junio</v>
      </c>
      <c r="AH415" s="141">
        <f t="shared" si="115"/>
        <v>4</v>
      </c>
      <c r="AI415" s="132" t="s">
        <v>96</v>
      </c>
      <c r="AJ415" s="151" t="s">
        <v>97</v>
      </c>
      <c r="AK415" s="128">
        <f t="shared" si="120"/>
        <v>21032204</v>
      </c>
      <c r="AL415" s="128">
        <f t="shared" si="121"/>
        <v>21032204</v>
      </c>
      <c r="AM415" s="128"/>
      <c r="AN415" s="132" t="s">
        <v>96</v>
      </c>
      <c r="AO415" s="132" t="s">
        <v>97</v>
      </c>
      <c r="AP415" s="152" t="s">
        <v>99</v>
      </c>
      <c r="AQ415" s="153" t="s">
        <v>100</v>
      </c>
      <c r="AR415" s="129" t="str">
        <f t="shared" si="116"/>
        <v xml:space="preserve">CENTRO DE LENGUAS </v>
      </c>
      <c r="AS415" s="130" t="s">
        <v>601</v>
      </c>
      <c r="AT415" s="131" t="s">
        <v>102</v>
      </c>
      <c r="AU415" s="132" t="s">
        <v>94</v>
      </c>
      <c r="AV415" s="132" t="s">
        <v>94</v>
      </c>
      <c r="AW415" s="133" t="s">
        <v>103</v>
      </c>
      <c r="AX415" s="133" t="s">
        <v>104</v>
      </c>
      <c r="AY415" s="133" t="s">
        <v>105</v>
      </c>
      <c r="AZ415" s="133" t="s">
        <v>103</v>
      </c>
      <c r="BA415" s="133"/>
      <c r="BB415" s="133"/>
    </row>
    <row r="416" spans="2:54" s="3" customFormat="1" ht="60">
      <c r="B416" s="113">
        <v>400</v>
      </c>
      <c r="C416" s="113" t="s">
        <v>290</v>
      </c>
      <c r="D416" s="113" t="s">
        <v>29</v>
      </c>
      <c r="E416" s="113" t="s">
        <v>32</v>
      </c>
      <c r="F416" s="113"/>
      <c r="G416" s="114" t="s">
        <v>324</v>
      </c>
      <c r="H416" s="114" t="s">
        <v>107</v>
      </c>
      <c r="I416" s="113" t="s">
        <v>115</v>
      </c>
      <c r="J416" s="113">
        <v>1</v>
      </c>
      <c r="K416" s="115"/>
      <c r="L416" s="116"/>
      <c r="M416" s="117">
        <v>2269201</v>
      </c>
      <c r="N416" s="113">
        <v>1</v>
      </c>
      <c r="O416" s="113" t="s">
        <v>109</v>
      </c>
      <c r="P416" s="119">
        <v>45867</v>
      </c>
      <c r="Q416" s="119">
        <v>45987</v>
      </c>
      <c r="R416" s="120">
        <f>IF($O416="MENSUAL",ROUND((((Q416-P416))/30),0)*$M416,((Q416-P416)/30)*$M416)</f>
        <v>9076804</v>
      </c>
      <c r="S416" s="118"/>
      <c r="T416" s="118"/>
      <c r="U416" s="120">
        <f>IF($O416="MENSUAL",ROUND((((T416-S416))/30),0)*$M416,((T416-S416)/30)*$M416)</f>
        <v>0</v>
      </c>
      <c r="V416" s="148">
        <f t="shared" si="119"/>
        <v>4</v>
      </c>
      <c r="W416" s="122">
        <f t="shared" si="117"/>
        <v>9076804</v>
      </c>
      <c r="X416" s="123" t="s">
        <v>92</v>
      </c>
      <c r="Y416" s="124" t="s">
        <v>466</v>
      </c>
      <c r="Z416" s="125" t="s">
        <v>110</v>
      </c>
      <c r="AA416" s="125" t="s">
        <v>347</v>
      </c>
      <c r="AB416" s="125" t="s">
        <v>94</v>
      </c>
      <c r="AC416" s="126" t="str">
        <f t="shared" si="114"/>
        <v>CLE-400</v>
      </c>
      <c r="AD416" s="123">
        <v>80111600</v>
      </c>
      <c r="AE416" s="47" t="s">
        <v>675</v>
      </c>
      <c r="AF416" s="127" t="s">
        <v>672</v>
      </c>
      <c r="AG416" s="127" t="str">
        <f t="shared" si="118"/>
        <v>junio</v>
      </c>
      <c r="AH416" s="141">
        <f t="shared" si="115"/>
        <v>4</v>
      </c>
      <c r="AI416" s="132" t="s">
        <v>96</v>
      </c>
      <c r="AJ416" s="151" t="s">
        <v>97</v>
      </c>
      <c r="AK416" s="128">
        <f t="shared" si="120"/>
        <v>9076804</v>
      </c>
      <c r="AL416" s="128">
        <f t="shared" si="121"/>
        <v>9076804</v>
      </c>
      <c r="AM416" s="128"/>
      <c r="AN416" s="132" t="s">
        <v>96</v>
      </c>
      <c r="AO416" s="132" t="s">
        <v>97</v>
      </c>
      <c r="AP416" s="152" t="s">
        <v>99</v>
      </c>
      <c r="AQ416" s="153" t="s">
        <v>100</v>
      </c>
      <c r="AR416" s="129" t="str">
        <f t="shared" si="116"/>
        <v xml:space="preserve">CENTRO DE LENGUAS </v>
      </c>
      <c r="AS416" s="130" t="s">
        <v>601</v>
      </c>
      <c r="AT416" s="131" t="s">
        <v>102</v>
      </c>
      <c r="AU416" s="132" t="s">
        <v>94</v>
      </c>
      <c r="AV416" s="132" t="s">
        <v>94</v>
      </c>
      <c r="AW416" s="133" t="s">
        <v>103</v>
      </c>
      <c r="AX416" s="133" t="s">
        <v>104</v>
      </c>
      <c r="AY416" s="133" t="s">
        <v>105</v>
      </c>
      <c r="AZ416" s="133" t="s">
        <v>103</v>
      </c>
      <c r="BA416" s="133"/>
      <c r="BB416" s="133"/>
    </row>
    <row r="417" spans="2:54" s="3" customFormat="1" ht="60">
      <c r="B417" s="113">
        <v>401</v>
      </c>
      <c r="C417" s="113" t="s">
        <v>290</v>
      </c>
      <c r="D417" s="113" t="s">
        <v>29</v>
      </c>
      <c r="E417" s="113" t="s">
        <v>32</v>
      </c>
      <c r="F417" s="113"/>
      <c r="G417" s="114" t="s">
        <v>324</v>
      </c>
      <c r="H417" s="114" t="s">
        <v>107</v>
      </c>
      <c r="I417" s="113" t="s">
        <v>115</v>
      </c>
      <c r="J417" s="113">
        <v>1</v>
      </c>
      <c r="K417" s="115"/>
      <c r="L417" s="116"/>
      <c r="M417" s="117" t="s">
        <v>604</v>
      </c>
      <c r="N417" s="113">
        <v>1</v>
      </c>
      <c r="O417" s="113" t="s">
        <v>109</v>
      </c>
      <c r="P417" s="119">
        <v>45867</v>
      </c>
      <c r="Q417" s="119">
        <v>45987</v>
      </c>
      <c r="R417" s="120">
        <v>16918002</v>
      </c>
      <c r="S417" s="118"/>
      <c r="T417" s="118"/>
      <c r="U417" s="120"/>
      <c r="V417" s="148">
        <f t="shared" si="119"/>
        <v>4</v>
      </c>
      <c r="W417" s="122">
        <f t="shared" si="117"/>
        <v>16918002</v>
      </c>
      <c r="X417" s="123" t="s">
        <v>92</v>
      </c>
      <c r="Y417" s="124" t="s">
        <v>466</v>
      </c>
      <c r="Z417" s="125" t="s">
        <v>110</v>
      </c>
      <c r="AA417" s="125" t="s">
        <v>347</v>
      </c>
      <c r="AB417" s="125" t="s">
        <v>94</v>
      </c>
      <c r="AC417" s="126" t="str">
        <f t="shared" ref="AC417:AC445" si="122">"CLE-"&amp;B417</f>
        <v>CLE-401</v>
      </c>
      <c r="AD417" s="123">
        <v>80111600</v>
      </c>
      <c r="AE417" s="47" t="s">
        <v>675</v>
      </c>
      <c r="AF417" s="127" t="s">
        <v>672</v>
      </c>
      <c r="AG417" s="127" t="str">
        <f t="shared" si="118"/>
        <v>junio</v>
      </c>
      <c r="AH417" s="141">
        <f t="shared" si="115"/>
        <v>4</v>
      </c>
      <c r="AI417" s="132" t="s">
        <v>96</v>
      </c>
      <c r="AJ417" s="151" t="s">
        <v>97</v>
      </c>
      <c r="AK417" s="128">
        <f t="shared" si="120"/>
        <v>16918002</v>
      </c>
      <c r="AL417" s="128">
        <f t="shared" si="121"/>
        <v>16918002</v>
      </c>
      <c r="AM417" s="128"/>
      <c r="AN417" s="132" t="s">
        <v>96</v>
      </c>
      <c r="AO417" s="132" t="s">
        <v>97</v>
      </c>
      <c r="AP417" s="152" t="s">
        <v>99</v>
      </c>
      <c r="AQ417" s="153" t="s">
        <v>100</v>
      </c>
      <c r="AR417" s="129" t="str">
        <f t="shared" si="116"/>
        <v xml:space="preserve">CENTRO DE LENGUAS </v>
      </c>
      <c r="AS417" s="130" t="s">
        <v>601</v>
      </c>
      <c r="AT417" s="131" t="s">
        <v>102</v>
      </c>
      <c r="AU417" s="132" t="s">
        <v>94</v>
      </c>
      <c r="AV417" s="132" t="s">
        <v>94</v>
      </c>
      <c r="AW417" s="133" t="s">
        <v>103</v>
      </c>
      <c r="AX417" s="133" t="s">
        <v>104</v>
      </c>
      <c r="AY417" s="133" t="s">
        <v>105</v>
      </c>
      <c r="AZ417" s="133" t="s">
        <v>103</v>
      </c>
      <c r="BA417" s="133"/>
      <c r="BB417" s="133"/>
    </row>
    <row r="418" spans="2:54" s="3" customFormat="1" ht="60">
      <c r="B418" s="113">
        <v>402</v>
      </c>
      <c r="C418" s="113" t="s">
        <v>290</v>
      </c>
      <c r="D418" s="113" t="s">
        <v>29</v>
      </c>
      <c r="E418" s="113" t="s">
        <v>32</v>
      </c>
      <c r="F418" s="113"/>
      <c r="G418" s="114" t="s">
        <v>324</v>
      </c>
      <c r="H418" s="114" t="s">
        <v>107</v>
      </c>
      <c r="I418" s="113" t="s">
        <v>108</v>
      </c>
      <c r="J418" s="113">
        <v>1</v>
      </c>
      <c r="K418" s="115"/>
      <c r="L418" s="116"/>
      <c r="M418" s="117" t="s">
        <v>604</v>
      </c>
      <c r="N418" s="113">
        <v>1</v>
      </c>
      <c r="O418" s="113" t="s">
        <v>109</v>
      </c>
      <c r="P418" s="119">
        <v>45867</v>
      </c>
      <c r="Q418" s="119">
        <v>45987</v>
      </c>
      <c r="R418" s="120">
        <v>15259012</v>
      </c>
      <c r="S418" s="118"/>
      <c r="T418" s="118"/>
      <c r="U418" s="120"/>
      <c r="V418" s="148">
        <f t="shared" si="119"/>
        <v>4</v>
      </c>
      <c r="W418" s="122">
        <f t="shared" si="117"/>
        <v>15259012</v>
      </c>
      <c r="X418" s="123" t="s">
        <v>92</v>
      </c>
      <c r="Y418" s="124" t="s">
        <v>466</v>
      </c>
      <c r="Z418" s="125" t="s">
        <v>110</v>
      </c>
      <c r="AA418" s="125" t="s">
        <v>347</v>
      </c>
      <c r="AB418" s="125" t="s">
        <v>94</v>
      </c>
      <c r="AC418" s="126" t="str">
        <f t="shared" si="122"/>
        <v>CLE-402</v>
      </c>
      <c r="AD418" s="123">
        <v>80111600</v>
      </c>
      <c r="AE418" s="47" t="s">
        <v>675</v>
      </c>
      <c r="AF418" s="127" t="s">
        <v>672</v>
      </c>
      <c r="AG418" s="127" t="str">
        <f t="shared" si="118"/>
        <v>junio</v>
      </c>
      <c r="AH418" s="141">
        <f t="shared" si="115"/>
        <v>4</v>
      </c>
      <c r="AI418" s="132" t="s">
        <v>96</v>
      </c>
      <c r="AJ418" s="151" t="s">
        <v>97</v>
      </c>
      <c r="AK418" s="128">
        <f t="shared" si="120"/>
        <v>15259012</v>
      </c>
      <c r="AL418" s="128">
        <f t="shared" si="121"/>
        <v>15259012</v>
      </c>
      <c r="AM418" s="128"/>
      <c r="AN418" s="132" t="s">
        <v>96</v>
      </c>
      <c r="AO418" s="132" t="s">
        <v>97</v>
      </c>
      <c r="AP418" s="152" t="s">
        <v>99</v>
      </c>
      <c r="AQ418" s="153" t="s">
        <v>100</v>
      </c>
      <c r="AR418" s="129" t="str">
        <f t="shared" si="116"/>
        <v xml:space="preserve">CENTRO DE LENGUAS </v>
      </c>
      <c r="AS418" s="130" t="s">
        <v>601</v>
      </c>
      <c r="AT418" s="131" t="s">
        <v>102</v>
      </c>
      <c r="AU418" s="132" t="s">
        <v>94</v>
      </c>
      <c r="AV418" s="132" t="s">
        <v>94</v>
      </c>
      <c r="AW418" s="133" t="s">
        <v>103</v>
      </c>
      <c r="AX418" s="133" t="s">
        <v>104</v>
      </c>
      <c r="AY418" s="133" t="s">
        <v>105</v>
      </c>
      <c r="AZ418" s="133" t="s">
        <v>103</v>
      </c>
      <c r="BA418" s="133"/>
      <c r="BB418" s="133"/>
    </row>
    <row r="419" spans="2:54" s="3" customFormat="1" ht="60">
      <c r="B419" s="113">
        <v>403</v>
      </c>
      <c r="C419" s="113" t="s">
        <v>290</v>
      </c>
      <c r="D419" s="113" t="s">
        <v>29</v>
      </c>
      <c r="E419" s="113" t="s">
        <v>32</v>
      </c>
      <c r="F419" s="113"/>
      <c r="G419" s="114" t="s">
        <v>324</v>
      </c>
      <c r="H419" s="114" t="s">
        <v>107</v>
      </c>
      <c r="I419" s="113" t="s">
        <v>108</v>
      </c>
      <c r="J419" s="113">
        <v>1</v>
      </c>
      <c r="K419" s="115"/>
      <c r="L419" s="116"/>
      <c r="M419" s="117" t="s">
        <v>604</v>
      </c>
      <c r="N419" s="113">
        <v>1</v>
      </c>
      <c r="O419" s="113" t="s">
        <v>109</v>
      </c>
      <c r="P419" s="119">
        <v>45867</v>
      </c>
      <c r="Q419" s="119">
        <v>45987</v>
      </c>
      <c r="R419" s="120">
        <v>20469892</v>
      </c>
      <c r="S419" s="118"/>
      <c r="T419" s="118"/>
      <c r="U419" s="120"/>
      <c r="V419" s="148">
        <f t="shared" si="119"/>
        <v>4</v>
      </c>
      <c r="W419" s="122">
        <f t="shared" si="117"/>
        <v>20469892</v>
      </c>
      <c r="X419" s="123" t="s">
        <v>92</v>
      </c>
      <c r="Y419" s="124" t="s">
        <v>466</v>
      </c>
      <c r="Z419" s="125" t="s">
        <v>110</v>
      </c>
      <c r="AA419" s="125" t="s">
        <v>347</v>
      </c>
      <c r="AB419" s="125" t="s">
        <v>94</v>
      </c>
      <c r="AC419" s="126" t="str">
        <f t="shared" si="122"/>
        <v>CLE-403</v>
      </c>
      <c r="AD419" s="123">
        <v>80111600</v>
      </c>
      <c r="AE419" s="47" t="s">
        <v>675</v>
      </c>
      <c r="AF419" s="127" t="s">
        <v>672</v>
      </c>
      <c r="AG419" s="127" t="str">
        <f t="shared" si="118"/>
        <v>junio</v>
      </c>
      <c r="AH419" s="141">
        <f t="shared" si="115"/>
        <v>4</v>
      </c>
      <c r="AI419" s="132" t="s">
        <v>96</v>
      </c>
      <c r="AJ419" s="151" t="s">
        <v>97</v>
      </c>
      <c r="AK419" s="128">
        <f t="shared" si="120"/>
        <v>20469892</v>
      </c>
      <c r="AL419" s="128">
        <f t="shared" si="121"/>
        <v>20469892</v>
      </c>
      <c r="AM419" s="128"/>
      <c r="AN419" s="132" t="s">
        <v>96</v>
      </c>
      <c r="AO419" s="132" t="s">
        <v>97</v>
      </c>
      <c r="AP419" s="152" t="s">
        <v>99</v>
      </c>
      <c r="AQ419" s="153" t="s">
        <v>100</v>
      </c>
      <c r="AR419" s="129" t="str">
        <f t="shared" si="116"/>
        <v xml:space="preserve">CENTRO DE LENGUAS </v>
      </c>
      <c r="AS419" s="130" t="s">
        <v>601</v>
      </c>
      <c r="AT419" s="131" t="s">
        <v>102</v>
      </c>
      <c r="AU419" s="132" t="s">
        <v>94</v>
      </c>
      <c r="AV419" s="132" t="s">
        <v>94</v>
      </c>
      <c r="AW419" s="133" t="s">
        <v>103</v>
      </c>
      <c r="AX419" s="133" t="s">
        <v>104</v>
      </c>
      <c r="AY419" s="133" t="s">
        <v>105</v>
      </c>
      <c r="AZ419" s="133" t="s">
        <v>103</v>
      </c>
      <c r="BA419" s="133"/>
      <c r="BB419" s="133"/>
    </row>
    <row r="420" spans="2:54" s="3" customFormat="1" ht="60">
      <c r="B420" s="113">
        <v>404</v>
      </c>
      <c r="C420" s="113" t="s">
        <v>290</v>
      </c>
      <c r="D420" s="113" t="s">
        <v>29</v>
      </c>
      <c r="E420" s="113" t="s">
        <v>32</v>
      </c>
      <c r="F420" s="113"/>
      <c r="G420" s="114" t="s">
        <v>324</v>
      </c>
      <c r="H420" s="114" t="s">
        <v>107</v>
      </c>
      <c r="I420" s="113" t="s">
        <v>108</v>
      </c>
      <c r="J420" s="113">
        <v>1</v>
      </c>
      <c r="K420" s="115"/>
      <c r="L420" s="116"/>
      <c r="M420" s="117">
        <v>3307511</v>
      </c>
      <c r="N420" s="113">
        <v>1</v>
      </c>
      <c r="O420" s="113" t="s">
        <v>109</v>
      </c>
      <c r="P420" s="119">
        <v>45867</v>
      </c>
      <c r="Q420" s="119">
        <v>45987</v>
      </c>
      <c r="R420" s="120">
        <f>IF($O420="MENSUAL",ROUND((((Q420-P420))/30),0)*$M420,((Q420-P420)/30)*$M420)</f>
        <v>13230044</v>
      </c>
      <c r="S420" s="118"/>
      <c r="T420" s="118"/>
      <c r="U420" s="120">
        <f t="shared" ref="U420:U425" si="123">IF($O420="MENSUAL",ROUND((((T420-S420))/30),0)*$M420,((T420-S420)/30)*$M420)</f>
        <v>0</v>
      </c>
      <c r="V420" s="148">
        <f t="shared" si="119"/>
        <v>4</v>
      </c>
      <c r="W420" s="122">
        <f t="shared" si="117"/>
        <v>13230044</v>
      </c>
      <c r="X420" s="123" t="s">
        <v>92</v>
      </c>
      <c r="Y420" s="124" t="s">
        <v>466</v>
      </c>
      <c r="Z420" s="125" t="s">
        <v>110</v>
      </c>
      <c r="AA420" s="125" t="s">
        <v>347</v>
      </c>
      <c r="AB420" s="125" t="s">
        <v>94</v>
      </c>
      <c r="AC420" s="126" t="str">
        <f t="shared" si="122"/>
        <v>CLE-404</v>
      </c>
      <c r="AD420" s="123">
        <v>80111600</v>
      </c>
      <c r="AE420" s="47" t="s">
        <v>675</v>
      </c>
      <c r="AF420" s="127" t="s">
        <v>672</v>
      </c>
      <c r="AG420" s="127" t="str">
        <f t="shared" si="118"/>
        <v>junio</v>
      </c>
      <c r="AH420" s="141">
        <f t="shared" si="115"/>
        <v>4</v>
      </c>
      <c r="AI420" s="132" t="s">
        <v>96</v>
      </c>
      <c r="AJ420" s="151" t="s">
        <v>97</v>
      </c>
      <c r="AK420" s="128">
        <f t="shared" si="120"/>
        <v>13230044</v>
      </c>
      <c r="AL420" s="128">
        <f t="shared" si="121"/>
        <v>13230044</v>
      </c>
      <c r="AM420" s="128"/>
      <c r="AN420" s="132" t="s">
        <v>96</v>
      </c>
      <c r="AO420" s="132" t="s">
        <v>97</v>
      </c>
      <c r="AP420" s="152" t="s">
        <v>99</v>
      </c>
      <c r="AQ420" s="153" t="s">
        <v>100</v>
      </c>
      <c r="AR420" s="129" t="str">
        <f t="shared" si="116"/>
        <v xml:space="preserve">CENTRO DE LENGUAS </v>
      </c>
      <c r="AS420" s="130" t="s">
        <v>601</v>
      </c>
      <c r="AT420" s="131" t="s">
        <v>102</v>
      </c>
      <c r="AU420" s="132" t="s">
        <v>94</v>
      </c>
      <c r="AV420" s="132" t="s">
        <v>94</v>
      </c>
      <c r="AW420" s="133" t="s">
        <v>103</v>
      </c>
      <c r="AX420" s="133" t="s">
        <v>104</v>
      </c>
      <c r="AY420" s="133" t="s">
        <v>105</v>
      </c>
      <c r="AZ420" s="133" t="s">
        <v>103</v>
      </c>
      <c r="BA420" s="133"/>
      <c r="BB420" s="133"/>
    </row>
    <row r="421" spans="2:54" s="3" customFormat="1" ht="60">
      <c r="B421" s="113">
        <v>405</v>
      </c>
      <c r="C421" s="113" t="s">
        <v>290</v>
      </c>
      <c r="D421" s="113" t="s">
        <v>29</v>
      </c>
      <c r="E421" s="113" t="s">
        <v>32</v>
      </c>
      <c r="F421" s="113"/>
      <c r="G421" s="114" t="s">
        <v>324</v>
      </c>
      <c r="H421" s="114" t="s">
        <v>107</v>
      </c>
      <c r="I421" s="113" t="s">
        <v>108</v>
      </c>
      <c r="J421" s="113">
        <v>1</v>
      </c>
      <c r="K421" s="115"/>
      <c r="L421" s="116"/>
      <c r="M421" s="117">
        <v>1856656</v>
      </c>
      <c r="N421" s="113">
        <v>1</v>
      </c>
      <c r="O421" s="113" t="s">
        <v>109</v>
      </c>
      <c r="P421" s="119">
        <v>45867</v>
      </c>
      <c r="Q421" s="119">
        <v>45987</v>
      </c>
      <c r="R421" s="120">
        <f>IF($O421="MENSUAL",ROUND((((Q421-P421))/30),0)*$M421,((Q421-P421)/30)*$M421)</f>
        <v>7426624</v>
      </c>
      <c r="S421" s="118"/>
      <c r="T421" s="118"/>
      <c r="U421" s="120">
        <f t="shared" si="123"/>
        <v>0</v>
      </c>
      <c r="V421" s="148">
        <f t="shared" si="119"/>
        <v>4</v>
      </c>
      <c r="W421" s="122">
        <f t="shared" si="117"/>
        <v>7426624</v>
      </c>
      <c r="X421" s="123" t="s">
        <v>92</v>
      </c>
      <c r="Y421" s="124" t="s">
        <v>466</v>
      </c>
      <c r="Z421" s="125" t="s">
        <v>110</v>
      </c>
      <c r="AA421" s="125" t="s">
        <v>347</v>
      </c>
      <c r="AB421" s="125" t="s">
        <v>39</v>
      </c>
      <c r="AC421" s="126" t="str">
        <f t="shared" si="122"/>
        <v>CLE-405</v>
      </c>
      <c r="AD421" s="123">
        <v>80111600</v>
      </c>
      <c r="AE421" s="47" t="s">
        <v>675</v>
      </c>
      <c r="AF421" s="127" t="s">
        <v>672</v>
      </c>
      <c r="AG421" s="127" t="str">
        <f t="shared" si="118"/>
        <v>junio</v>
      </c>
      <c r="AH421" s="141">
        <f t="shared" si="115"/>
        <v>4</v>
      </c>
      <c r="AI421" s="132" t="s">
        <v>96</v>
      </c>
      <c r="AJ421" s="151" t="s">
        <v>97</v>
      </c>
      <c r="AK421" s="128">
        <f t="shared" si="120"/>
        <v>7426624</v>
      </c>
      <c r="AL421" s="128">
        <f t="shared" si="121"/>
        <v>7426624</v>
      </c>
      <c r="AM421" s="128"/>
      <c r="AN421" s="132" t="s">
        <v>96</v>
      </c>
      <c r="AO421" s="132" t="s">
        <v>97</v>
      </c>
      <c r="AP421" s="152" t="s">
        <v>99</v>
      </c>
      <c r="AQ421" s="153" t="s">
        <v>100</v>
      </c>
      <c r="AR421" s="129" t="str">
        <f t="shared" si="116"/>
        <v xml:space="preserve">CENTRO DE LENGUAS </v>
      </c>
      <c r="AS421" s="130" t="s">
        <v>601</v>
      </c>
      <c r="AT421" s="131" t="s">
        <v>102</v>
      </c>
      <c r="AU421" s="132" t="s">
        <v>94</v>
      </c>
      <c r="AV421" s="132" t="s">
        <v>94</v>
      </c>
      <c r="AW421" s="133" t="s">
        <v>103</v>
      </c>
      <c r="AX421" s="133" t="s">
        <v>104</v>
      </c>
      <c r="AY421" s="133" t="s">
        <v>105</v>
      </c>
      <c r="AZ421" s="133" t="s">
        <v>103</v>
      </c>
      <c r="BA421" s="133"/>
      <c r="BB421" s="133"/>
    </row>
    <row r="422" spans="2:54" s="3" customFormat="1" ht="60">
      <c r="B422" s="113">
        <v>406</v>
      </c>
      <c r="C422" s="113" t="s">
        <v>290</v>
      </c>
      <c r="D422" s="113" t="s">
        <v>29</v>
      </c>
      <c r="E422" s="113" t="s">
        <v>32</v>
      </c>
      <c r="F422" s="113"/>
      <c r="G422" s="114" t="s">
        <v>324</v>
      </c>
      <c r="H422" s="114" t="s">
        <v>107</v>
      </c>
      <c r="I422" s="113" t="s">
        <v>108</v>
      </c>
      <c r="J422" s="113">
        <v>1</v>
      </c>
      <c r="K422" s="115"/>
      <c r="L422" s="116"/>
      <c r="M422" s="117">
        <v>1856656</v>
      </c>
      <c r="N422" s="113">
        <v>1</v>
      </c>
      <c r="O422" s="113" t="s">
        <v>109</v>
      </c>
      <c r="P422" s="119">
        <v>45867</v>
      </c>
      <c r="Q422" s="119">
        <v>45987</v>
      </c>
      <c r="R422" s="120">
        <f>IF($O422="MENSUAL",ROUND((((Q422-P422))/30),0)*$M422,((Q422-P422)/30)*$M422)</f>
        <v>7426624</v>
      </c>
      <c r="S422" s="118"/>
      <c r="T422" s="118"/>
      <c r="U422" s="120">
        <f t="shared" si="123"/>
        <v>0</v>
      </c>
      <c r="V422" s="148">
        <f t="shared" si="119"/>
        <v>4</v>
      </c>
      <c r="W422" s="122">
        <f t="shared" si="117"/>
        <v>7426624</v>
      </c>
      <c r="X422" s="123" t="s">
        <v>92</v>
      </c>
      <c r="Y422" s="124" t="s">
        <v>466</v>
      </c>
      <c r="Z422" s="125" t="s">
        <v>110</v>
      </c>
      <c r="AA422" s="125" t="s">
        <v>347</v>
      </c>
      <c r="AB422" s="125" t="s">
        <v>94</v>
      </c>
      <c r="AC422" s="126" t="str">
        <f t="shared" si="122"/>
        <v>CLE-406</v>
      </c>
      <c r="AD422" s="123">
        <v>80111600</v>
      </c>
      <c r="AE422" s="47" t="s">
        <v>675</v>
      </c>
      <c r="AF422" s="127" t="s">
        <v>672</v>
      </c>
      <c r="AG422" s="127" t="str">
        <f t="shared" si="118"/>
        <v>junio</v>
      </c>
      <c r="AH422" s="141">
        <f t="shared" si="115"/>
        <v>4</v>
      </c>
      <c r="AI422" s="132" t="s">
        <v>96</v>
      </c>
      <c r="AJ422" s="151" t="s">
        <v>97</v>
      </c>
      <c r="AK422" s="128">
        <f t="shared" si="120"/>
        <v>7426624</v>
      </c>
      <c r="AL422" s="128">
        <f t="shared" si="121"/>
        <v>7426624</v>
      </c>
      <c r="AM422" s="128"/>
      <c r="AN422" s="132" t="s">
        <v>96</v>
      </c>
      <c r="AO422" s="132" t="s">
        <v>97</v>
      </c>
      <c r="AP422" s="152" t="s">
        <v>99</v>
      </c>
      <c r="AQ422" s="153" t="s">
        <v>100</v>
      </c>
      <c r="AR422" s="129" t="str">
        <f t="shared" si="116"/>
        <v xml:space="preserve">CENTRO DE LENGUAS </v>
      </c>
      <c r="AS422" s="130" t="s">
        <v>601</v>
      </c>
      <c r="AT422" s="131" t="s">
        <v>102</v>
      </c>
      <c r="AU422" s="132" t="s">
        <v>94</v>
      </c>
      <c r="AV422" s="132" t="s">
        <v>94</v>
      </c>
      <c r="AW422" s="133" t="s">
        <v>103</v>
      </c>
      <c r="AX422" s="133" t="s">
        <v>104</v>
      </c>
      <c r="AY422" s="133" t="s">
        <v>105</v>
      </c>
      <c r="AZ422" s="133" t="s">
        <v>103</v>
      </c>
      <c r="BA422" s="133"/>
      <c r="BB422" s="133"/>
    </row>
    <row r="423" spans="2:54" s="3" customFormat="1" ht="60">
      <c r="B423" s="113">
        <v>407</v>
      </c>
      <c r="C423" s="113" t="s">
        <v>290</v>
      </c>
      <c r="D423" s="113" t="s">
        <v>29</v>
      </c>
      <c r="E423" s="113" t="s">
        <v>32</v>
      </c>
      <c r="F423" s="113"/>
      <c r="G423" s="114" t="s">
        <v>634</v>
      </c>
      <c r="H423" s="114" t="s">
        <v>107</v>
      </c>
      <c r="I423" s="113" t="s">
        <v>89</v>
      </c>
      <c r="J423" s="113"/>
      <c r="K423" s="115"/>
      <c r="L423" s="116"/>
      <c r="M423" s="179">
        <f>120122948-115298794-2901712+1650180+4524912+33275288-39394096-1337500</f>
        <v>641226</v>
      </c>
      <c r="N423" s="113">
        <v>1</v>
      </c>
      <c r="O423" s="113" t="s">
        <v>109</v>
      </c>
      <c r="P423" s="119">
        <v>45839</v>
      </c>
      <c r="Q423" s="119">
        <v>45990</v>
      </c>
      <c r="R423" s="176">
        <f>+M423</f>
        <v>641226</v>
      </c>
      <c r="S423" s="118"/>
      <c r="T423" s="118"/>
      <c r="U423" s="120">
        <f t="shared" si="123"/>
        <v>0</v>
      </c>
      <c r="V423" s="148">
        <f t="shared" si="119"/>
        <v>5</v>
      </c>
      <c r="W423" s="122">
        <f t="shared" si="117"/>
        <v>641226</v>
      </c>
      <c r="X423" s="123" t="s">
        <v>92</v>
      </c>
      <c r="Y423" s="124" t="s">
        <v>466</v>
      </c>
      <c r="Z423" s="125" t="s">
        <v>110</v>
      </c>
      <c r="AA423" s="125" t="s">
        <v>347</v>
      </c>
      <c r="AB423" s="125" t="s">
        <v>94</v>
      </c>
      <c r="AC423" s="126" t="str">
        <f t="shared" si="122"/>
        <v>CLE-407</v>
      </c>
      <c r="AD423" s="123">
        <v>80111600</v>
      </c>
      <c r="AE423" s="47" t="s">
        <v>679</v>
      </c>
      <c r="AF423" s="127" t="s">
        <v>670</v>
      </c>
      <c r="AG423" s="127" t="str">
        <f t="shared" si="118"/>
        <v>julio</v>
      </c>
      <c r="AH423" s="141">
        <f t="shared" si="115"/>
        <v>5</v>
      </c>
      <c r="AI423" s="132" t="s">
        <v>96</v>
      </c>
      <c r="AJ423" s="151" t="s">
        <v>97</v>
      </c>
      <c r="AK423" s="128">
        <f t="shared" si="120"/>
        <v>641226</v>
      </c>
      <c r="AL423" s="128">
        <f t="shared" si="121"/>
        <v>641226</v>
      </c>
      <c r="AM423" s="128"/>
      <c r="AN423" s="132" t="s">
        <v>96</v>
      </c>
      <c r="AO423" s="132" t="s">
        <v>97</v>
      </c>
      <c r="AP423" s="152" t="s">
        <v>99</v>
      </c>
      <c r="AQ423" s="153" t="s">
        <v>100</v>
      </c>
      <c r="AR423" s="129" t="str">
        <f t="shared" si="116"/>
        <v xml:space="preserve">CENTRO DE LENGUAS </v>
      </c>
      <c r="AS423" s="130" t="s">
        <v>680</v>
      </c>
      <c r="AT423" s="131" t="s">
        <v>102</v>
      </c>
      <c r="AU423" s="132" t="s">
        <v>94</v>
      </c>
      <c r="AV423" s="132" t="s">
        <v>94</v>
      </c>
      <c r="AW423" s="133" t="s">
        <v>103</v>
      </c>
      <c r="AX423" s="133" t="s">
        <v>104</v>
      </c>
      <c r="AY423" s="133" t="s">
        <v>105</v>
      </c>
      <c r="AZ423" s="133" t="s">
        <v>103</v>
      </c>
      <c r="BA423" s="133"/>
      <c r="BB423" s="133"/>
    </row>
    <row r="424" spans="2:54" s="3" customFormat="1" ht="60">
      <c r="B424" s="113">
        <v>408</v>
      </c>
      <c r="C424" s="113" t="s">
        <v>290</v>
      </c>
      <c r="D424" s="113" t="s">
        <v>29</v>
      </c>
      <c r="E424" s="113" t="s">
        <v>32</v>
      </c>
      <c r="F424" s="113"/>
      <c r="G424" s="114" t="s">
        <v>324</v>
      </c>
      <c r="H424" s="114" t="s">
        <v>107</v>
      </c>
      <c r="I424" s="113" t="s">
        <v>108</v>
      </c>
      <c r="J424" s="113">
        <v>1</v>
      </c>
      <c r="K424" s="115"/>
      <c r="L424" s="116"/>
      <c r="M424" s="117">
        <v>1856657</v>
      </c>
      <c r="N424" s="113">
        <v>1</v>
      </c>
      <c r="O424" s="113" t="s">
        <v>109</v>
      </c>
      <c r="P424" s="119">
        <v>45867</v>
      </c>
      <c r="Q424" s="119">
        <v>45927</v>
      </c>
      <c r="R424" s="120">
        <f>IF($O424="MENSUAL",ROUND((((Q424-P424))/30),0)*$M424,((Q424-P424)/30)*$M424)</f>
        <v>3713314</v>
      </c>
      <c r="S424" s="118"/>
      <c r="T424" s="118"/>
      <c r="U424" s="120">
        <f t="shared" si="123"/>
        <v>0</v>
      </c>
      <c r="V424" s="148">
        <f t="shared" si="119"/>
        <v>2</v>
      </c>
      <c r="W424" s="122">
        <f t="shared" si="117"/>
        <v>3713314</v>
      </c>
      <c r="X424" s="123" t="s">
        <v>92</v>
      </c>
      <c r="Y424" s="124" t="s">
        <v>466</v>
      </c>
      <c r="Z424" s="125" t="s">
        <v>110</v>
      </c>
      <c r="AA424" s="125" t="s">
        <v>347</v>
      </c>
      <c r="AB424" s="125" t="s">
        <v>94</v>
      </c>
      <c r="AC424" s="126" t="str">
        <f t="shared" si="122"/>
        <v>CLE-408</v>
      </c>
      <c r="AD424" s="123">
        <v>80111600</v>
      </c>
      <c r="AE424" s="47" t="s">
        <v>675</v>
      </c>
      <c r="AF424" s="127" t="s">
        <v>681</v>
      </c>
      <c r="AG424" s="127" t="str">
        <f t="shared" si="118"/>
        <v>JULIO</v>
      </c>
      <c r="AH424" s="141">
        <f t="shared" si="115"/>
        <v>2</v>
      </c>
      <c r="AI424" s="132" t="s">
        <v>96</v>
      </c>
      <c r="AJ424" s="151" t="s">
        <v>97</v>
      </c>
      <c r="AK424" s="128">
        <f t="shared" si="120"/>
        <v>3713314</v>
      </c>
      <c r="AL424" s="128">
        <f t="shared" si="121"/>
        <v>3713314</v>
      </c>
      <c r="AM424" s="128"/>
      <c r="AN424" s="132" t="s">
        <v>96</v>
      </c>
      <c r="AO424" s="132" t="s">
        <v>97</v>
      </c>
      <c r="AP424" s="152" t="s">
        <v>99</v>
      </c>
      <c r="AQ424" s="153" t="s">
        <v>100</v>
      </c>
      <c r="AR424" s="129" t="str">
        <f t="shared" si="116"/>
        <v xml:space="preserve">CENTRO DE LENGUAS </v>
      </c>
      <c r="AS424" s="130" t="s">
        <v>680</v>
      </c>
      <c r="AT424" s="131" t="s">
        <v>102</v>
      </c>
      <c r="AU424" s="132" t="s">
        <v>94</v>
      </c>
      <c r="AV424" s="132" t="s">
        <v>94</v>
      </c>
      <c r="AW424" s="133" t="s">
        <v>103</v>
      </c>
      <c r="AX424" s="133" t="s">
        <v>104</v>
      </c>
      <c r="AY424" s="133" t="s">
        <v>105</v>
      </c>
      <c r="AZ424" s="133" t="s">
        <v>103</v>
      </c>
      <c r="BA424" s="133"/>
      <c r="BB424" s="133"/>
    </row>
    <row r="425" spans="2:54" s="3" customFormat="1" ht="60">
      <c r="B425" s="113">
        <v>409</v>
      </c>
      <c r="C425" s="113" t="s">
        <v>290</v>
      </c>
      <c r="D425" s="113" t="s">
        <v>29</v>
      </c>
      <c r="E425" s="113" t="s">
        <v>32</v>
      </c>
      <c r="F425" s="113"/>
      <c r="G425" s="114" t="s">
        <v>324</v>
      </c>
      <c r="H425" s="114" t="s">
        <v>107</v>
      </c>
      <c r="I425" s="113" t="s">
        <v>108</v>
      </c>
      <c r="J425" s="113">
        <v>1</v>
      </c>
      <c r="K425" s="115"/>
      <c r="L425" s="116"/>
      <c r="M425" s="117">
        <v>0</v>
      </c>
      <c r="N425" s="113">
        <v>1</v>
      </c>
      <c r="O425" s="113" t="s">
        <v>109</v>
      </c>
      <c r="P425" s="119">
        <v>45867</v>
      </c>
      <c r="Q425" s="119">
        <v>45927</v>
      </c>
      <c r="R425" s="120">
        <f>IF($O425="MENSUAL",ROUND((((Q425-P425))/30),0)*$M425,((Q425-P425)/30)*$M425)</f>
        <v>0</v>
      </c>
      <c r="S425" s="118"/>
      <c r="T425" s="118"/>
      <c r="U425" s="120">
        <f t="shared" si="123"/>
        <v>0</v>
      </c>
      <c r="V425" s="148">
        <f t="shared" si="119"/>
        <v>2</v>
      </c>
      <c r="W425" s="122">
        <f t="shared" si="117"/>
        <v>0</v>
      </c>
      <c r="X425" s="123" t="s">
        <v>92</v>
      </c>
      <c r="Y425" s="124" t="s">
        <v>466</v>
      </c>
      <c r="Z425" s="125" t="s">
        <v>110</v>
      </c>
      <c r="AA425" s="125" t="s">
        <v>347</v>
      </c>
      <c r="AB425" s="125" t="s">
        <v>94</v>
      </c>
      <c r="AC425" s="126" t="str">
        <f t="shared" si="122"/>
        <v>CLE-409</v>
      </c>
      <c r="AD425" s="123">
        <v>80111600</v>
      </c>
      <c r="AE425" s="47" t="s">
        <v>675</v>
      </c>
      <c r="AF425" s="127" t="s">
        <v>681</v>
      </c>
      <c r="AG425" s="127" t="str">
        <f t="shared" si="118"/>
        <v>JULIO</v>
      </c>
      <c r="AH425" s="141">
        <f t="shared" si="115"/>
        <v>2</v>
      </c>
      <c r="AI425" s="132" t="s">
        <v>96</v>
      </c>
      <c r="AJ425" s="151" t="s">
        <v>97</v>
      </c>
      <c r="AK425" s="128">
        <f t="shared" si="120"/>
        <v>0</v>
      </c>
      <c r="AL425" s="128">
        <f t="shared" si="121"/>
        <v>0</v>
      </c>
      <c r="AM425" s="128"/>
      <c r="AN425" s="132" t="s">
        <v>96</v>
      </c>
      <c r="AO425" s="132" t="s">
        <v>97</v>
      </c>
      <c r="AP425" s="152" t="s">
        <v>99</v>
      </c>
      <c r="AQ425" s="153" t="s">
        <v>100</v>
      </c>
      <c r="AR425" s="129" t="str">
        <f t="shared" si="116"/>
        <v xml:space="preserve">CENTRO DE LENGUAS </v>
      </c>
      <c r="AS425" s="130" t="s">
        <v>680</v>
      </c>
      <c r="AT425" s="131" t="s">
        <v>102</v>
      </c>
      <c r="AU425" s="132" t="s">
        <v>94</v>
      </c>
      <c r="AV425" s="132" t="s">
        <v>94</v>
      </c>
      <c r="AW425" s="133" t="s">
        <v>103</v>
      </c>
      <c r="AX425" s="133" t="s">
        <v>104</v>
      </c>
      <c r="AY425" s="133" t="s">
        <v>105</v>
      </c>
      <c r="AZ425" s="133" t="s">
        <v>103</v>
      </c>
      <c r="BA425" s="133"/>
      <c r="BB425" s="133"/>
    </row>
    <row r="426" spans="2:54" s="3" customFormat="1" ht="60">
      <c r="B426" s="113">
        <v>410</v>
      </c>
      <c r="C426" s="113" t="s">
        <v>290</v>
      </c>
      <c r="D426" s="113" t="s">
        <v>29</v>
      </c>
      <c r="E426" s="113" t="s">
        <v>32</v>
      </c>
      <c r="F426" s="113"/>
      <c r="G426" s="114" t="s">
        <v>324</v>
      </c>
      <c r="H426" s="114" t="s">
        <v>107</v>
      </c>
      <c r="I426" s="113" t="s">
        <v>108</v>
      </c>
      <c r="J426" s="113">
        <v>1</v>
      </c>
      <c r="K426" s="115"/>
      <c r="L426" s="116"/>
      <c r="M426" s="117" t="s">
        <v>604</v>
      </c>
      <c r="N426" s="113">
        <v>1</v>
      </c>
      <c r="O426" s="113" t="s">
        <v>109</v>
      </c>
      <c r="P426" s="119">
        <v>45867</v>
      </c>
      <c r="Q426" s="119">
        <v>45988</v>
      </c>
      <c r="R426" s="120">
        <v>4606112</v>
      </c>
      <c r="S426" s="118"/>
      <c r="T426" s="118"/>
      <c r="U426" s="120">
        <v>0</v>
      </c>
      <c r="V426" s="148">
        <f t="shared" si="119"/>
        <v>4</v>
      </c>
      <c r="W426" s="122">
        <f t="shared" si="117"/>
        <v>4606112</v>
      </c>
      <c r="X426" s="123" t="s">
        <v>92</v>
      </c>
      <c r="Y426" s="124" t="s">
        <v>466</v>
      </c>
      <c r="Z426" s="125" t="s">
        <v>110</v>
      </c>
      <c r="AA426" s="125" t="s">
        <v>347</v>
      </c>
      <c r="AB426" s="125" t="s">
        <v>94</v>
      </c>
      <c r="AC426" s="126" t="str">
        <f t="shared" si="122"/>
        <v>CLE-410</v>
      </c>
      <c r="AD426" s="123">
        <v>80111600</v>
      </c>
      <c r="AE426" s="47" t="s">
        <v>675</v>
      </c>
      <c r="AF426" s="127" t="s">
        <v>681</v>
      </c>
      <c r="AG426" s="127" t="str">
        <f t="shared" si="118"/>
        <v>JULIO</v>
      </c>
      <c r="AH426" s="141">
        <f t="shared" si="115"/>
        <v>4</v>
      </c>
      <c r="AI426" s="132" t="s">
        <v>96</v>
      </c>
      <c r="AJ426" s="151" t="s">
        <v>97</v>
      </c>
      <c r="AK426" s="128">
        <f t="shared" si="120"/>
        <v>4606112</v>
      </c>
      <c r="AL426" s="128">
        <f t="shared" si="121"/>
        <v>4606112</v>
      </c>
      <c r="AM426" s="128"/>
      <c r="AN426" s="132" t="s">
        <v>96</v>
      </c>
      <c r="AO426" s="132" t="s">
        <v>97</v>
      </c>
      <c r="AP426" s="152" t="s">
        <v>99</v>
      </c>
      <c r="AQ426" s="153" t="s">
        <v>100</v>
      </c>
      <c r="AR426" s="129" t="str">
        <f t="shared" si="116"/>
        <v xml:space="preserve">CENTRO DE LENGUAS </v>
      </c>
      <c r="AS426" s="130" t="s">
        <v>680</v>
      </c>
      <c r="AT426" s="131" t="s">
        <v>102</v>
      </c>
      <c r="AU426" s="132" t="s">
        <v>94</v>
      </c>
      <c r="AV426" s="132" t="s">
        <v>94</v>
      </c>
      <c r="AW426" s="133" t="s">
        <v>103</v>
      </c>
      <c r="AX426" s="133" t="s">
        <v>104</v>
      </c>
      <c r="AY426" s="133" t="s">
        <v>105</v>
      </c>
      <c r="AZ426" s="133" t="s">
        <v>103</v>
      </c>
      <c r="BA426" s="133"/>
      <c r="BB426" s="133"/>
    </row>
    <row r="427" spans="2:54" s="3" customFormat="1" ht="60">
      <c r="B427" s="113">
        <v>411</v>
      </c>
      <c r="C427" s="113" t="s">
        <v>290</v>
      </c>
      <c r="D427" s="113" t="s">
        <v>29</v>
      </c>
      <c r="E427" s="113" t="s">
        <v>32</v>
      </c>
      <c r="F427" s="113"/>
      <c r="G427" s="114" t="s">
        <v>324</v>
      </c>
      <c r="H427" s="114" t="s">
        <v>107</v>
      </c>
      <c r="I427" s="113" t="s">
        <v>108</v>
      </c>
      <c r="J427" s="113">
        <v>1</v>
      </c>
      <c r="K427" s="115"/>
      <c r="L427" s="116"/>
      <c r="M427" s="117">
        <v>2582083</v>
      </c>
      <c r="N427" s="113">
        <v>1</v>
      </c>
      <c r="O427" s="113" t="s">
        <v>109</v>
      </c>
      <c r="P427" s="119">
        <v>45867</v>
      </c>
      <c r="Q427" s="119">
        <v>45987</v>
      </c>
      <c r="R427" s="120">
        <f t="shared" ref="R427:R440" si="124">IF($O427="MENSUAL",ROUND((((Q427-P427))/30),0)*$M427,((Q427-P427)/30)*$M427)</f>
        <v>10328332</v>
      </c>
      <c r="S427" s="118"/>
      <c r="T427" s="118"/>
      <c r="U427" s="120">
        <f t="shared" ref="U427:U446" si="125">IF($O427="MENSUAL",ROUND((((T427-S427))/30),0)*$M427,((T427-S427)/30)*$M427)</f>
        <v>0</v>
      </c>
      <c r="V427" s="148">
        <f t="shared" si="119"/>
        <v>4</v>
      </c>
      <c r="W427" s="122">
        <f t="shared" si="117"/>
        <v>10328332</v>
      </c>
      <c r="X427" s="123" t="s">
        <v>92</v>
      </c>
      <c r="Y427" s="124" t="s">
        <v>466</v>
      </c>
      <c r="Z427" s="125" t="s">
        <v>110</v>
      </c>
      <c r="AA427" s="125" t="s">
        <v>347</v>
      </c>
      <c r="AB427" s="125" t="s">
        <v>94</v>
      </c>
      <c r="AC427" s="126" t="str">
        <f t="shared" si="122"/>
        <v>CLE-411</v>
      </c>
      <c r="AD427" s="123">
        <v>80111600</v>
      </c>
      <c r="AE427" s="47" t="s">
        <v>675</v>
      </c>
      <c r="AF427" s="127" t="s">
        <v>681</v>
      </c>
      <c r="AG427" s="127" t="str">
        <f t="shared" si="118"/>
        <v>JULIO</v>
      </c>
      <c r="AH427" s="141">
        <f t="shared" si="115"/>
        <v>4</v>
      </c>
      <c r="AI427" s="132" t="s">
        <v>96</v>
      </c>
      <c r="AJ427" s="151" t="s">
        <v>97</v>
      </c>
      <c r="AK427" s="128">
        <f t="shared" si="120"/>
        <v>10328332</v>
      </c>
      <c r="AL427" s="128">
        <f t="shared" si="121"/>
        <v>10328332</v>
      </c>
      <c r="AM427" s="128"/>
      <c r="AN427" s="132" t="s">
        <v>96</v>
      </c>
      <c r="AO427" s="132" t="s">
        <v>97</v>
      </c>
      <c r="AP427" s="152" t="s">
        <v>99</v>
      </c>
      <c r="AQ427" s="153" t="s">
        <v>100</v>
      </c>
      <c r="AR427" s="129" t="str">
        <f t="shared" si="116"/>
        <v xml:space="preserve">CENTRO DE LENGUAS </v>
      </c>
      <c r="AS427" s="130" t="s">
        <v>680</v>
      </c>
      <c r="AT427" s="131" t="s">
        <v>102</v>
      </c>
      <c r="AU427" s="132" t="s">
        <v>94</v>
      </c>
      <c r="AV427" s="132" t="s">
        <v>94</v>
      </c>
      <c r="AW427" s="133" t="s">
        <v>103</v>
      </c>
      <c r="AX427" s="133" t="s">
        <v>104</v>
      </c>
      <c r="AY427" s="133" t="s">
        <v>105</v>
      </c>
      <c r="AZ427" s="133" t="s">
        <v>103</v>
      </c>
      <c r="BA427" s="133"/>
      <c r="BB427" s="133"/>
    </row>
    <row r="428" spans="2:54" s="3" customFormat="1" ht="60">
      <c r="B428" s="113">
        <v>412</v>
      </c>
      <c r="C428" s="113" t="s">
        <v>290</v>
      </c>
      <c r="D428" s="113" t="s">
        <v>29</v>
      </c>
      <c r="E428" s="113" t="s">
        <v>32</v>
      </c>
      <c r="F428" s="113"/>
      <c r="G428" s="114" t="s">
        <v>324</v>
      </c>
      <c r="H428" s="114" t="s">
        <v>107</v>
      </c>
      <c r="I428" s="113" t="s">
        <v>115</v>
      </c>
      <c r="J428" s="113">
        <v>1</v>
      </c>
      <c r="K428" s="115"/>
      <c r="L428" s="116"/>
      <c r="M428" s="117">
        <v>0</v>
      </c>
      <c r="N428" s="113">
        <v>1</v>
      </c>
      <c r="O428" s="113" t="s">
        <v>109</v>
      </c>
      <c r="P428" s="119">
        <v>45867</v>
      </c>
      <c r="Q428" s="119">
        <v>45987</v>
      </c>
      <c r="R428" s="120">
        <f t="shared" si="124"/>
        <v>0</v>
      </c>
      <c r="S428" s="118"/>
      <c r="T428" s="118"/>
      <c r="U428" s="120">
        <f t="shared" si="125"/>
        <v>0</v>
      </c>
      <c r="V428" s="148">
        <f t="shared" si="119"/>
        <v>4</v>
      </c>
      <c r="W428" s="122">
        <f t="shared" si="117"/>
        <v>0</v>
      </c>
      <c r="X428" s="123" t="s">
        <v>92</v>
      </c>
      <c r="Y428" s="124" t="s">
        <v>466</v>
      </c>
      <c r="Z428" s="125" t="s">
        <v>110</v>
      </c>
      <c r="AA428" s="125" t="s">
        <v>347</v>
      </c>
      <c r="AB428" s="125" t="s">
        <v>94</v>
      </c>
      <c r="AC428" s="126" t="str">
        <f t="shared" si="122"/>
        <v>CLE-412</v>
      </c>
      <c r="AD428" s="123">
        <v>80111600</v>
      </c>
      <c r="AE428" s="47" t="s">
        <v>675</v>
      </c>
      <c r="AF428" s="127" t="s">
        <v>681</v>
      </c>
      <c r="AG428" s="127" t="str">
        <f t="shared" si="118"/>
        <v>JULIO</v>
      </c>
      <c r="AH428" s="141">
        <f t="shared" si="115"/>
        <v>4</v>
      </c>
      <c r="AI428" s="132" t="s">
        <v>96</v>
      </c>
      <c r="AJ428" s="151" t="s">
        <v>97</v>
      </c>
      <c r="AK428" s="128">
        <f t="shared" si="120"/>
        <v>0</v>
      </c>
      <c r="AL428" s="128">
        <f t="shared" si="121"/>
        <v>0</v>
      </c>
      <c r="AM428" s="128"/>
      <c r="AN428" s="132" t="s">
        <v>96</v>
      </c>
      <c r="AO428" s="132" t="s">
        <v>97</v>
      </c>
      <c r="AP428" s="152" t="s">
        <v>99</v>
      </c>
      <c r="AQ428" s="153" t="s">
        <v>100</v>
      </c>
      <c r="AR428" s="129" t="str">
        <f t="shared" si="116"/>
        <v xml:space="preserve">CENTRO DE LENGUAS </v>
      </c>
      <c r="AS428" s="130" t="s">
        <v>680</v>
      </c>
      <c r="AT428" s="131" t="s">
        <v>102</v>
      </c>
      <c r="AU428" s="132" t="s">
        <v>94</v>
      </c>
      <c r="AV428" s="132" t="s">
        <v>94</v>
      </c>
      <c r="AW428" s="133" t="s">
        <v>103</v>
      </c>
      <c r="AX428" s="133" t="s">
        <v>104</v>
      </c>
      <c r="AY428" s="133" t="s">
        <v>105</v>
      </c>
      <c r="AZ428" s="133" t="s">
        <v>103</v>
      </c>
      <c r="BA428" s="133"/>
      <c r="BB428" s="133"/>
    </row>
    <row r="429" spans="2:54" s="3" customFormat="1" ht="60">
      <c r="B429" s="113">
        <v>413</v>
      </c>
      <c r="C429" s="113" t="s">
        <v>290</v>
      </c>
      <c r="D429" s="113" t="s">
        <v>29</v>
      </c>
      <c r="E429" s="113" t="s">
        <v>32</v>
      </c>
      <c r="F429" s="113"/>
      <c r="G429" s="114" t="s">
        <v>324</v>
      </c>
      <c r="H429" s="114" t="s">
        <v>107</v>
      </c>
      <c r="I429" s="113" t="s">
        <v>115</v>
      </c>
      <c r="J429" s="113">
        <v>1</v>
      </c>
      <c r="K429" s="115"/>
      <c r="L429" s="116"/>
      <c r="M429" s="117">
        <v>1856656</v>
      </c>
      <c r="N429" s="113">
        <v>1</v>
      </c>
      <c r="O429" s="113" t="s">
        <v>109</v>
      </c>
      <c r="P429" s="119">
        <v>45867</v>
      </c>
      <c r="Q429" s="119">
        <v>45987</v>
      </c>
      <c r="R429" s="120">
        <f t="shared" si="124"/>
        <v>7426624</v>
      </c>
      <c r="S429" s="118"/>
      <c r="T429" s="118"/>
      <c r="U429" s="120">
        <f t="shared" si="125"/>
        <v>0</v>
      </c>
      <c r="V429" s="148">
        <f t="shared" si="119"/>
        <v>4</v>
      </c>
      <c r="W429" s="122">
        <f t="shared" si="117"/>
        <v>7426624</v>
      </c>
      <c r="X429" s="123" t="s">
        <v>92</v>
      </c>
      <c r="Y429" s="124" t="s">
        <v>466</v>
      </c>
      <c r="Z429" s="125" t="s">
        <v>110</v>
      </c>
      <c r="AA429" s="125" t="s">
        <v>347</v>
      </c>
      <c r="AB429" s="125" t="s">
        <v>39</v>
      </c>
      <c r="AC429" s="126" t="str">
        <f t="shared" si="122"/>
        <v>CLE-413</v>
      </c>
      <c r="AD429" s="123">
        <v>80111600</v>
      </c>
      <c r="AE429" s="47" t="s">
        <v>675</v>
      </c>
      <c r="AF429" s="127" t="s">
        <v>670</v>
      </c>
      <c r="AG429" s="127" t="str">
        <f t="shared" si="118"/>
        <v>julio</v>
      </c>
      <c r="AH429" s="141">
        <f t="shared" ref="AH429:AH447" si="126">+V429</f>
        <v>4</v>
      </c>
      <c r="AI429" s="132" t="s">
        <v>96</v>
      </c>
      <c r="AJ429" s="151" t="s">
        <v>97</v>
      </c>
      <c r="AK429" s="128">
        <f t="shared" si="120"/>
        <v>7426624</v>
      </c>
      <c r="AL429" s="128">
        <f t="shared" si="121"/>
        <v>7426624</v>
      </c>
      <c r="AM429" s="128"/>
      <c r="AN429" s="132" t="s">
        <v>96</v>
      </c>
      <c r="AO429" s="132" t="s">
        <v>97</v>
      </c>
      <c r="AP429" s="152" t="s">
        <v>99</v>
      </c>
      <c r="AQ429" s="153" t="s">
        <v>100</v>
      </c>
      <c r="AR429" s="129" t="str">
        <f t="shared" ref="AR429:AR447" si="127">E429</f>
        <v xml:space="preserve">CENTRO DE LENGUAS </v>
      </c>
      <c r="AS429" s="130" t="s">
        <v>680</v>
      </c>
      <c r="AT429" s="131" t="s">
        <v>102</v>
      </c>
      <c r="AU429" s="132" t="s">
        <v>94</v>
      </c>
      <c r="AV429" s="132" t="s">
        <v>94</v>
      </c>
      <c r="AW429" s="133" t="s">
        <v>103</v>
      </c>
      <c r="AX429" s="133" t="s">
        <v>104</v>
      </c>
      <c r="AY429" s="133" t="s">
        <v>105</v>
      </c>
      <c r="AZ429" s="133" t="s">
        <v>103</v>
      </c>
      <c r="BA429" s="133"/>
      <c r="BB429" s="133"/>
    </row>
    <row r="430" spans="2:54" s="3" customFormat="1" ht="60">
      <c r="B430" s="113">
        <v>414</v>
      </c>
      <c r="C430" s="113" t="s">
        <v>290</v>
      </c>
      <c r="D430" s="113" t="s">
        <v>29</v>
      </c>
      <c r="E430" s="113" t="s">
        <v>32</v>
      </c>
      <c r="F430" s="113"/>
      <c r="G430" s="114" t="s">
        <v>324</v>
      </c>
      <c r="H430" s="114" t="s">
        <v>107</v>
      </c>
      <c r="I430" s="113" t="s">
        <v>108</v>
      </c>
      <c r="J430" s="113">
        <v>1</v>
      </c>
      <c r="K430" s="115"/>
      <c r="L430" s="116"/>
      <c r="M430" s="117">
        <v>1131228</v>
      </c>
      <c r="N430" s="113">
        <v>1</v>
      </c>
      <c r="O430" s="113" t="s">
        <v>109</v>
      </c>
      <c r="P430" s="119">
        <v>45867</v>
      </c>
      <c r="Q430" s="119">
        <v>45987</v>
      </c>
      <c r="R430" s="120">
        <f t="shared" si="124"/>
        <v>4524912</v>
      </c>
      <c r="S430" s="118"/>
      <c r="T430" s="118"/>
      <c r="U430" s="120">
        <f t="shared" si="125"/>
        <v>0</v>
      </c>
      <c r="V430" s="148">
        <f t="shared" si="119"/>
        <v>4</v>
      </c>
      <c r="W430" s="122">
        <f t="shared" ref="W430:W447" si="128">+R430+U430</f>
        <v>4524912</v>
      </c>
      <c r="X430" s="123" t="s">
        <v>92</v>
      </c>
      <c r="Y430" s="124" t="s">
        <v>466</v>
      </c>
      <c r="Z430" s="125" t="s">
        <v>110</v>
      </c>
      <c r="AA430" s="125" t="s">
        <v>347</v>
      </c>
      <c r="AB430" s="125" t="s">
        <v>94</v>
      </c>
      <c r="AC430" s="126" t="str">
        <f t="shared" si="122"/>
        <v>CLE-414</v>
      </c>
      <c r="AD430" s="123">
        <v>80111600</v>
      </c>
      <c r="AE430" s="47" t="s">
        <v>675</v>
      </c>
      <c r="AF430" s="127" t="s">
        <v>681</v>
      </c>
      <c r="AG430" s="127" t="str">
        <f t="shared" ref="AG430:AG447" si="129">+AF430</f>
        <v>JULIO</v>
      </c>
      <c r="AH430" s="141">
        <f t="shared" si="126"/>
        <v>4</v>
      </c>
      <c r="AI430" s="132" t="s">
        <v>96</v>
      </c>
      <c r="AJ430" s="151" t="s">
        <v>97</v>
      </c>
      <c r="AK430" s="128">
        <f t="shared" si="120"/>
        <v>4524912</v>
      </c>
      <c r="AL430" s="128">
        <f t="shared" si="121"/>
        <v>4524912</v>
      </c>
      <c r="AM430" s="128"/>
      <c r="AN430" s="132" t="s">
        <v>96</v>
      </c>
      <c r="AO430" s="132" t="s">
        <v>97</v>
      </c>
      <c r="AP430" s="152" t="s">
        <v>99</v>
      </c>
      <c r="AQ430" s="153" t="s">
        <v>100</v>
      </c>
      <c r="AR430" s="129" t="str">
        <f t="shared" si="127"/>
        <v xml:space="preserve">CENTRO DE LENGUAS </v>
      </c>
      <c r="AS430" s="130" t="s">
        <v>680</v>
      </c>
      <c r="AT430" s="131" t="s">
        <v>102</v>
      </c>
      <c r="AU430" s="132" t="s">
        <v>94</v>
      </c>
      <c r="AV430" s="132" t="s">
        <v>94</v>
      </c>
      <c r="AW430" s="133" t="s">
        <v>103</v>
      </c>
      <c r="AX430" s="133" t="s">
        <v>104</v>
      </c>
      <c r="AY430" s="133" t="s">
        <v>105</v>
      </c>
      <c r="AZ430" s="133" t="s">
        <v>103</v>
      </c>
      <c r="BA430" s="133"/>
      <c r="BB430" s="133"/>
    </row>
    <row r="431" spans="2:54" s="3" customFormat="1" ht="60">
      <c r="B431" s="113">
        <v>415</v>
      </c>
      <c r="C431" s="113" t="s">
        <v>290</v>
      </c>
      <c r="D431" s="113" t="s">
        <v>29</v>
      </c>
      <c r="E431" s="113" t="s">
        <v>32</v>
      </c>
      <c r="F431" s="113"/>
      <c r="G431" s="114" t="s">
        <v>324</v>
      </c>
      <c r="H431" s="114" t="s">
        <v>107</v>
      </c>
      <c r="I431" s="113" t="s">
        <v>108</v>
      </c>
      <c r="J431" s="113">
        <v>1</v>
      </c>
      <c r="K431" s="115"/>
      <c r="L431" s="116"/>
      <c r="M431" s="117">
        <v>0</v>
      </c>
      <c r="N431" s="113">
        <v>1</v>
      </c>
      <c r="O431" s="113" t="s">
        <v>109</v>
      </c>
      <c r="P431" s="119">
        <v>45867</v>
      </c>
      <c r="Q431" s="119">
        <v>45987</v>
      </c>
      <c r="R431" s="120">
        <f t="shared" si="124"/>
        <v>0</v>
      </c>
      <c r="S431" s="118"/>
      <c r="T431" s="118"/>
      <c r="U431" s="120">
        <f t="shared" si="125"/>
        <v>0</v>
      </c>
      <c r="V431" s="148">
        <f t="shared" si="119"/>
        <v>4</v>
      </c>
      <c r="W431" s="122">
        <f t="shared" si="128"/>
        <v>0</v>
      </c>
      <c r="X431" s="123" t="s">
        <v>92</v>
      </c>
      <c r="Y431" s="124" t="s">
        <v>466</v>
      </c>
      <c r="Z431" s="125" t="s">
        <v>110</v>
      </c>
      <c r="AA431" s="125" t="s">
        <v>347</v>
      </c>
      <c r="AB431" s="125" t="s">
        <v>94</v>
      </c>
      <c r="AC431" s="126" t="str">
        <f t="shared" si="122"/>
        <v>CLE-415</v>
      </c>
      <c r="AD431" s="123">
        <v>80111600</v>
      </c>
      <c r="AE431" s="47" t="s">
        <v>675</v>
      </c>
      <c r="AF431" s="127" t="s">
        <v>681</v>
      </c>
      <c r="AG431" s="127" t="str">
        <f t="shared" si="129"/>
        <v>JULIO</v>
      </c>
      <c r="AH431" s="141">
        <f t="shared" si="126"/>
        <v>4</v>
      </c>
      <c r="AI431" s="132" t="s">
        <v>96</v>
      </c>
      <c r="AJ431" s="151" t="s">
        <v>97</v>
      </c>
      <c r="AK431" s="128">
        <f t="shared" si="120"/>
        <v>0</v>
      </c>
      <c r="AL431" s="128">
        <f t="shared" si="121"/>
        <v>0</v>
      </c>
      <c r="AM431" s="128"/>
      <c r="AN431" s="132" t="s">
        <v>96</v>
      </c>
      <c r="AO431" s="132" t="s">
        <v>97</v>
      </c>
      <c r="AP431" s="152" t="s">
        <v>99</v>
      </c>
      <c r="AQ431" s="153" t="s">
        <v>100</v>
      </c>
      <c r="AR431" s="129" t="str">
        <f t="shared" si="127"/>
        <v xml:space="preserve">CENTRO DE LENGUAS </v>
      </c>
      <c r="AS431" s="130" t="s">
        <v>680</v>
      </c>
      <c r="AT431" s="131" t="s">
        <v>102</v>
      </c>
      <c r="AU431" s="132" t="s">
        <v>94</v>
      </c>
      <c r="AV431" s="132" t="s">
        <v>94</v>
      </c>
      <c r="AW431" s="133" t="s">
        <v>103</v>
      </c>
      <c r="AX431" s="133" t="s">
        <v>104</v>
      </c>
      <c r="AY431" s="133" t="s">
        <v>105</v>
      </c>
      <c r="AZ431" s="133" t="s">
        <v>103</v>
      </c>
      <c r="BA431" s="133"/>
      <c r="BB431" s="133"/>
    </row>
    <row r="432" spans="2:54" s="3" customFormat="1" ht="60">
      <c r="B432" s="113">
        <v>416</v>
      </c>
      <c r="C432" s="113" t="s">
        <v>290</v>
      </c>
      <c r="D432" s="113" t="s">
        <v>29</v>
      </c>
      <c r="E432" s="113" t="s">
        <v>32</v>
      </c>
      <c r="F432" s="113"/>
      <c r="G432" s="114" t="s">
        <v>324</v>
      </c>
      <c r="H432" s="114" t="s">
        <v>107</v>
      </c>
      <c r="I432" s="113" t="s">
        <v>108</v>
      </c>
      <c r="J432" s="113">
        <v>1</v>
      </c>
      <c r="K432" s="115"/>
      <c r="L432" s="116"/>
      <c r="M432" s="117">
        <v>1131228</v>
      </c>
      <c r="N432" s="113">
        <v>1</v>
      </c>
      <c r="O432" s="113" t="s">
        <v>109</v>
      </c>
      <c r="P432" s="119">
        <v>45867</v>
      </c>
      <c r="Q432" s="119">
        <v>45987</v>
      </c>
      <c r="R432" s="120">
        <f t="shared" si="124"/>
        <v>4524912</v>
      </c>
      <c r="S432" s="118"/>
      <c r="T432" s="118"/>
      <c r="U432" s="120">
        <f t="shared" si="125"/>
        <v>0</v>
      </c>
      <c r="V432" s="148">
        <f t="shared" si="119"/>
        <v>4</v>
      </c>
      <c r="W432" s="122">
        <f t="shared" si="128"/>
        <v>4524912</v>
      </c>
      <c r="X432" s="123" t="s">
        <v>92</v>
      </c>
      <c r="Y432" s="124" t="s">
        <v>466</v>
      </c>
      <c r="Z432" s="125" t="s">
        <v>110</v>
      </c>
      <c r="AA432" s="125" t="s">
        <v>347</v>
      </c>
      <c r="AB432" s="125" t="s">
        <v>94</v>
      </c>
      <c r="AC432" s="126" t="str">
        <f t="shared" si="122"/>
        <v>CLE-416</v>
      </c>
      <c r="AD432" s="123">
        <v>80111600</v>
      </c>
      <c r="AE432" s="47" t="s">
        <v>675</v>
      </c>
      <c r="AF432" s="127" t="s">
        <v>681</v>
      </c>
      <c r="AG432" s="127" t="str">
        <f t="shared" si="129"/>
        <v>JULIO</v>
      </c>
      <c r="AH432" s="141">
        <f t="shared" si="126"/>
        <v>4</v>
      </c>
      <c r="AI432" s="132" t="s">
        <v>96</v>
      </c>
      <c r="AJ432" s="151" t="s">
        <v>97</v>
      </c>
      <c r="AK432" s="128">
        <f t="shared" si="120"/>
        <v>4524912</v>
      </c>
      <c r="AL432" s="128">
        <f t="shared" si="121"/>
        <v>4524912</v>
      </c>
      <c r="AM432" s="128"/>
      <c r="AN432" s="132" t="s">
        <v>96</v>
      </c>
      <c r="AO432" s="132" t="s">
        <v>97</v>
      </c>
      <c r="AP432" s="152" t="s">
        <v>99</v>
      </c>
      <c r="AQ432" s="153" t="s">
        <v>100</v>
      </c>
      <c r="AR432" s="129" t="str">
        <f t="shared" si="127"/>
        <v xml:space="preserve">CENTRO DE LENGUAS </v>
      </c>
      <c r="AS432" s="130" t="s">
        <v>680</v>
      </c>
      <c r="AT432" s="131" t="s">
        <v>102</v>
      </c>
      <c r="AU432" s="132" t="s">
        <v>94</v>
      </c>
      <c r="AV432" s="132" t="s">
        <v>94</v>
      </c>
      <c r="AW432" s="133" t="s">
        <v>103</v>
      </c>
      <c r="AX432" s="133" t="s">
        <v>104</v>
      </c>
      <c r="AY432" s="133" t="s">
        <v>105</v>
      </c>
      <c r="AZ432" s="133" t="s">
        <v>103</v>
      </c>
      <c r="BA432" s="133"/>
      <c r="BB432" s="133"/>
    </row>
    <row r="433" spans="2:54" s="3" customFormat="1" ht="60">
      <c r="B433" s="113">
        <v>417</v>
      </c>
      <c r="C433" s="113" t="s">
        <v>290</v>
      </c>
      <c r="D433" s="113" t="s">
        <v>29</v>
      </c>
      <c r="E433" s="113" t="s">
        <v>32</v>
      </c>
      <c r="F433" s="113"/>
      <c r="G433" s="114" t="s">
        <v>324</v>
      </c>
      <c r="H433" s="114" t="s">
        <v>107</v>
      </c>
      <c r="I433" s="113" t="s">
        <v>108</v>
      </c>
      <c r="J433" s="113">
        <v>1</v>
      </c>
      <c r="K433" s="115"/>
      <c r="L433" s="116"/>
      <c r="M433" s="117">
        <v>1131228</v>
      </c>
      <c r="N433" s="113">
        <v>1</v>
      </c>
      <c r="O433" s="113" t="s">
        <v>109</v>
      </c>
      <c r="P433" s="119">
        <v>45867</v>
      </c>
      <c r="Q433" s="119">
        <v>45987</v>
      </c>
      <c r="R433" s="120">
        <f t="shared" si="124"/>
        <v>4524912</v>
      </c>
      <c r="S433" s="118"/>
      <c r="T433" s="118"/>
      <c r="U433" s="120">
        <f t="shared" si="125"/>
        <v>0</v>
      </c>
      <c r="V433" s="148">
        <f t="shared" ref="V433:V446" si="130">ROUND((((Q433-P433)+(T433-S433))/30),0)</f>
        <v>4</v>
      </c>
      <c r="W433" s="122">
        <f t="shared" si="128"/>
        <v>4524912</v>
      </c>
      <c r="X433" s="123" t="s">
        <v>92</v>
      </c>
      <c r="Y433" s="124" t="s">
        <v>466</v>
      </c>
      <c r="Z433" s="125" t="s">
        <v>110</v>
      </c>
      <c r="AA433" s="125" t="s">
        <v>347</v>
      </c>
      <c r="AB433" s="125" t="s">
        <v>94</v>
      </c>
      <c r="AC433" s="126" t="str">
        <f t="shared" si="122"/>
        <v>CLE-417</v>
      </c>
      <c r="AD433" s="123">
        <v>80111600</v>
      </c>
      <c r="AE433" s="47" t="s">
        <v>675</v>
      </c>
      <c r="AF433" s="127" t="s">
        <v>681</v>
      </c>
      <c r="AG433" s="127" t="str">
        <f t="shared" si="129"/>
        <v>JULIO</v>
      </c>
      <c r="AH433" s="141">
        <f t="shared" si="126"/>
        <v>4</v>
      </c>
      <c r="AI433" s="132" t="s">
        <v>96</v>
      </c>
      <c r="AJ433" s="151" t="s">
        <v>97</v>
      </c>
      <c r="AK433" s="128">
        <f t="shared" ref="AK433:AK447" si="131">+W433</f>
        <v>4524912</v>
      </c>
      <c r="AL433" s="128">
        <f t="shared" si="121"/>
        <v>4524912</v>
      </c>
      <c r="AM433" s="128"/>
      <c r="AN433" s="132" t="s">
        <v>96</v>
      </c>
      <c r="AO433" s="132" t="s">
        <v>97</v>
      </c>
      <c r="AP433" s="152" t="s">
        <v>99</v>
      </c>
      <c r="AQ433" s="153" t="s">
        <v>100</v>
      </c>
      <c r="AR433" s="129" t="str">
        <f t="shared" si="127"/>
        <v xml:space="preserve">CENTRO DE LENGUAS </v>
      </c>
      <c r="AS433" s="130" t="s">
        <v>680</v>
      </c>
      <c r="AT433" s="131" t="s">
        <v>102</v>
      </c>
      <c r="AU433" s="132" t="s">
        <v>94</v>
      </c>
      <c r="AV433" s="132" t="s">
        <v>94</v>
      </c>
      <c r="AW433" s="133" t="s">
        <v>103</v>
      </c>
      <c r="AX433" s="133" t="s">
        <v>104</v>
      </c>
      <c r="AY433" s="133" t="s">
        <v>105</v>
      </c>
      <c r="AZ433" s="133" t="s">
        <v>103</v>
      </c>
      <c r="BA433" s="133"/>
      <c r="BB433" s="133"/>
    </row>
    <row r="434" spans="2:54" s="3" customFormat="1" ht="60">
      <c r="B434" s="113">
        <v>418</v>
      </c>
      <c r="C434" s="113" t="s">
        <v>290</v>
      </c>
      <c r="D434" s="113" t="s">
        <v>29</v>
      </c>
      <c r="E434" s="113" t="s">
        <v>32</v>
      </c>
      <c r="F434" s="113"/>
      <c r="G434" s="114" t="s">
        <v>324</v>
      </c>
      <c r="H434" s="114" t="s">
        <v>107</v>
      </c>
      <c r="I434" s="113" t="s">
        <v>108</v>
      </c>
      <c r="J434" s="113">
        <v>1</v>
      </c>
      <c r="K434" s="115"/>
      <c r="L434" s="116"/>
      <c r="M434" s="117">
        <v>1131228</v>
      </c>
      <c r="N434" s="113">
        <v>1</v>
      </c>
      <c r="O434" s="113" t="s">
        <v>109</v>
      </c>
      <c r="P434" s="119">
        <v>45867</v>
      </c>
      <c r="Q434" s="119">
        <v>45987</v>
      </c>
      <c r="R434" s="120">
        <f t="shared" si="124"/>
        <v>4524912</v>
      </c>
      <c r="S434" s="118"/>
      <c r="T434" s="118"/>
      <c r="U434" s="120">
        <f t="shared" si="125"/>
        <v>0</v>
      </c>
      <c r="V434" s="148">
        <f t="shared" si="130"/>
        <v>4</v>
      </c>
      <c r="W434" s="122">
        <f t="shared" si="128"/>
        <v>4524912</v>
      </c>
      <c r="X434" s="123" t="s">
        <v>92</v>
      </c>
      <c r="Y434" s="124" t="s">
        <v>466</v>
      </c>
      <c r="Z434" s="125" t="s">
        <v>110</v>
      </c>
      <c r="AA434" s="125" t="s">
        <v>347</v>
      </c>
      <c r="AB434" s="125" t="s">
        <v>94</v>
      </c>
      <c r="AC434" s="126" t="str">
        <f t="shared" si="122"/>
        <v>CLE-418</v>
      </c>
      <c r="AD434" s="123">
        <v>80111600</v>
      </c>
      <c r="AE434" s="47" t="s">
        <v>675</v>
      </c>
      <c r="AF434" s="127" t="s">
        <v>681</v>
      </c>
      <c r="AG434" s="127" t="str">
        <f t="shared" si="129"/>
        <v>JULIO</v>
      </c>
      <c r="AH434" s="141">
        <f t="shared" si="126"/>
        <v>4</v>
      </c>
      <c r="AI434" s="132" t="s">
        <v>96</v>
      </c>
      <c r="AJ434" s="151" t="s">
        <v>97</v>
      </c>
      <c r="AK434" s="128">
        <f t="shared" si="131"/>
        <v>4524912</v>
      </c>
      <c r="AL434" s="128">
        <f t="shared" si="121"/>
        <v>4524912</v>
      </c>
      <c r="AM434" s="128"/>
      <c r="AN434" s="132" t="s">
        <v>96</v>
      </c>
      <c r="AO434" s="132" t="s">
        <v>97</v>
      </c>
      <c r="AP434" s="152" t="s">
        <v>99</v>
      </c>
      <c r="AQ434" s="153" t="s">
        <v>100</v>
      </c>
      <c r="AR434" s="129" t="str">
        <f t="shared" si="127"/>
        <v xml:space="preserve">CENTRO DE LENGUAS </v>
      </c>
      <c r="AS434" s="130" t="s">
        <v>680</v>
      </c>
      <c r="AT434" s="131" t="s">
        <v>102</v>
      </c>
      <c r="AU434" s="132" t="s">
        <v>94</v>
      </c>
      <c r="AV434" s="132" t="s">
        <v>94</v>
      </c>
      <c r="AW434" s="133" t="s">
        <v>103</v>
      </c>
      <c r="AX434" s="133" t="s">
        <v>104</v>
      </c>
      <c r="AY434" s="133" t="s">
        <v>105</v>
      </c>
      <c r="AZ434" s="133" t="s">
        <v>103</v>
      </c>
      <c r="BA434" s="133"/>
      <c r="BB434" s="133"/>
    </row>
    <row r="435" spans="2:54" s="3" customFormat="1" ht="60">
      <c r="B435" s="113">
        <v>419</v>
      </c>
      <c r="C435" s="113" t="s">
        <v>290</v>
      </c>
      <c r="D435" s="113" t="s">
        <v>29</v>
      </c>
      <c r="E435" s="113" t="s">
        <v>32</v>
      </c>
      <c r="F435" s="113"/>
      <c r="G435" s="114" t="s">
        <v>324</v>
      </c>
      <c r="H435" s="114" t="s">
        <v>107</v>
      </c>
      <c r="I435" s="113" t="s">
        <v>108</v>
      </c>
      <c r="J435" s="113">
        <v>1</v>
      </c>
      <c r="K435" s="115"/>
      <c r="L435" s="116"/>
      <c r="M435" s="117">
        <v>1131228</v>
      </c>
      <c r="N435" s="113">
        <v>1</v>
      </c>
      <c r="O435" s="113" t="s">
        <v>109</v>
      </c>
      <c r="P435" s="119">
        <v>45867</v>
      </c>
      <c r="Q435" s="119">
        <v>45987</v>
      </c>
      <c r="R435" s="120">
        <f t="shared" si="124"/>
        <v>4524912</v>
      </c>
      <c r="S435" s="118"/>
      <c r="T435" s="118"/>
      <c r="U435" s="120">
        <f t="shared" si="125"/>
        <v>0</v>
      </c>
      <c r="V435" s="148">
        <f t="shared" si="130"/>
        <v>4</v>
      </c>
      <c r="W435" s="122">
        <f t="shared" si="128"/>
        <v>4524912</v>
      </c>
      <c r="X435" s="123" t="s">
        <v>92</v>
      </c>
      <c r="Y435" s="124" t="s">
        <v>466</v>
      </c>
      <c r="Z435" s="125" t="s">
        <v>110</v>
      </c>
      <c r="AA435" s="125" t="s">
        <v>347</v>
      </c>
      <c r="AB435" s="125" t="s">
        <v>94</v>
      </c>
      <c r="AC435" s="126" t="str">
        <f t="shared" si="122"/>
        <v>CLE-419</v>
      </c>
      <c r="AD435" s="123">
        <v>80111600</v>
      </c>
      <c r="AE435" s="47" t="s">
        <v>675</v>
      </c>
      <c r="AF435" s="127" t="s">
        <v>681</v>
      </c>
      <c r="AG435" s="127" t="str">
        <f t="shared" si="129"/>
        <v>JULIO</v>
      </c>
      <c r="AH435" s="141">
        <f t="shared" si="126"/>
        <v>4</v>
      </c>
      <c r="AI435" s="132" t="s">
        <v>96</v>
      </c>
      <c r="AJ435" s="151" t="s">
        <v>97</v>
      </c>
      <c r="AK435" s="128">
        <f t="shared" si="131"/>
        <v>4524912</v>
      </c>
      <c r="AL435" s="128">
        <f t="shared" si="121"/>
        <v>4524912</v>
      </c>
      <c r="AM435" s="128"/>
      <c r="AN435" s="132" t="s">
        <v>96</v>
      </c>
      <c r="AO435" s="132" t="s">
        <v>97</v>
      </c>
      <c r="AP435" s="152" t="s">
        <v>99</v>
      </c>
      <c r="AQ435" s="153" t="s">
        <v>100</v>
      </c>
      <c r="AR435" s="129" t="str">
        <f t="shared" si="127"/>
        <v xml:space="preserve">CENTRO DE LENGUAS </v>
      </c>
      <c r="AS435" s="130" t="s">
        <v>680</v>
      </c>
      <c r="AT435" s="131" t="s">
        <v>102</v>
      </c>
      <c r="AU435" s="132" t="s">
        <v>94</v>
      </c>
      <c r="AV435" s="132" t="s">
        <v>94</v>
      </c>
      <c r="AW435" s="133" t="s">
        <v>103</v>
      </c>
      <c r="AX435" s="133" t="s">
        <v>104</v>
      </c>
      <c r="AY435" s="133" t="s">
        <v>105</v>
      </c>
      <c r="AZ435" s="133" t="s">
        <v>103</v>
      </c>
      <c r="BA435" s="133"/>
      <c r="BB435" s="133"/>
    </row>
    <row r="436" spans="2:54" s="3" customFormat="1" ht="60">
      <c r="B436" s="113">
        <v>420</v>
      </c>
      <c r="C436" s="113" t="s">
        <v>290</v>
      </c>
      <c r="D436" s="113" t="s">
        <v>29</v>
      </c>
      <c r="E436" s="113" t="s">
        <v>32</v>
      </c>
      <c r="F436" s="113"/>
      <c r="G436" s="114" t="s">
        <v>324</v>
      </c>
      <c r="H436" s="114" t="s">
        <v>107</v>
      </c>
      <c r="I436" s="113" t="s">
        <v>108</v>
      </c>
      <c r="J436" s="113">
        <v>1</v>
      </c>
      <c r="K436" s="115"/>
      <c r="L436" s="116"/>
      <c r="M436" s="117">
        <v>1131228</v>
      </c>
      <c r="N436" s="113">
        <v>1</v>
      </c>
      <c r="O436" s="113" t="s">
        <v>109</v>
      </c>
      <c r="P436" s="119">
        <v>45867</v>
      </c>
      <c r="Q436" s="119">
        <v>45987</v>
      </c>
      <c r="R436" s="120">
        <f t="shared" si="124"/>
        <v>4524912</v>
      </c>
      <c r="S436" s="118"/>
      <c r="T436" s="118"/>
      <c r="U436" s="120">
        <f t="shared" si="125"/>
        <v>0</v>
      </c>
      <c r="V436" s="148">
        <f t="shared" si="130"/>
        <v>4</v>
      </c>
      <c r="W436" s="122">
        <f t="shared" si="128"/>
        <v>4524912</v>
      </c>
      <c r="X436" s="123" t="s">
        <v>92</v>
      </c>
      <c r="Y436" s="124" t="s">
        <v>466</v>
      </c>
      <c r="Z436" s="125" t="s">
        <v>110</v>
      </c>
      <c r="AA436" s="125" t="s">
        <v>347</v>
      </c>
      <c r="AB436" s="125" t="s">
        <v>94</v>
      </c>
      <c r="AC436" s="126" t="str">
        <f t="shared" si="122"/>
        <v>CLE-420</v>
      </c>
      <c r="AD436" s="123">
        <v>80111600</v>
      </c>
      <c r="AE436" s="47" t="s">
        <v>675</v>
      </c>
      <c r="AF436" s="127" t="s">
        <v>681</v>
      </c>
      <c r="AG436" s="127" t="str">
        <f t="shared" si="129"/>
        <v>JULIO</v>
      </c>
      <c r="AH436" s="141">
        <f t="shared" si="126"/>
        <v>4</v>
      </c>
      <c r="AI436" s="132" t="s">
        <v>96</v>
      </c>
      <c r="AJ436" s="151" t="s">
        <v>97</v>
      </c>
      <c r="AK436" s="128">
        <f t="shared" si="131"/>
        <v>4524912</v>
      </c>
      <c r="AL436" s="128">
        <f t="shared" si="121"/>
        <v>4524912</v>
      </c>
      <c r="AM436" s="128"/>
      <c r="AN436" s="132" t="s">
        <v>96</v>
      </c>
      <c r="AO436" s="132" t="s">
        <v>97</v>
      </c>
      <c r="AP436" s="152" t="s">
        <v>99</v>
      </c>
      <c r="AQ436" s="153" t="s">
        <v>100</v>
      </c>
      <c r="AR436" s="129" t="str">
        <f t="shared" si="127"/>
        <v xml:space="preserve">CENTRO DE LENGUAS </v>
      </c>
      <c r="AS436" s="130" t="s">
        <v>680</v>
      </c>
      <c r="AT436" s="131" t="s">
        <v>102</v>
      </c>
      <c r="AU436" s="132" t="s">
        <v>94</v>
      </c>
      <c r="AV436" s="132" t="s">
        <v>94</v>
      </c>
      <c r="AW436" s="133" t="s">
        <v>103</v>
      </c>
      <c r="AX436" s="133" t="s">
        <v>104</v>
      </c>
      <c r="AY436" s="133" t="s">
        <v>105</v>
      </c>
      <c r="AZ436" s="133" t="s">
        <v>103</v>
      </c>
      <c r="BA436" s="133"/>
      <c r="BB436" s="133"/>
    </row>
    <row r="437" spans="2:54" s="3" customFormat="1" ht="60">
      <c r="B437" s="113">
        <v>421</v>
      </c>
      <c r="C437" s="113" t="s">
        <v>290</v>
      </c>
      <c r="D437" s="113" t="s">
        <v>29</v>
      </c>
      <c r="E437" s="113" t="s">
        <v>32</v>
      </c>
      <c r="F437" s="113"/>
      <c r="G437" s="114" t="s">
        <v>324</v>
      </c>
      <c r="H437" s="114" t="s">
        <v>107</v>
      </c>
      <c r="I437" s="113" t="s">
        <v>108</v>
      </c>
      <c r="J437" s="113">
        <v>1</v>
      </c>
      <c r="K437" s="115"/>
      <c r="L437" s="116"/>
      <c r="M437" s="117">
        <v>1131228</v>
      </c>
      <c r="N437" s="113">
        <v>1</v>
      </c>
      <c r="O437" s="113" t="s">
        <v>109</v>
      </c>
      <c r="P437" s="119">
        <v>45867</v>
      </c>
      <c r="Q437" s="119">
        <v>45987</v>
      </c>
      <c r="R437" s="120">
        <f t="shared" si="124"/>
        <v>4524912</v>
      </c>
      <c r="S437" s="118"/>
      <c r="T437" s="118"/>
      <c r="U437" s="120">
        <f t="shared" si="125"/>
        <v>0</v>
      </c>
      <c r="V437" s="148">
        <f t="shared" si="130"/>
        <v>4</v>
      </c>
      <c r="W437" s="122">
        <f t="shared" si="128"/>
        <v>4524912</v>
      </c>
      <c r="X437" s="123" t="s">
        <v>92</v>
      </c>
      <c r="Y437" s="124" t="s">
        <v>466</v>
      </c>
      <c r="Z437" s="125" t="s">
        <v>110</v>
      </c>
      <c r="AA437" s="125" t="s">
        <v>347</v>
      </c>
      <c r="AB437" s="125" t="s">
        <v>94</v>
      </c>
      <c r="AC437" s="126" t="str">
        <f t="shared" si="122"/>
        <v>CLE-421</v>
      </c>
      <c r="AD437" s="123">
        <v>80111600</v>
      </c>
      <c r="AE437" s="47" t="s">
        <v>675</v>
      </c>
      <c r="AF437" s="127" t="s">
        <v>681</v>
      </c>
      <c r="AG437" s="127" t="str">
        <f t="shared" si="129"/>
        <v>JULIO</v>
      </c>
      <c r="AH437" s="141">
        <f t="shared" si="126"/>
        <v>4</v>
      </c>
      <c r="AI437" s="132" t="s">
        <v>96</v>
      </c>
      <c r="AJ437" s="151" t="s">
        <v>97</v>
      </c>
      <c r="AK437" s="128">
        <f t="shared" si="131"/>
        <v>4524912</v>
      </c>
      <c r="AL437" s="128">
        <f t="shared" si="121"/>
        <v>4524912</v>
      </c>
      <c r="AM437" s="128"/>
      <c r="AN437" s="132" t="s">
        <v>96</v>
      </c>
      <c r="AO437" s="132" t="s">
        <v>97</v>
      </c>
      <c r="AP437" s="152" t="s">
        <v>99</v>
      </c>
      <c r="AQ437" s="153" t="s">
        <v>100</v>
      </c>
      <c r="AR437" s="129" t="str">
        <f t="shared" si="127"/>
        <v xml:space="preserve">CENTRO DE LENGUAS </v>
      </c>
      <c r="AS437" s="130" t="s">
        <v>680</v>
      </c>
      <c r="AT437" s="131" t="s">
        <v>102</v>
      </c>
      <c r="AU437" s="132" t="s">
        <v>94</v>
      </c>
      <c r="AV437" s="132" t="s">
        <v>94</v>
      </c>
      <c r="AW437" s="133" t="s">
        <v>103</v>
      </c>
      <c r="AX437" s="133" t="s">
        <v>104</v>
      </c>
      <c r="AY437" s="133" t="s">
        <v>105</v>
      </c>
      <c r="AZ437" s="133" t="s">
        <v>103</v>
      </c>
      <c r="BA437" s="133"/>
      <c r="BB437" s="133"/>
    </row>
    <row r="438" spans="2:54" s="3" customFormat="1" ht="60">
      <c r="B438" s="113">
        <v>422</v>
      </c>
      <c r="C438" s="113" t="s">
        <v>290</v>
      </c>
      <c r="D438" s="113" t="s">
        <v>29</v>
      </c>
      <c r="E438" s="113" t="s">
        <v>32</v>
      </c>
      <c r="F438" s="113"/>
      <c r="G438" s="114" t="s">
        <v>324</v>
      </c>
      <c r="H438" s="114" t="s">
        <v>107</v>
      </c>
      <c r="I438" s="113" t="s">
        <v>108</v>
      </c>
      <c r="J438" s="113">
        <v>1</v>
      </c>
      <c r="K438" s="115"/>
      <c r="L438" s="116"/>
      <c r="M438" s="117">
        <v>1131228</v>
      </c>
      <c r="N438" s="113">
        <v>1</v>
      </c>
      <c r="O438" s="113" t="s">
        <v>109</v>
      </c>
      <c r="P438" s="119">
        <v>45867</v>
      </c>
      <c r="Q438" s="119">
        <v>45987</v>
      </c>
      <c r="R438" s="120">
        <f t="shared" si="124"/>
        <v>4524912</v>
      </c>
      <c r="S438" s="118"/>
      <c r="T438" s="118"/>
      <c r="U438" s="120">
        <f t="shared" si="125"/>
        <v>0</v>
      </c>
      <c r="V438" s="148">
        <f t="shared" si="130"/>
        <v>4</v>
      </c>
      <c r="W438" s="122">
        <f t="shared" si="128"/>
        <v>4524912</v>
      </c>
      <c r="X438" s="123" t="s">
        <v>92</v>
      </c>
      <c r="Y438" s="124" t="s">
        <v>466</v>
      </c>
      <c r="Z438" s="125" t="s">
        <v>110</v>
      </c>
      <c r="AA438" s="125" t="s">
        <v>347</v>
      </c>
      <c r="AB438" s="125" t="s">
        <v>94</v>
      </c>
      <c r="AC438" s="126" t="str">
        <f t="shared" si="122"/>
        <v>CLE-422</v>
      </c>
      <c r="AD438" s="123">
        <v>80111600</v>
      </c>
      <c r="AE438" s="47" t="s">
        <v>675</v>
      </c>
      <c r="AF438" s="127" t="s">
        <v>681</v>
      </c>
      <c r="AG438" s="127" t="str">
        <f t="shared" si="129"/>
        <v>JULIO</v>
      </c>
      <c r="AH438" s="141">
        <f t="shared" si="126"/>
        <v>4</v>
      </c>
      <c r="AI438" s="132" t="s">
        <v>96</v>
      </c>
      <c r="AJ438" s="151" t="s">
        <v>97</v>
      </c>
      <c r="AK438" s="128">
        <f t="shared" si="131"/>
        <v>4524912</v>
      </c>
      <c r="AL438" s="128">
        <f t="shared" si="121"/>
        <v>4524912</v>
      </c>
      <c r="AM438" s="128"/>
      <c r="AN438" s="132" t="s">
        <v>96</v>
      </c>
      <c r="AO438" s="132" t="s">
        <v>97</v>
      </c>
      <c r="AP438" s="152" t="s">
        <v>99</v>
      </c>
      <c r="AQ438" s="153" t="s">
        <v>100</v>
      </c>
      <c r="AR438" s="129" t="str">
        <f t="shared" si="127"/>
        <v xml:space="preserve">CENTRO DE LENGUAS </v>
      </c>
      <c r="AS438" s="130" t="s">
        <v>680</v>
      </c>
      <c r="AT438" s="131" t="s">
        <v>102</v>
      </c>
      <c r="AU438" s="132" t="s">
        <v>94</v>
      </c>
      <c r="AV438" s="132" t="s">
        <v>94</v>
      </c>
      <c r="AW438" s="133" t="s">
        <v>103</v>
      </c>
      <c r="AX438" s="133" t="s">
        <v>104</v>
      </c>
      <c r="AY438" s="133" t="s">
        <v>105</v>
      </c>
      <c r="AZ438" s="133" t="s">
        <v>103</v>
      </c>
      <c r="BA438" s="133"/>
      <c r="BB438" s="133"/>
    </row>
    <row r="439" spans="2:54" s="3" customFormat="1" ht="60">
      <c r="B439" s="113">
        <v>423</v>
      </c>
      <c r="C439" s="113" t="s">
        <v>290</v>
      </c>
      <c r="D439" s="113" t="s">
        <v>29</v>
      </c>
      <c r="E439" s="113" t="s">
        <v>32</v>
      </c>
      <c r="F439" s="113"/>
      <c r="G439" s="114" t="s">
        <v>324</v>
      </c>
      <c r="H439" s="114" t="s">
        <v>107</v>
      </c>
      <c r="I439" s="113" t="s">
        <v>108</v>
      </c>
      <c r="J439" s="113">
        <v>1</v>
      </c>
      <c r="K439" s="115"/>
      <c r="L439" s="116"/>
      <c r="M439" s="117">
        <v>1131228</v>
      </c>
      <c r="N439" s="113">
        <v>1</v>
      </c>
      <c r="O439" s="113" t="s">
        <v>109</v>
      </c>
      <c r="P439" s="119">
        <v>45867</v>
      </c>
      <c r="Q439" s="119">
        <v>45987</v>
      </c>
      <c r="R439" s="120">
        <f t="shared" si="124"/>
        <v>4524912</v>
      </c>
      <c r="S439" s="118"/>
      <c r="T439" s="118"/>
      <c r="U439" s="120">
        <f t="shared" si="125"/>
        <v>0</v>
      </c>
      <c r="V439" s="148">
        <f t="shared" si="130"/>
        <v>4</v>
      </c>
      <c r="W439" s="122">
        <f t="shared" si="128"/>
        <v>4524912</v>
      </c>
      <c r="X439" s="123" t="s">
        <v>92</v>
      </c>
      <c r="Y439" s="124" t="s">
        <v>466</v>
      </c>
      <c r="Z439" s="125" t="s">
        <v>110</v>
      </c>
      <c r="AA439" s="125" t="s">
        <v>347</v>
      </c>
      <c r="AB439" s="125" t="s">
        <v>94</v>
      </c>
      <c r="AC439" s="126" t="str">
        <f t="shared" si="122"/>
        <v>CLE-423</v>
      </c>
      <c r="AD439" s="123">
        <v>80111600</v>
      </c>
      <c r="AE439" s="47" t="s">
        <v>675</v>
      </c>
      <c r="AF439" s="127" t="s">
        <v>681</v>
      </c>
      <c r="AG439" s="127" t="str">
        <f t="shared" si="129"/>
        <v>JULIO</v>
      </c>
      <c r="AH439" s="141">
        <f t="shared" si="126"/>
        <v>4</v>
      </c>
      <c r="AI439" s="132" t="s">
        <v>96</v>
      </c>
      <c r="AJ439" s="151" t="s">
        <v>97</v>
      </c>
      <c r="AK439" s="128">
        <f t="shared" si="131"/>
        <v>4524912</v>
      </c>
      <c r="AL439" s="128">
        <f t="shared" si="121"/>
        <v>4524912</v>
      </c>
      <c r="AM439" s="128"/>
      <c r="AN439" s="132" t="s">
        <v>96</v>
      </c>
      <c r="AO439" s="132" t="s">
        <v>97</v>
      </c>
      <c r="AP439" s="152" t="s">
        <v>99</v>
      </c>
      <c r="AQ439" s="153" t="s">
        <v>100</v>
      </c>
      <c r="AR439" s="129" t="str">
        <f t="shared" si="127"/>
        <v xml:space="preserve">CENTRO DE LENGUAS </v>
      </c>
      <c r="AS439" s="130" t="s">
        <v>680</v>
      </c>
      <c r="AT439" s="131" t="s">
        <v>102</v>
      </c>
      <c r="AU439" s="132" t="s">
        <v>94</v>
      </c>
      <c r="AV439" s="132" t="s">
        <v>94</v>
      </c>
      <c r="AW439" s="133" t="s">
        <v>103</v>
      </c>
      <c r="AX439" s="133" t="s">
        <v>104</v>
      </c>
      <c r="AY439" s="133" t="s">
        <v>105</v>
      </c>
      <c r="AZ439" s="133" t="s">
        <v>103</v>
      </c>
      <c r="BA439" s="133"/>
      <c r="BB439" s="133"/>
    </row>
    <row r="440" spans="2:54" s="3" customFormat="1" ht="60">
      <c r="B440" s="113">
        <v>424</v>
      </c>
      <c r="C440" s="113" t="s">
        <v>290</v>
      </c>
      <c r="D440" s="113" t="s">
        <v>29</v>
      </c>
      <c r="E440" s="113" t="s">
        <v>32</v>
      </c>
      <c r="F440" s="113"/>
      <c r="G440" s="114" t="s">
        <v>324</v>
      </c>
      <c r="H440" s="114" t="s">
        <v>107</v>
      </c>
      <c r="I440" s="113" t="s">
        <v>108</v>
      </c>
      <c r="J440" s="113">
        <v>1</v>
      </c>
      <c r="K440" s="115"/>
      <c r="L440" s="116"/>
      <c r="M440" s="117">
        <v>1131228</v>
      </c>
      <c r="N440" s="113">
        <v>1</v>
      </c>
      <c r="O440" s="113" t="s">
        <v>109</v>
      </c>
      <c r="P440" s="119">
        <v>45867</v>
      </c>
      <c r="Q440" s="119">
        <v>45987</v>
      </c>
      <c r="R440" s="120">
        <f t="shared" si="124"/>
        <v>4524912</v>
      </c>
      <c r="S440" s="118"/>
      <c r="T440" s="118"/>
      <c r="U440" s="120">
        <f t="shared" si="125"/>
        <v>0</v>
      </c>
      <c r="V440" s="148">
        <f t="shared" si="130"/>
        <v>4</v>
      </c>
      <c r="W440" s="122">
        <f t="shared" si="128"/>
        <v>4524912</v>
      </c>
      <c r="X440" s="123" t="s">
        <v>92</v>
      </c>
      <c r="Y440" s="124" t="s">
        <v>466</v>
      </c>
      <c r="Z440" s="125" t="s">
        <v>110</v>
      </c>
      <c r="AA440" s="125" t="s">
        <v>347</v>
      </c>
      <c r="AB440" s="125" t="s">
        <v>94</v>
      </c>
      <c r="AC440" s="126" t="str">
        <f t="shared" si="122"/>
        <v>CLE-424</v>
      </c>
      <c r="AD440" s="123">
        <v>80111600</v>
      </c>
      <c r="AE440" s="47" t="s">
        <v>675</v>
      </c>
      <c r="AF440" s="127" t="s">
        <v>681</v>
      </c>
      <c r="AG440" s="127" t="str">
        <f t="shared" si="129"/>
        <v>JULIO</v>
      </c>
      <c r="AH440" s="141">
        <f t="shared" si="126"/>
        <v>4</v>
      </c>
      <c r="AI440" s="132" t="s">
        <v>96</v>
      </c>
      <c r="AJ440" s="151" t="s">
        <v>97</v>
      </c>
      <c r="AK440" s="128">
        <f t="shared" si="131"/>
        <v>4524912</v>
      </c>
      <c r="AL440" s="128">
        <f t="shared" si="121"/>
        <v>4524912</v>
      </c>
      <c r="AM440" s="128"/>
      <c r="AN440" s="132" t="s">
        <v>96</v>
      </c>
      <c r="AO440" s="132" t="s">
        <v>97</v>
      </c>
      <c r="AP440" s="152" t="s">
        <v>99</v>
      </c>
      <c r="AQ440" s="153" t="s">
        <v>100</v>
      </c>
      <c r="AR440" s="129" t="str">
        <f t="shared" si="127"/>
        <v xml:space="preserve">CENTRO DE LENGUAS </v>
      </c>
      <c r="AS440" s="130" t="s">
        <v>680</v>
      </c>
      <c r="AT440" s="131" t="s">
        <v>102</v>
      </c>
      <c r="AU440" s="132" t="s">
        <v>94</v>
      </c>
      <c r="AV440" s="132" t="s">
        <v>94</v>
      </c>
      <c r="AW440" s="133" t="s">
        <v>103</v>
      </c>
      <c r="AX440" s="133" t="s">
        <v>104</v>
      </c>
      <c r="AY440" s="133" t="s">
        <v>105</v>
      </c>
      <c r="AZ440" s="133" t="s">
        <v>103</v>
      </c>
      <c r="BA440" s="133"/>
      <c r="BB440" s="133"/>
    </row>
    <row r="441" spans="2:54" s="3" customFormat="1" ht="60">
      <c r="B441" s="113">
        <v>425</v>
      </c>
      <c r="C441" s="113" t="s">
        <v>290</v>
      </c>
      <c r="D441" s="113" t="s">
        <v>29</v>
      </c>
      <c r="E441" s="113" t="s">
        <v>32</v>
      </c>
      <c r="F441" s="113"/>
      <c r="G441" s="114" t="s">
        <v>324</v>
      </c>
      <c r="H441" s="114" t="s">
        <v>107</v>
      </c>
      <c r="I441" s="113" t="s">
        <v>108</v>
      </c>
      <c r="J441" s="113">
        <v>1</v>
      </c>
      <c r="K441" s="115"/>
      <c r="L441" s="116"/>
      <c r="M441" s="117">
        <v>0</v>
      </c>
      <c r="N441" s="113">
        <v>1</v>
      </c>
      <c r="O441" s="113" t="s">
        <v>109</v>
      </c>
      <c r="P441" s="119">
        <v>45867</v>
      </c>
      <c r="Q441" s="119">
        <v>45987</v>
      </c>
      <c r="R441" s="120">
        <v>0</v>
      </c>
      <c r="S441" s="118"/>
      <c r="T441" s="118"/>
      <c r="U441" s="120">
        <f t="shared" si="125"/>
        <v>0</v>
      </c>
      <c r="V441" s="148">
        <f t="shared" si="130"/>
        <v>4</v>
      </c>
      <c r="W441" s="122">
        <f t="shared" si="128"/>
        <v>0</v>
      </c>
      <c r="X441" s="123" t="s">
        <v>92</v>
      </c>
      <c r="Y441" s="124" t="s">
        <v>466</v>
      </c>
      <c r="Z441" s="125" t="s">
        <v>110</v>
      </c>
      <c r="AA441" s="125" t="s">
        <v>347</v>
      </c>
      <c r="AB441" s="125" t="s">
        <v>94</v>
      </c>
      <c r="AC441" s="126" t="str">
        <f t="shared" si="122"/>
        <v>CLE-425</v>
      </c>
      <c r="AD441" s="123">
        <v>80111600</v>
      </c>
      <c r="AE441" s="47" t="s">
        <v>675</v>
      </c>
      <c r="AF441" s="127" t="s">
        <v>681</v>
      </c>
      <c r="AG441" s="127" t="str">
        <f t="shared" si="129"/>
        <v>JULIO</v>
      </c>
      <c r="AH441" s="141">
        <f t="shared" si="126"/>
        <v>4</v>
      </c>
      <c r="AI441" s="132" t="s">
        <v>96</v>
      </c>
      <c r="AJ441" s="151" t="s">
        <v>97</v>
      </c>
      <c r="AK441" s="128">
        <f t="shared" si="131"/>
        <v>0</v>
      </c>
      <c r="AL441" s="128">
        <f t="shared" si="121"/>
        <v>0</v>
      </c>
      <c r="AM441" s="128"/>
      <c r="AN441" s="132" t="s">
        <v>96</v>
      </c>
      <c r="AO441" s="132" t="s">
        <v>97</v>
      </c>
      <c r="AP441" s="152" t="s">
        <v>99</v>
      </c>
      <c r="AQ441" s="153" t="s">
        <v>100</v>
      </c>
      <c r="AR441" s="129" t="str">
        <f t="shared" si="127"/>
        <v xml:space="preserve">CENTRO DE LENGUAS </v>
      </c>
      <c r="AS441" s="130" t="s">
        <v>680</v>
      </c>
      <c r="AT441" s="131" t="s">
        <v>102</v>
      </c>
      <c r="AU441" s="132" t="s">
        <v>94</v>
      </c>
      <c r="AV441" s="132" t="s">
        <v>94</v>
      </c>
      <c r="AW441" s="133" t="s">
        <v>103</v>
      </c>
      <c r="AX441" s="133" t="s">
        <v>104</v>
      </c>
      <c r="AY441" s="133" t="s">
        <v>105</v>
      </c>
      <c r="AZ441" s="133" t="s">
        <v>103</v>
      </c>
      <c r="BA441" s="133"/>
      <c r="BB441" s="133"/>
    </row>
    <row r="442" spans="2:54" s="3" customFormat="1" ht="60">
      <c r="B442" s="113">
        <v>426</v>
      </c>
      <c r="C442" s="113" t="s">
        <v>290</v>
      </c>
      <c r="D442" s="113" t="s">
        <v>29</v>
      </c>
      <c r="E442" s="113" t="s">
        <v>32</v>
      </c>
      <c r="F442" s="113"/>
      <c r="G442" s="114" t="s">
        <v>324</v>
      </c>
      <c r="H442" s="114" t="s">
        <v>107</v>
      </c>
      <c r="I442" s="113" t="s">
        <v>108</v>
      </c>
      <c r="J442" s="113">
        <v>1</v>
      </c>
      <c r="K442" s="115"/>
      <c r="L442" s="116"/>
      <c r="M442" s="117">
        <v>1856656</v>
      </c>
      <c r="N442" s="113">
        <v>1</v>
      </c>
      <c r="O442" s="113" t="s">
        <v>109</v>
      </c>
      <c r="P442" s="119">
        <v>45867</v>
      </c>
      <c r="Q442" s="119">
        <v>45987</v>
      </c>
      <c r="R442" s="120">
        <f>IF($O442="MENSUAL",ROUND((((Q442-P442))/30),0)*$M442,((Q442-P442)/30)*$M442)</f>
        <v>7426624</v>
      </c>
      <c r="S442" s="118"/>
      <c r="T442" s="118"/>
      <c r="U442" s="120">
        <f t="shared" si="125"/>
        <v>0</v>
      </c>
      <c r="V442" s="148">
        <f t="shared" si="130"/>
        <v>4</v>
      </c>
      <c r="W442" s="122">
        <f t="shared" si="128"/>
        <v>7426624</v>
      </c>
      <c r="X442" s="123" t="s">
        <v>92</v>
      </c>
      <c r="Y442" s="124" t="s">
        <v>466</v>
      </c>
      <c r="Z442" s="125" t="s">
        <v>110</v>
      </c>
      <c r="AA442" s="125" t="s">
        <v>347</v>
      </c>
      <c r="AB442" s="125" t="s">
        <v>39</v>
      </c>
      <c r="AC442" s="126" t="str">
        <f t="shared" si="122"/>
        <v>CLE-426</v>
      </c>
      <c r="AD442" s="123">
        <v>80111600</v>
      </c>
      <c r="AE442" s="47" t="s">
        <v>675</v>
      </c>
      <c r="AF442" s="127" t="s">
        <v>670</v>
      </c>
      <c r="AG442" s="127" t="str">
        <f t="shared" si="129"/>
        <v>julio</v>
      </c>
      <c r="AH442" s="141">
        <f t="shared" si="126"/>
        <v>4</v>
      </c>
      <c r="AI442" s="132" t="s">
        <v>96</v>
      </c>
      <c r="AJ442" s="151" t="s">
        <v>97</v>
      </c>
      <c r="AK442" s="128">
        <f t="shared" si="131"/>
        <v>7426624</v>
      </c>
      <c r="AL442" s="128">
        <f t="shared" si="121"/>
        <v>7426624</v>
      </c>
      <c r="AM442" s="128"/>
      <c r="AN442" s="132" t="s">
        <v>96</v>
      </c>
      <c r="AO442" s="132" t="s">
        <v>97</v>
      </c>
      <c r="AP442" s="152" t="s">
        <v>99</v>
      </c>
      <c r="AQ442" s="153" t="s">
        <v>100</v>
      </c>
      <c r="AR442" s="129" t="str">
        <f t="shared" si="127"/>
        <v xml:space="preserve">CENTRO DE LENGUAS </v>
      </c>
      <c r="AS442" s="130" t="s">
        <v>680</v>
      </c>
      <c r="AT442" s="131" t="s">
        <v>102</v>
      </c>
      <c r="AU442" s="132" t="s">
        <v>94</v>
      </c>
      <c r="AV442" s="132" t="s">
        <v>94</v>
      </c>
      <c r="AW442" s="133" t="s">
        <v>103</v>
      </c>
      <c r="AX442" s="133" t="s">
        <v>104</v>
      </c>
      <c r="AY442" s="133" t="s">
        <v>105</v>
      </c>
      <c r="AZ442" s="133" t="s">
        <v>103</v>
      </c>
      <c r="BA442" s="133"/>
      <c r="BB442" s="133"/>
    </row>
    <row r="443" spans="2:54" s="3" customFormat="1" ht="60">
      <c r="B443" s="113">
        <v>427</v>
      </c>
      <c r="C443" s="113" t="s">
        <v>290</v>
      </c>
      <c r="D443" s="113" t="s">
        <v>29</v>
      </c>
      <c r="E443" s="113" t="s">
        <v>32</v>
      </c>
      <c r="F443" s="113"/>
      <c r="G443" s="114" t="s">
        <v>324</v>
      </c>
      <c r="H443" s="114" t="s">
        <v>107</v>
      </c>
      <c r="I443" s="113" t="s">
        <v>108</v>
      </c>
      <c r="J443" s="113">
        <v>1</v>
      </c>
      <c r="K443" s="115"/>
      <c r="L443" s="116"/>
      <c r="M443" s="117">
        <v>0</v>
      </c>
      <c r="N443" s="113">
        <v>1</v>
      </c>
      <c r="O443" s="113" t="s">
        <v>109</v>
      </c>
      <c r="P443" s="119">
        <v>45867</v>
      </c>
      <c r="Q443" s="119">
        <v>45987</v>
      </c>
      <c r="R443" s="120">
        <f>IF($O443="MENSUAL",ROUND((((Q443-P443))/30),0)*$M443,((Q443-P443)/30)*$M443)</f>
        <v>0</v>
      </c>
      <c r="S443" s="118"/>
      <c r="T443" s="118"/>
      <c r="U443" s="120">
        <f t="shared" si="125"/>
        <v>0</v>
      </c>
      <c r="V443" s="148">
        <f t="shared" si="130"/>
        <v>4</v>
      </c>
      <c r="W443" s="122">
        <f t="shared" si="128"/>
        <v>0</v>
      </c>
      <c r="X443" s="123" t="s">
        <v>92</v>
      </c>
      <c r="Y443" s="124" t="s">
        <v>466</v>
      </c>
      <c r="Z443" s="125" t="s">
        <v>110</v>
      </c>
      <c r="AA443" s="125" t="s">
        <v>347</v>
      </c>
      <c r="AB443" s="125" t="s">
        <v>94</v>
      </c>
      <c r="AC443" s="126" t="str">
        <f t="shared" si="122"/>
        <v>CLE-427</v>
      </c>
      <c r="AD443" s="123">
        <v>80111600</v>
      </c>
      <c r="AE443" s="47" t="s">
        <v>675</v>
      </c>
      <c r="AF443" s="127" t="s">
        <v>672</v>
      </c>
      <c r="AG443" s="127" t="str">
        <f t="shared" si="129"/>
        <v>junio</v>
      </c>
      <c r="AH443" s="141">
        <f t="shared" si="126"/>
        <v>4</v>
      </c>
      <c r="AI443" s="132" t="s">
        <v>96</v>
      </c>
      <c r="AJ443" s="151" t="s">
        <v>97</v>
      </c>
      <c r="AK443" s="128">
        <f t="shared" si="131"/>
        <v>0</v>
      </c>
      <c r="AL443" s="128">
        <f t="shared" si="121"/>
        <v>0</v>
      </c>
      <c r="AM443" s="128"/>
      <c r="AN443" s="132" t="s">
        <v>96</v>
      </c>
      <c r="AO443" s="132" t="s">
        <v>97</v>
      </c>
      <c r="AP443" s="152" t="s">
        <v>99</v>
      </c>
      <c r="AQ443" s="153" t="s">
        <v>100</v>
      </c>
      <c r="AR443" s="129" t="str">
        <f t="shared" si="127"/>
        <v xml:space="preserve">CENTRO DE LENGUAS </v>
      </c>
      <c r="AS443" s="130" t="s">
        <v>680</v>
      </c>
      <c r="AT443" s="131" t="s">
        <v>102</v>
      </c>
      <c r="AU443" s="132" t="s">
        <v>94</v>
      </c>
      <c r="AV443" s="132" t="s">
        <v>94</v>
      </c>
      <c r="AW443" s="133" t="s">
        <v>103</v>
      </c>
      <c r="AX443" s="133" t="s">
        <v>104</v>
      </c>
      <c r="AY443" s="133" t="s">
        <v>105</v>
      </c>
      <c r="AZ443" s="133" t="s">
        <v>103</v>
      </c>
      <c r="BA443" s="133"/>
      <c r="BB443" s="133"/>
    </row>
    <row r="444" spans="2:54" s="3" customFormat="1" ht="60">
      <c r="B444" s="113">
        <v>428</v>
      </c>
      <c r="C444" s="113" t="s">
        <v>290</v>
      </c>
      <c r="D444" s="113" t="s">
        <v>29</v>
      </c>
      <c r="E444" s="113" t="s">
        <v>32</v>
      </c>
      <c r="F444" s="113"/>
      <c r="G444" s="114" t="s">
        <v>324</v>
      </c>
      <c r="H444" s="114" t="s">
        <v>107</v>
      </c>
      <c r="I444" s="113" t="s">
        <v>108</v>
      </c>
      <c r="J444" s="113">
        <v>1</v>
      </c>
      <c r="K444" s="115"/>
      <c r="L444" s="116"/>
      <c r="M444" s="117">
        <v>0</v>
      </c>
      <c r="N444" s="113">
        <v>1</v>
      </c>
      <c r="O444" s="113" t="s">
        <v>109</v>
      </c>
      <c r="P444" s="119">
        <v>45867</v>
      </c>
      <c r="Q444" s="119">
        <v>45987</v>
      </c>
      <c r="R444" s="120">
        <f>IF($O444="MENSUAL",ROUND((((Q444-P444))/30),0)*$M444,((Q444-P444)/30)*$M444)</f>
        <v>0</v>
      </c>
      <c r="S444" s="118"/>
      <c r="T444" s="118"/>
      <c r="U444" s="120">
        <f t="shared" si="125"/>
        <v>0</v>
      </c>
      <c r="V444" s="148">
        <f t="shared" si="130"/>
        <v>4</v>
      </c>
      <c r="W444" s="122">
        <f t="shared" si="128"/>
        <v>0</v>
      </c>
      <c r="X444" s="123" t="s">
        <v>92</v>
      </c>
      <c r="Y444" s="124" t="s">
        <v>466</v>
      </c>
      <c r="Z444" s="125" t="s">
        <v>110</v>
      </c>
      <c r="AA444" s="125" t="s">
        <v>347</v>
      </c>
      <c r="AB444" s="125" t="s">
        <v>94</v>
      </c>
      <c r="AC444" s="126" t="str">
        <f t="shared" si="122"/>
        <v>CLE-428</v>
      </c>
      <c r="AD444" s="123">
        <v>80111600</v>
      </c>
      <c r="AE444" s="47" t="s">
        <v>675</v>
      </c>
      <c r="AF444" s="127" t="s">
        <v>672</v>
      </c>
      <c r="AG444" s="127" t="str">
        <f t="shared" si="129"/>
        <v>junio</v>
      </c>
      <c r="AH444" s="141">
        <f t="shared" si="126"/>
        <v>4</v>
      </c>
      <c r="AI444" s="132" t="s">
        <v>96</v>
      </c>
      <c r="AJ444" s="151" t="s">
        <v>97</v>
      </c>
      <c r="AK444" s="128">
        <f t="shared" si="131"/>
        <v>0</v>
      </c>
      <c r="AL444" s="128">
        <f t="shared" si="121"/>
        <v>0</v>
      </c>
      <c r="AM444" s="128"/>
      <c r="AN444" s="132" t="s">
        <v>96</v>
      </c>
      <c r="AO444" s="132" t="s">
        <v>97</v>
      </c>
      <c r="AP444" s="152" t="s">
        <v>99</v>
      </c>
      <c r="AQ444" s="153" t="s">
        <v>100</v>
      </c>
      <c r="AR444" s="129" t="str">
        <f t="shared" si="127"/>
        <v xml:space="preserve">CENTRO DE LENGUAS </v>
      </c>
      <c r="AS444" s="130" t="s">
        <v>680</v>
      </c>
      <c r="AT444" s="131" t="s">
        <v>102</v>
      </c>
      <c r="AU444" s="132" t="s">
        <v>94</v>
      </c>
      <c r="AV444" s="132" t="s">
        <v>94</v>
      </c>
      <c r="AW444" s="133" t="s">
        <v>103</v>
      </c>
      <c r="AX444" s="133" t="s">
        <v>104</v>
      </c>
      <c r="AY444" s="133" t="s">
        <v>105</v>
      </c>
      <c r="AZ444" s="133" t="s">
        <v>103</v>
      </c>
      <c r="BA444" s="133"/>
      <c r="BB444" s="133"/>
    </row>
    <row r="445" spans="2:54" s="3" customFormat="1" ht="60">
      <c r="B445" s="113">
        <v>429</v>
      </c>
      <c r="C445" s="113" t="s">
        <v>290</v>
      </c>
      <c r="D445" s="113" t="s">
        <v>29</v>
      </c>
      <c r="E445" s="113" t="s">
        <v>32</v>
      </c>
      <c r="F445" s="113"/>
      <c r="G445" s="114" t="s">
        <v>324</v>
      </c>
      <c r="H445" s="114" t="s">
        <v>107</v>
      </c>
      <c r="I445" s="113" t="s">
        <v>108</v>
      </c>
      <c r="J445" s="113">
        <v>1</v>
      </c>
      <c r="K445" s="115"/>
      <c r="L445" s="116"/>
      <c r="M445" s="117">
        <v>0</v>
      </c>
      <c r="N445" s="113">
        <v>1</v>
      </c>
      <c r="O445" s="113" t="s">
        <v>109</v>
      </c>
      <c r="P445" s="119">
        <v>45867</v>
      </c>
      <c r="Q445" s="119">
        <v>45987</v>
      </c>
      <c r="R445" s="120">
        <f>IF($O445="MENSUAL",ROUND((((Q445-P445))/30),0)*$M445,((Q445-P445)/30)*$M445)</f>
        <v>0</v>
      </c>
      <c r="S445" s="118"/>
      <c r="T445" s="118"/>
      <c r="U445" s="120">
        <f t="shared" si="125"/>
        <v>0</v>
      </c>
      <c r="V445" s="148">
        <f t="shared" si="130"/>
        <v>4</v>
      </c>
      <c r="W445" s="122">
        <f t="shared" si="128"/>
        <v>0</v>
      </c>
      <c r="X445" s="123" t="s">
        <v>92</v>
      </c>
      <c r="Y445" s="124" t="s">
        <v>466</v>
      </c>
      <c r="Z445" s="125" t="s">
        <v>110</v>
      </c>
      <c r="AA445" s="125" t="s">
        <v>347</v>
      </c>
      <c r="AB445" s="125" t="s">
        <v>94</v>
      </c>
      <c r="AC445" s="126" t="str">
        <f t="shared" si="122"/>
        <v>CLE-429</v>
      </c>
      <c r="AD445" s="123">
        <v>80111600</v>
      </c>
      <c r="AE445" s="47" t="s">
        <v>675</v>
      </c>
      <c r="AF445" s="127" t="s">
        <v>672</v>
      </c>
      <c r="AG445" s="127" t="str">
        <f t="shared" si="129"/>
        <v>junio</v>
      </c>
      <c r="AH445" s="141">
        <f t="shared" si="126"/>
        <v>4</v>
      </c>
      <c r="AI445" s="132" t="s">
        <v>96</v>
      </c>
      <c r="AJ445" s="151" t="s">
        <v>97</v>
      </c>
      <c r="AK445" s="128">
        <f t="shared" si="131"/>
        <v>0</v>
      </c>
      <c r="AL445" s="128">
        <f t="shared" si="121"/>
        <v>0</v>
      </c>
      <c r="AM445" s="128"/>
      <c r="AN445" s="132" t="s">
        <v>96</v>
      </c>
      <c r="AO445" s="132" t="s">
        <v>97</v>
      </c>
      <c r="AP445" s="152" t="s">
        <v>99</v>
      </c>
      <c r="AQ445" s="153" t="s">
        <v>100</v>
      </c>
      <c r="AR445" s="129" t="str">
        <f t="shared" si="127"/>
        <v xml:space="preserve">CENTRO DE LENGUAS </v>
      </c>
      <c r="AS445" s="130" t="s">
        <v>680</v>
      </c>
      <c r="AT445" s="131" t="s">
        <v>102</v>
      </c>
      <c r="AU445" s="132" t="s">
        <v>94</v>
      </c>
      <c r="AV445" s="132" t="s">
        <v>94</v>
      </c>
      <c r="AW445" s="133" t="s">
        <v>103</v>
      </c>
      <c r="AX445" s="133" t="s">
        <v>104</v>
      </c>
      <c r="AY445" s="133" t="s">
        <v>105</v>
      </c>
      <c r="AZ445" s="133" t="s">
        <v>103</v>
      </c>
      <c r="BA445" s="133"/>
      <c r="BB445" s="133"/>
    </row>
    <row r="446" spans="2:54" s="3" customFormat="1" ht="60">
      <c r="B446" s="113">
        <v>430</v>
      </c>
      <c r="C446" s="113" t="s">
        <v>85</v>
      </c>
      <c r="D446" s="113" t="s">
        <v>20</v>
      </c>
      <c r="E446" s="113" t="s">
        <v>26</v>
      </c>
      <c r="F446" s="113"/>
      <c r="G446" s="114" t="s">
        <v>123</v>
      </c>
      <c r="H446" s="114" t="s">
        <v>107</v>
      </c>
      <c r="I446" s="113" t="s">
        <v>124</v>
      </c>
      <c r="J446" s="113">
        <v>1</v>
      </c>
      <c r="K446" s="115"/>
      <c r="L446" s="116"/>
      <c r="M446" s="117">
        <v>3230000</v>
      </c>
      <c r="N446" s="113">
        <v>1</v>
      </c>
      <c r="O446" s="113" t="s">
        <v>109</v>
      </c>
      <c r="P446" s="119">
        <v>45860</v>
      </c>
      <c r="Q446" s="119">
        <v>46013</v>
      </c>
      <c r="R446" s="120">
        <f>IF($O446="MENSUAL",ROUND((((Q446-P446))/30),0)*$M446,((Q446-P446)/30)*$M446)</f>
        <v>16472999.999999998</v>
      </c>
      <c r="S446" s="118"/>
      <c r="T446" s="118"/>
      <c r="U446" s="120">
        <f t="shared" si="125"/>
        <v>0</v>
      </c>
      <c r="V446" s="148">
        <f t="shared" si="130"/>
        <v>5</v>
      </c>
      <c r="W446" s="122">
        <f t="shared" si="128"/>
        <v>16472999.999999998</v>
      </c>
      <c r="X446" s="123" t="s">
        <v>92</v>
      </c>
      <c r="Y446" s="124" t="s">
        <v>93</v>
      </c>
      <c r="Z446" s="125" t="s">
        <v>110</v>
      </c>
      <c r="AA446" s="125" t="s">
        <v>347</v>
      </c>
      <c r="AB446" s="125" t="s">
        <v>94</v>
      </c>
      <c r="AC446" s="126" t="str">
        <f>"CON-"&amp;B446</f>
        <v>CON-430</v>
      </c>
      <c r="AD446" s="123">
        <v>80111600</v>
      </c>
      <c r="AE446" s="47" t="s">
        <v>213</v>
      </c>
      <c r="AF446" s="127" t="s">
        <v>672</v>
      </c>
      <c r="AG446" s="127" t="str">
        <f t="shared" si="129"/>
        <v>junio</v>
      </c>
      <c r="AH446" s="141">
        <f t="shared" si="126"/>
        <v>5</v>
      </c>
      <c r="AI446" s="132" t="s">
        <v>96</v>
      </c>
      <c r="AJ446" s="151" t="s">
        <v>97</v>
      </c>
      <c r="AK446" s="128">
        <f t="shared" si="131"/>
        <v>16472999.999999998</v>
      </c>
      <c r="AL446" s="128">
        <f t="shared" si="121"/>
        <v>16472999.999999998</v>
      </c>
      <c r="AM446" s="128"/>
      <c r="AN446" s="132" t="s">
        <v>96</v>
      </c>
      <c r="AO446" s="132" t="s">
        <v>97</v>
      </c>
      <c r="AP446" s="152" t="s">
        <v>99</v>
      </c>
      <c r="AQ446" s="153" t="s">
        <v>100</v>
      </c>
      <c r="AR446" s="129" t="str">
        <f t="shared" si="127"/>
        <v>SUBDIRECCIÓN DE SERVICIOS GENERALES</v>
      </c>
      <c r="AS446" s="130" t="s">
        <v>683</v>
      </c>
      <c r="AT446" s="131" t="s">
        <v>102</v>
      </c>
      <c r="AU446" s="132" t="s">
        <v>94</v>
      </c>
      <c r="AV446" s="132" t="s">
        <v>94</v>
      </c>
      <c r="AW446" s="133" t="s">
        <v>103</v>
      </c>
      <c r="AX446" s="133" t="s">
        <v>104</v>
      </c>
      <c r="AY446" s="133" t="s">
        <v>105</v>
      </c>
      <c r="AZ446" s="133" t="s">
        <v>103</v>
      </c>
      <c r="BA446" s="133"/>
      <c r="BB446" s="133"/>
    </row>
    <row r="447" spans="2:54" s="3" customFormat="1" ht="120">
      <c r="B447" s="113">
        <v>431</v>
      </c>
      <c r="C447" s="113" t="s">
        <v>85</v>
      </c>
      <c r="D447" s="113" t="s">
        <v>12</v>
      </c>
      <c r="E447" s="113" t="s">
        <v>14</v>
      </c>
      <c r="F447" s="113" t="s">
        <v>685</v>
      </c>
      <c r="G447" s="114" t="s">
        <v>324</v>
      </c>
      <c r="H447" s="114" t="s">
        <v>107</v>
      </c>
      <c r="I447" s="113" t="s">
        <v>118</v>
      </c>
      <c r="J447" s="113">
        <v>1</v>
      </c>
      <c r="K447" s="115"/>
      <c r="L447" s="116">
        <v>0.05</v>
      </c>
      <c r="M447" s="117">
        <v>3536000</v>
      </c>
      <c r="N447" s="113">
        <v>1</v>
      </c>
      <c r="O447" s="113" t="s">
        <v>109</v>
      </c>
      <c r="P447" s="119">
        <v>45873</v>
      </c>
      <c r="Q447" s="119">
        <v>46010</v>
      </c>
      <c r="R447" s="120">
        <f>+M447*V447</f>
        <v>15912000</v>
      </c>
      <c r="S447" s="118"/>
      <c r="T447" s="118"/>
      <c r="U447" s="120">
        <v>0</v>
      </c>
      <c r="V447" s="148">
        <v>4.5</v>
      </c>
      <c r="W447" s="122">
        <f t="shared" si="128"/>
        <v>15912000</v>
      </c>
      <c r="X447" s="123" t="s">
        <v>92</v>
      </c>
      <c r="Y447" s="124" t="s">
        <v>162</v>
      </c>
      <c r="Z447" s="125" t="s">
        <v>110</v>
      </c>
      <c r="AA447" s="125" t="s">
        <v>347</v>
      </c>
      <c r="AB447" s="125" t="s">
        <v>94</v>
      </c>
      <c r="AC447" s="126" t="str">
        <f>"CON-"&amp;B447</f>
        <v>CON-431</v>
      </c>
      <c r="AD447" s="123">
        <v>80111600</v>
      </c>
      <c r="AE447" s="47" t="s">
        <v>684</v>
      </c>
      <c r="AF447" s="127" t="s">
        <v>670</v>
      </c>
      <c r="AG447" s="127" t="str">
        <f t="shared" si="129"/>
        <v>julio</v>
      </c>
      <c r="AH447" s="141">
        <f t="shared" si="126"/>
        <v>4.5</v>
      </c>
      <c r="AI447" s="132" t="s">
        <v>96</v>
      </c>
      <c r="AJ447" s="151" t="s">
        <v>97</v>
      </c>
      <c r="AK447" s="128">
        <f t="shared" si="131"/>
        <v>15912000</v>
      </c>
      <c r="AL447" s="128">
        <f t="shared" si="121"/>
        <v>15912000</v>
      </c>
      <c r="AM447" s="128"/>
      <c r="AN447" s="132" t="s">
        <v>94</v>
      </c>
      <c r="AO447" s="132" t="s">
        <v>98</v>
      </c>
      <c r="AP447" s="152" t="s">
        <v>99</v>
      </c>
      <c r="AQ447" s="153" t="s">
        <v>100</v>
      </c>
      <c r="AR447" s="129" t="str">
        <f t="shared" si="127"/>
        <v>DESPACHO VAC</v>
      </c>
      <c r="AS447" s="130" t="s">
        <v>101</v>
      </c>
      <c r="AT447" s="131" t="s">
        <v>102</v>
      </c>
      <c r="AU447" s="132" t="s">
        <v>94</v>
      </c>
      <c r="AV447" s="132" t="s">
        <v>94</v>
      </c>
      <c r="AW447" s="133" t="s">
        <v>103</v>
      </c>
      <c r="AX447" s="133" t="s">
        <v>104</v>
      </c>
      <c r="AY447" s="133" t="s">
        <v>105</v>
      </c>
      <c r="AZ447" s="133" t="s">
        <v>103</v>
      </c>
      <c r="BA447" s="133"/>
      <c r="BB447" s="133"/>
    </row>
    <row r="448" spans="2:54" s="3" customFormat="1" ht="60">
      <c r="B448" s="113">
        <v>432</v>
      </c>
      <c r="C448" s="113" t="s">
        <v>290</v>
      </c>
      <c r="D448" s="113" t="s">
        <v>29</v>
      </c>
      <c r="E448" s="113" t="s">
        <v>32</v>
      </c>
      <c r="F448" s="113"/>
      <c r="G448" s="114" t="s">
        <v>106</v>
      </c>
      <c r="H448" s="114" t="s">
        <v>107</v>
      </c>
      <c r="I448" s="113" t="s">
        <v>115</v>
      </c>
      <c r="J448" s="113"/>
      <c r="K448" s="115"/>
      <c r="L448" s="116"/>
      <c r="M448" s="117">
        <v>9000000</v>
      </c>
      <c r="N448" s="113">
        <v>1</v>
      </c>
      <c r="O448" s="113" t="s">
        <v>109</v>
      </c>
      <c r="P448" s="119">
        <v>45888</v>
      </c>
      <c r="Q448" s="119">
        <v>46010</v>
      </c>
      <c r="R448" s="120">
        <v>36000000</v>
      </c>
      <c r="S448" s="118"/>
      <c r="T448" s="118"/>
      <c r="U448" s="120">
        <v>0</v>
      </c>
      <c r="V448" s="148">
        <f t="shared" ref="V448:V453" si="132">ROUND((((Q448-P448)+(T448-S448))/30),0)</f>
        <v>4</v>
      </c>
      <c r="W448" s="122">
        <v>36000000</v>
      </c>
      <c r="X448" s="123" t="s">
        <v>687</v>
      </c>
      <c r="Y448" s="124" t="s">
        <v>291</v>
      </c>
      <c r="Z448" s="125" t="s">
        <v>110</v>
      </c>
      <c r="AA448" s="125" t="s">
        <v>347</v>
      </c>
      <c r="AB448" s="125" t="s">
        <v>94</v>
      </c>
      <c r="AC448" s="126" t="str">
        <f t="shared" ref="AC448:AC460" si="133">"CLE-"&amp;B448</f>
        <v>CLE-432</v>
      </c>
      <c r="AD448" s="123">
        <v>80111600</v>
      </c>
      <c r="AE448" s="174" t="s">
        <v>693</v>
      </c>
      <c r="AF448" s="127" t="s">
        <v>304</v>
      </c>
      <c r="AG448" s="127" t="s">
        <v>304</v>
      </c>
      <c r="AH448" s="141">
        <v>4</v>
      </c>
      <c r="AI448" s="132" t="s">
        <v>96</v>
      </c>
      <c r="AJ448" s="151" t="s">
        <v>97</v>
      </c>
      <c r="AK448" s="128">
        <v>36000000</v>
      </c>
      <c r="AL448" s="128">
        <v>36000000</v>
      </c>
      <c r="AM448" s="128"/>
      <c r="AN448" s="132" t="s">
        <v>94</v>
      </c>
      <c r="AO448" s="132" t="s">
        <v>98</v>
      </c>
      <c r="AP448" s="152" t="s">
        <v>99</v>
      </c>
      <c r="AQ448" s="153" t="s">
        <v>100</v>
      </c>
      <c r="AR448" s="129" t="s">
        <v>32</v>
      </c>
      <c r="AS448" s="130" t="s">
        <v>101</v>
      </c>
      <c r="AT448" s="131" t="s">
        <v>102</v>
      </c>
      <c r="AU448" s="132" t="s">
        <v>94</v>
      </c>
      <c r="AV448" s="132" t="s">
        <v>94</v>
      </c>
      <c r="AW448" s="133" t="s">
        <v>103</v>
      </c>
      <c r="AX448" s="133" t="s">
        <v>104</v>
      </c>
      <c r="AY448" s="133" t="s">
        <v>105</v>
      </c>
      <c r="AZ448" s="133" t="s">
        <v>103</v>
      </c>
      <c r="BA448" s="133"/>
      <c r="BB448" s="133"/>
    </row>
    <row r="449" spans="2:54" s="3" customFormat="1" ht="60">
      <c r="B449" s="113">
        <v>433</v>
      </c>
      <c r="C449" s="113" t="s">
        <v>290</v>
      </c>
      <c r="D449" s="113" t="s">
        <v>29</v>
      </c>
      <c r="E449" s="113" t="s">
        <v>32</v>
      </c>
      <c r="F449" s="113"/>
      <c r="G449" s="114" t="s">
        <v>688</v>
      </c>
      <c r="H449" s="114" t="s">
        <v>107</v>
      </c>
      <c r="I449" s="113" t="s">
        <v>108</v>
      </c>
      <c r="J449" s="113"/>
      <c r="K449" s="115"/>
      <c r="L449" s="116"/>
      <c r="M449" s="117">
        <v>6875000</v>
      </c>
      <c r="N449" s="113">
        <v>1</v>
      </c>
      <c r="O449" s="113" t="s">
        <v>109</v>
      </c>
      <c r="P449" s="119">
        <v>45888</v>
      </c>
      <c r="Q449" s="119">
        <v>46010</v>
      </c>
      <c r="R449" s="120">
        <v>27500000</v>
      </c>
      <c r="S449" s="118"/>
      <c r="T449" s="118"/>
      <c r="U449" s="120">
        <v>0</v>
      </c>
      <c r="V449" s="148">
        <f t="shared" si="132"/>
        <v>4</v>
      </c>
      <c r="W449" s="122">
        <v>27500000</v>
      </c>
      <c r="X449" s="123" t="s">
        <v>687</v>
      </c>
      <c r="Y449" s="124" t="s">
        <v>466</v>
      </c>
      <c r="Z449" s="125" t="s">
        <v>110</v>
      </c>
      <c r="AA449" s="125" t="s">
        <v>347</v>
      </c>
      <c r="AB449" s="125" t="s">
        <v>94</v>
      </c>
      <c r="AC449" s="126" t="str">
        <f t="shared" si="133"/>
        <v>CLE-433</v>
      </c>
      <c r="AD449" s="123">
        <v>80111600</v>
      </c>
      <c r="AE449" s="174" t="s">
        <v>694</v>
      </c>
      <c r="AF449" s="127" t="s">
        <v>304</v>
      </c>
      <c r="AG449" s="127" t="s">
        <v>304</v>
      </c>
      <c r="AH449" s="141">
        <v>4</v>
      </c>
      <c r="AI449" s="132" t="s">
        <v>96</v>
      </c>
      <c r="AJ449" s="151" t="s">
        <v>97</v>
      </c>
      <c r="AK449" s="128">
        <v>27500000</v>
      </c>
      <c r="AL449" s="128">
        <v>27500000</v>
      </c>
      <c r="AM449" s="128"/>
      <c r="AN449" s="132" t="s">
        <v>94</v>
      </c>
      <c r="AO449" s="132" t="s">
        <v>98</v>
      </c>
      <c r="AP449" s="152" t="s">
        <v>99</v>
      </c>
      <c r="AQ449" s="153" t="s">
        <v>100</v>
      </c>
      <c r="AR449" s="129" t="s">
        <v>32</v>
      </c>
      <c r="AS449" s="130" t="s">
        <v>101</v>
      </c>
      <c r="AT449" s="131" t="s">
        <v>102</v>
      </c>
      <c r="AU449" s="132" t="s">
        <v>94</v>
      </c>
      <c r="AV449" s="132" t="s">
        <v>94</v>
      </c>
      <c r="AW449" s="133" t="s">
        <v>103</v>
      </c>
      <c r="AX449" s="133" t="s">
        <v>104</v>
      </c>
      <c r="AY449" s="133" t="s">
        <v>105</v>
      </c>
      <c r="AZ449" s="133" t="s">
        <v>103</v>
      </c>
      <c r="BA449" s="133"/>
      <c r="BB449" s="133"/>
    </row>
    <row r="450" spans="2:54" s="3" customFormat="1" ht="60">
      <c r="B450" s="113">
        <v>434</v>
      </c>
      <c r="C450" s="113" t="s">
        <v>290</v>
      </c>
      <c r="D450" s="113" t="s">
        <v>29</v>
      </c>
      <c r="E450" s="113" t="s">
        <v>32</v>
      </c>
      <c r="F450" s="113"/>
      <c r="G450" s="114" t="s">
        <v>106</v>
      </c>
      <c r="H450" s="114" t="s">
        <v>107</v>
      </c>
      <c r="I450" s="113" t="s">
        <v>108</v>
      </c>
      <c r="J450" s="113"/>
      <c r="K450" s="115"/>
      <c r="L450" s="116"/>
      <c r="M450" s="117">
        <v>6750000</v>
      </c>
      <c r="N450" s="113">
        <v>1</v>
      </c>
      <c r="O450" s="113" t="s">
        <v>109</v>
      </c>
      <c r="P450" s="119">
        <v>45888</v>
      </c>
      <c r="Q450" s="119">
        <v>46010</v>
      </c>
      <c r="R450" s="120">
        <v>27000000</v>
      </c>
      <c r="S450" s="118"/>
      <c r="T450" s="118"/>
      <c r="U450" s="120">
        <v>0</v>
      </c>
      <c r="V450" s="148">
        <f t="shared" si="132"/>
        <v>4</v>
      </c>
      <c r="W450" s="122">
        <v>27000000</v>
      </c>
      <c r="X450" s="123" t="s">
        <v>687</v>
      </c>
      <c r="Y450" s="124" t="s">
        <v>291</v>
      </c>
      <c r="Z450" s="125" t="s">
        <v>110</v>
      </c>
      <c r="AA450" s="125" t="s">
        <v>347</v>
      </c>
      <c r="AB450" s="125" t="s">
        <v>94</v>
      </c>
      <c r="AC450" s="126" t="str">
        <f t="shared" si="133"/>
        <v>CLE-434</v>
      </c>
      <c r="AD450" s="123">
        <v>80111600</v>
      </c>
      <c r="AE450" s="169" t="s">
        <v>695</v>
      </c>
      <c r="AF450" s="127" t="s">
        <v>304</v>
      </c>
      <c r="AG450" s="127" t="s">
        <v>304</v>
      </c>
      <c r="AH450" s="141">
        <v>4</v>
      </c>
      <c r="AI450" s="132" t="s">
        <v>96</v>
      </c>
      <c r="AJ450" s="151" t="s">
        <v>97</v>
      </c>
      <c r="AK450" s="128">
        <v>27000000</v>
      </c>
      <c r="AL450" s="128">
        <v>27000000</v>
      </c>
      <c r="AM450" s="128"/>
      <c r="AN450" s="132" t="s">
        <v>94</v>
      </c>
      <c r="AO450" s="132" t="s">
        <v>98</v>
      </c>
      <c r="AP450" s="152" t="s">
        <v>99</v>
      </c>
      <c r="AQ450" s="153" t="s">
        <v>100</v>
      </c>
      <c r="AR450" s="129" t="s">
        <v>32</v>
      </c>
      <c r="AS450" s="130" t="s">
        <v>101</v>
      </c>
      <c r="AT450" s="131" t="s">
        <v>102</v>
      </c>
      <c r="AU450" s="132" t="s">
        <v>94</v>
      </c>
      <c r="AV450" s="132" t="s">
        <v>94</v>
      </c>
      <c r="AW450" s="133" t="s">
        <v>103</v>
      </c>
      <c r="AX450" s="133" t="s">
        <v>104</v>
      </c>
      <c r="AY450" s="133" t="s">
        <v>105</v>
      </c>
      <c r="AZ450" s="133" t="s">
        <v>103</v>
      </c>
      <c r="BA450" s="133"/>
      <c r="BB450" s="133"/>
    </row>
    <row r="451" spans="2:54" s="3" customFormat="1" ht="60">
      <c r="B451" s="113">
        <v>435</v>
      </c>
      <c r="C451" s="113" t="s">
        <v>290</v>
      </c>
      <c r="D451" s="113" t="s">
        <v>29</v>
      </c>
      <c r="E451" s="113" t="s">
        <v>32</v>
      </c>
      <c r="F451" s="113"/>
      <c r="G451" s="114" t="s">
        <v>106</v>
      </c>
      <c r="H451" s="114" t="s">
        <v>107</v>
      </c>
      <c r="I451" s="113" t="s">
        <v>108</v>
      </c>
      <c r="J451" s="113"/>
      <c r="K451" s="115"/>
      <c r="L451" s="116"/>
      <c r="M451" s="117">
        <v>6875000</v>
      </c>
      <c r="N451" s="113">
        <v>1</v>
      </c>
      <c r="O451" s="113" t="s">
        <v>109</v>
      </c>
      <c r="P451" s="119">
        <v>45888</v>
      </c>
      <c r="Q451" s="119">
        <v>46010</v>
      </c>
      <c r="R451" s="120">
        <f>M451*V451</f>
        <v>27500000</v>
      </c>
      <c r="S451" s="118"/>
      <c r="T451" s="118"/>
      <c r="U451" s="120">
        <v>0</v>
      </c>
      <c r="V451" s="148">
        <f t="shared" si="132"/>
        <v>4</v>
      </c>
      <c r="W451" s="122">
        <f>R451</f>
        <v>27500000</v>
      </c>
      <c r="X451" s="123" t="s">
        <v>687</v>
      </c>
      <c r="Y451" s="124" t="s">
        <v>291</v>
      </c>
      <c r="Z451" s="125" t="s">
        <v>110</v>
      </c>
      <c r="AA451" s="125" t="s">
        <v>347</v>
      </c>
      <c r="AB451" s="125" t="s">
        <v>39</v>
      </c>
      <c r="AC451" s="126" t="str">
        <f t="shared" si="133"/>
        <v>CLE-435</v>
      </c>
      <c r="AD451" s="123">
        <v>80111600</v>
      </c>
      <c r="AE451" s="47" t="s">
        <v>689</v>
      </c>
      <c r="AF451" s="127" t="s">
        <v>304</v>
      </c>
      <c r="AG451" s="127" t="s">
        <v>304</v>
      </c>
      <c r="AH451" s="141">
        <v>4</v>
      </c>
      <c r="AI451" s="132" t="s">
        <v>96</v>
      </c>
      <c r="AJ451" s="151" t="s">
        <v>97</v>
      </c>
      <c r="AK451" s="128">
        <f>W451</f>
        <v>27500000</v>
      </c>
      <c r="AL451" s="128">
        <f>W451</f>
        <v>27500000</v>
      </c>
      <c r="AM451" s="128"/>
      <c r="AN451" s="132" t="s">
        <v>94</v>
      </c>
      <c r="AO451" s="132" t="s">
        <v>98</v>
      </c>
      <c r="AP451" s="152" t="s">
        <v>99</v>
      </c>
      <c r="AQ451" s="153" t="s">
        <v>100</v>
      </c>
      <c r="AR451" s="129" t="s">
        <v>32</v>
      </c>
      <c r="AS451" s="130" t="s">
        <v>101</v>
      </c>
      <c r="AT451" s="131" t="s">
        <v>102</v>
      </c>
      <c r="AU451" s="132" t="s">
        <v>94</v>
      </c>
      <c r="AV451" s="132" t="s">
        <v>94</v>
      </c>
      <c r="AW451" s="133" t="s">
        <v>103</v>
      </c>
      <c r="AX451" s="133" t="s">
        <v>104</v>
      </c>
      <c r="AY451" s="133" t="s">
        <v>105</v>
      </c>
      <c r="AZ451" s="133" t="s">
        <v>103</v>
      </c>
      <c r="BA451" s="133"/>
      <c r="BB451" s="133"/>
    </row>
    <row r="452" spans="2:54" s="3" customFormat="1" ht="72">
      <c r="B452" s="113">
        <v>436</v>
      </c>
      <c r="C452" s="113" t="s">
        <v>290</v>
      </c>
      <c r="D452" s="113" t="s">
        <v>29</v>
      </c>
      <c r="E452" s="113" t="s">
        <v>32</v>
      </c>
      <c r="F452" s="113"/>
      <c r="G452" s="114" t="s">
        <v>225</v>
      </c>
      <c r="H452" s="114" t="s">
        <v>107</v>
      </c>
      <c r="I452" s="113" t="s">
        <v>144</v>
      </c>
      <c r="J452" s="113"/>
      <c r="K452" s="115"/>
      <c r="L452" s="116"/>
      <c r="M452" s="117">
        <v>3000000</v>
      </c>
      <c r="N452" s="113">
        <v>1</v>
      </c>
      <c r="O452" s="113" t="s">
        <v>109</v>
      </c>
      <c r="P452" s="119">
        <v>45910</v>
      </c>
      <c r="Q452" s="119">
        <v>46001</v>
      </c>
      <c r="R452" s="120">
        <f>M452*V452</f>
        <v>9000000</v>
      </c>
      <c r="S452" s="118"/>
      <c r="T452" s="118"/>
      <c r="U452" s="120">
        <v>0</v>
      </c>
      <c r="V452" s="148">
        <f t="shared" si="132"/>
        <v>3</v>
      </c>
      <c r="W452" s="122">
        <f>R452+U4573</f>
        <v>9000000</v>
      </c>
      <c r="X452" s="123" t="s">
        <v>687</v>
      </c>
      <c r="Y452" s="124" t="s">
        <v>291</v>
      </c>
      <c r="Z452" s="125" t="s">
        <v>110</v>
      </c>
      <c r="AA452" s="125" t="s">
        <v>347</v>
      </c>
      <c r="AB452" s="125" t="s">
        <v>94</v>
      </c>
      <c r="AC452" s="126" t="str">
        <f t="shared" si="133"/>
        <v>CLE-436</v>
      </c>
      <c r="AD452" s="123">
        <v>80111600</v>
      </c>
      <c r="AE452" s="47" t="s">
        <v>690</v>
      </c>
      <c r="AF452" s="127" t="s">
        <v>304</v>
      </c>
      <c r="AG452" s="127" t="s">
        <v>304</v>
      </c>
      <c r="AH452" s="141">
        <v>3</v>
      </c>
      <c r="AI452" s="132" t="s">
        <v>96</v>
      </c>
      <c r="AJ452" s="151" t="s">
        <v>97</v>
      </c>
      <c r="AK452" s="128">
        <f>+W452</f>
        <v>9000000</v>
      </c>
      <c r="AL452" s="128">
        <f>+AK452</f>
        <v>9000000</v>
      </c>
      <c r="AM452" s="128"/>
      <c r="AN452" s="132" t="s">
        <v>94</v>
      </c>
      <c r="AO452" s="132" t="s">
        <v>98</v>
      </c>
      <c r="AP452" s="152" t="s">
        <v>99</v>
      </c>
      <c r="AQ452" s="153" t="s">
        <v>100</v>
      </c>
      <c r="AR452" s="129" t="s">
        <v>32</v>
      </c>
      <c r="AS452" s="130" t="s">
        <v>101</v>
      </c>
      <c r="AT452" s="131" t="s">
        <v>102</v>
      </c>
      <c r="AU452" s="132" t="s">
        <v>94</v>
      </c>
      <c r="AV452" s="132" t="s">
        <v>94</v>
      </c>
      <c r="AW452" s="133" t="s">
        <v>103</v>
      </c>
      <c r="AX452" s="133" t="s">
        <v>104</v>
      </c>
      <c r="AY452" s="133" t="s">
        <v>105</v>
      </c>
      <c r="AZ452" s="133" t="s">
        <v>103</v>
      </c>
      <c r="BA452" s="133"/>
      <c r="BB452" s="133"/>
    </row>
    <row r="453" spans="2:54" s="3" customFormat="1" ht="72">
      <c r="B453" s="113">
        <v>437</v>
      </c>
      <c r="C453" s="113" t="s">
        <v>290</v>
      </c>
      <c r="D453" s="113" t="s">
        <v>29</v>
      </c>
      <c r="E453" s="113" t="s">
        <v>32</v>
      </c>
      <c r="F453" s="113"/>
      <c r="G453" s="114" t="s">
        <v>225</v>
      </c>
      <c r="H453" s="114" t="s">
        <v>107</v>
      </c>
      <c r="I453" s="113" t="s">
        <v>144</v>
      </c>
      <c r="J453" s="113"/>
      <c r="K453" s="115"/>
      <c r="L453" s="116"/>
      <c r="M453" s="117">
        <v>3000000</v>
      </c>
      <c r="N453" s="113">
        <v>1</v>
      </c>
      <c r="O453" s="113" t="s">
        <v>109</v>
      </c>
      <c r="P453" s="119">
        <v>45910</v>
      </c>
      <c r="Q453" s="119">
        <v>46001</v>
      </c>
      <c r="R453" s="120">
        <f>M453*V453</f>
        <v>9000000</v>
      </c>
      <c r="S453" s="118"/>
      <c r="T453" s="118"/>
      <c r="U453" s="120">
        <v>0</v>
      </c>
      <c r="V453" s="148">
        <f t="shared" si="132"/>
        <v>3</v>
      </c>
      <c r="W453" s="122">
        <f>R453+U4574</f>
        <v>9000000</v>
      </c>
      <c r="X453" s="123" t="s">
        <v>687</v>
      </c>
      <c r="Y453" s="124" t="s">
        <v>291</v>
      </c>
      <c r="Z453" s="125" t="s">
        <v>110</v>
      </c>
      <c r="AA453" s="125" t="s">
        <v>347</v>
      </c>
      <c r="AB453" s="125" t="s">
        <v>94</v>
      </c>
      <c r="AC453" s="126" t="str">
        <f t="shared" si="133"/>
        <v>CLE-437</v>
      </c>
      <c r="AD453" s="123">
        <v>80111600</v>
      </c>
      <c r="AE453" s="47" t="s">
        <v>690</v>
      </c>
      <c r="AF453" s="127" t="s">
        <v>304</v>
      </c>
      <c r="AG453" s="127" t="s">
        <v>304</v>
      </c>
      <c r="AH453" s="141">
        <v>3</v>
      </c>
      <c r="AI453" s="132" t="s">
        <v>96</v>
      </c>
      <c r="AJ453" s="151" t="s">
        <v>97</v>
      </c>
      <c r="AK453" s="128">
        <f>+W453</f>
        <v>9000000</v>
      </c>
      <c r="AL453" s="128">
        <f>+AK453</f>
        <v>9000000</v>
      </c>
      <c r="AM453" s="128"/>
      <c r="AN453" s="132" t="s">
        <v>94</v>
      </c>
      <c r="AO453" s="132" t="s">
        <v>98</v>
      </c>
      <c r="AP453" s="152" t="s">
        <v>99</v>
      </c>
      <c r="AQ453" s="153" t="s">
        <v>100</v>
      </c>
      <c r="AR453" s="129" t="s">
        <v>32</v>
      </c>
      <c r="AS453" s="130" t="s">
        <v>101</v>
      </c>
      <c r="AT453" s="131" t="s">
        <v>102</v>
      </c>
      <c r="AU453" s="132" t="s">
        <v>94</v>
      </c>
      <c r="AV453" s="132" t="s">
        <v>94</v>
      </c>
      <c r="AW453" s="133" t="s">
        <v>103</v>
      </c>
      <c r="AX453" s="133" t="s">
        <v>104</v>
      </c>
      <c r="AY453" s="133" t="s">
        <v>105</v>
      </c>
      <c r="AZ453" s="133" t="s">
        <v>103</v>
      </c>
      <c r="BA453" s="133"/>
      <c r="BB453" s="133"/>
    </row>
    <row r="454" spans="2:54" s="3" customFormat="1" ht="72">
      <c r="B454" s="113">
        <v>438</v>
      </c>
      <c r="C454" s="113" t="s">
        <v>290</v>
      </c>
      <c r="D454" s="113" t="s">
        <v>29</v>
      </c>
      <c r="E454" s="113" t="s">
        <v>32</v>
      </c>
      <c r="F454" s="113"/>
      <c r="G454" s="114" t="s">
        <v>688</v>
      </c>
      <c r="H454" s="114" t="s">
        <v>107</v>
      </c>
      <c r="I454" s="113" t="s">
        <v>108</v>
      </c>
      <c r="J454" s="113"/>
      <c r="K454" s="115"/>
      <c r="L454" s="116"/>
      <c r="M454" s="117">
        <v>6564684</v>
      </c>
      <c r="N454" s="113">
        <v>1</v>
      </c>
      <c r="O454" s="113" t="s">
        <v>109</v>
      </c>
      <c r="P454" s="119">
        <v>45870</v>
      </c>
      <c r="Q454" s="119">
        <v>45870</v>
      </c>
      <c r="R454" s="120">
        <v>26258736</v>
      </c>
      <c r="S454" s="118"/>
      <c r="T454" s="118"/>
      <c r="U454" s="120">
        <v>0</v>
      </c>
      <c r="V454" s="148">
        <v>4</v>
      </c>
      <c r="W454" s="122">
        <v>26258736</v>
      </c>
      <c r="X454" s="123" t="s">
        <v>687</v>
      </c>
      <c r="Y454" s="124" t="s">
        <v>466</v>
      </c>
      <c r="Z454" s="125" t="s">
        <v>110</v>
      </c>
      <c r="AA454" s="125" t="s">
        <v>347</v>
      </c>
      <c r="AB454" s="125" t="s">
        <v>94</v>
      </c>
      <c r="AC454" s="126" t="str">
        <f t="shared" si="133"/>
        <v>CLE-438</v>
      </c>
      <c r="AD454" s="123">
        <v>80111600</v>
      </c>
      <c r="AE454" s="47" t="s">
        <v>691</v>
      </c>
      <c r="AF454" s="127" t="s">
        <v>304</v>
      </c>
      <c r="AG454" s="127" t="s">
        <v>304</v>
      </c>
      <c r="AH454" s="141">
        <v>4</v>
      </c>
      <c r="AI454" s="132" t="s">
        <v>96</v>
      </c>
      <c r="AJ454" s="151" t="s">
        <v>97</v>
      </c>
      <c r="AK454" s="128">
        <v>26258736</v>
      </c>
      <c r="AL454" s="128">
        <v>26258736</v>
      </c>
      <c r="AM454" s="128"/>
      <c r="AN454" s="132" t="s">
        <v>94</v>
      </c>
      <c r="AO454" s="132" t="s">
        <v>98</v>
      </c>
      <c r="AP454" s="152" t="s">
        <v>99</v>
      </c>
      <c r="AQ454" s="153" t="s">
        <v>100</v>
      </c>
      <c r="AR454" s="129" t="s">
        <v>32</v>
      </c>
      <c r="AS454" s="130" t="s">
        <v>101</v>
      </c>
      <c r="AT454" s="131" t="s">
        <v>102</v>
      </c>
      <c r="AU454" s="132" t="s">
        <v>94</v>
      </c>
      <c r="AV454" s="132" t="s">
        <v>94</v>
      </c>
      <c r="AW454" s="133" t="s">
        <v>103</v>
      </c>
      <c r="AX454" s="133" t="s">
        <v>104</v>
      </c>
      <c r="AY454" s="133" t="s">
        <v>105</v>
      </c>
      <c r="AZ454" s="133" t="s">
        <v>103</v>
      </c>
      <c r="BA454" s="133"/>
      <c r="BB454" s="133"/>
    </row>
    <row r="455" spans="2:54" s="3" customFormat="1" ht="72">
      <c r="B455" s="113">
        <v>439</v>
      </c>
      <c r="C455" s="113" t="s">
        <v>290</v>
      </c>
      <c r="D455" s="113" t="s">
        <v>29</v>
      </c>
      <c r="E455" s="113" t="s">
        <v>32</v>
      </c>
      <c r="F455" s="113"/>
      <c r="G455" s="114" t="s">
        <v>688</v>
      </c>
      <c r="H455" s="114" t="s">
        <v>107</v>
      </c>
      <c r="I455" s="113" t="s">
        <v>108</v>
      </c>
      <c r="J455" s="113"/>
      <c r="K455" s="115"/>
      <c r="L455" s="116"/>
      <c r="M455" s="117">
        <v>4376456</v>
      </c>
      <c r="N455" s="113">
        <v>1</v>
      </c>
      <c r="O455" s="113" t="s">
        <v>109</v>
      </c>
      <c r="P455" s="119">
        <v>45870</v>
      </c>
      <c r="Q455" s="119">
        <v>45870</v>
      </c>
      <c r="R455" s="120">
        <v>17505824</v>
      </c>
      <c r="S455" s="118"/>
      <c r="T455" s="118"/>
      <c r="U455" s="120">
        <v>0</v>
      </c>
      <c r="V455" s="148">
        <v>4</v>
      </c>
      <c r="W455" s="122">
        <v>17505824</v>
      </c>
      <c r="X455" s="123" t="s">
        <v>687</v>
      </c>
      <c r="Y455" s="124" t="s">
        <v>466</v>
      </c>
      <c r="Z455" s="125" t="s">
        <v>110</v>
      </c>
      <c r="AA455" s="125" t="s">
        <v>347</v>
      </c>
      <c r="AB455" s="125" t="s">
        <v>94</v>
      </c>
      <c r="AC455" s="126" t="str">
        <f t="shared" si="133"/>
        <v>CLE-439</v>
      </c>
      <c r="AD455" s="123">
        <v>80111600</v>
      </c>
      <c r="AE455" s="47" t="s">
        <v>691</v>
      </c>
      <c r="AF455" s="127" t="s">
        <v>304</v>
      </c>
      <c r="AG455" s="127" t="s">
        <v>304</v>
      </c>
      <c r="AH455" s="141">
        <v>4</v>
      </c>
      <c r="AI455" s="132" t="s">
        <v>96</v>
      </c>
      <c r="AJ455" s="151" t="s">
        <v>97</v>
      </c>
      <c r="AK455" s="128">
        <v>17505824</v>
      </c>
      <c r="AL455" s="128">
        <v>17505824</v>
      </c>
      <c r="AM455" s="128"/>
      <c r="AN455" s="132" t="s">
        <v>94</v>
      </c>
      <c r="AO455" s="132" t="s">
        <v>98</v>
      </c>
      <c r="AP455" s="152" t="s">
        <v>99</v>
      </c>
      <c r="AQ455" s="153" t="s">
        <v>100</v>
      </c>
      <c r="AR455" s="129" t="s">
        <v>32</v>
      </c>
      <c r="AS455" s="130" t="s">
        <v>101</v>
      </c>
      <c r="AT455" s="131" t="s">
        <v>102</v>
      </c>
      <c r="AU455" s="132" t="s">
        <v>94</v>
      </c>
      <c r="AV455" s="132" t="s">
        <v>94</v>
      </c>
      <c r="AW455" s="133" t="s">
        <v>103</v>
      </c>
      <c r="AX455" s="133" t="s">
        <v>104</v>
      </c>
      <c r="AY455" s="133" t="s">
        <v>105</v>
      </c>
      <c r="AZ455" s="133" t="s">
        <v>103</v>
      </c>
      <c r="BA455" s="133"/>
      <c r="BB455" s="133"/>
    </row>
    <row r="456" spans="2:54" s="3" customFormat="1" ht="72">
      <c r="B456" s="113">
        <v>440</v>
      </c>
      <c r="C456" s="113" t="s">
        <v>290</v>
      </c>
      <c r="D456" s="113" t="s">
        <v>29</v>
      </c>
      <c r="E456" s="113" t="s">
        <v>32</v>
      </c>
      <c r="F456" s="113"/>
      <c r="G456" s="114" t="s">
        <v>688</v>
      </c>
      <c r="H456" s="114" t="s">
        <v>107</v>
      </c>
      <c r="I456" s="113" t="s">
        <v>108</v>
      </c>
      <c r="J456" s="113"/>
      <c r="K456" s="115"/>
      <c r="L456" s="116"/>
      <c r="M456" s="117">
        <v>4600000</v>
      </c>
      <c r="N456" s="113">
        <v>1</v>
      </c>
      <c r="O456" s="113" t="s">
        <v>109</v>
      </c>
      <c r="P456" s="119">
        <v>45884</v>
      </c>
      <c r="Q456" s="119">
        <v>46006</v>
      </c>
      <c r="R456" s="120">
        <f>M456*V456</f>
        <v>18400000</v>
      </c>
      <c r="S456" s="118"/>
      <c r="T456" s="118"/>
      <c r="U456" s="120">
        <v>0</v>
      </c>
      <c r="V456" s="148">
        <v>4</v>
      </c>
      <c r="W456" s="122">
        <f>M456*V456</f>
        <v>18400000</v>
      </c>
      <c r="X456" s="123" t="s">
        <v>687</v>
      </c>
      <c r="Y456" s="124" t="s">
        <v>466</v>
      </c>
      <c r="Z456" s="125" t="s">
        <v>110</v>
      </c>
      <c r="AA456" s="125" t="s">
        <v>347</v>
      </c>
      <c r="AB456" s="125" t="s">
        <v>94</v>
      </c>
      <c r="AC456" s="126" t="str">
        <f t="shared" si="133"/>
        <v>CLE-440</v>
      </c>
      <c r="AD456" s="123">
        <v>80111600</v>
      </c>
      <c r="AE456" s="47" t="s">
        <v>691</v>
      </c>
      <c r="AF456" s="127" t="s">
        <v>670</v>
      </c>
      <c r="AG456" s="127" t="s">
        <v>670</v>
      </c>
      <c r="AH456" s="141">
        <v>4</v>
      </c>
      <c r="AI456" s="132" t="s">
        <v>96</v>
      </c>
      <c r="AJ456" s="151" t="s">
        <v>97</v>
      </c>
      <c r="AK456" s="128">
        <f>+W456</f>
        <v>18400000</v>
      </c>
      <c r="AL456" s="128">
        <f>+W456</f>
        <v>18400000</v>
      </c>
      <c r="AM456" s="128"/>
      <c r="AN456" s="132" t="s">
        <v>94</v>
      </c>
      <c r="AO456" s="132" t="s">
        <v>98</v>
      </c>
      <c r="AP456" s="152" t="s">
        <v>99</v>
      </c>
      <c r="AQ456" s="153" t="s">
        <v>100</v>
      </c>
      <c r="AR456" s="129" t="s">
        <v>32</v>
      </c>
      <c r="AS456" s="130" t="s">
        <v>101</v>
      </c>
      <c r="AT456" s="131" t="s">
        <v>102</v>
      </c>
      <c r="AU456" s="132" t="s">
        <v>94</v>
      </c>
      <c r="AV456" s="132" t="s">
        <v>94</v>
      </c>
      <c r="AW456" s="133" t="s">
        <v>103</v>
      </c>
      <c r="AX456" s="133" t="s">
        <v>104</v>
      </c>
      <c r="AY456" s="133" t="s">
        <v>105</v>
      </c>
      <c r="AZ456" s="133" t="s">
        <v>103</v>
      </c>
      <c r="BA456" s="133"/>
      <c r="BB456" s="133"/>
    </row>
    <row r="457" spans="2:54" s="3" customFormat="1" ht="72">
      <c r="B457" s="113">
        <v>441</v>
      </c>
      <c r="C457" s="113" t="s">
        <v>290</v>
      </c>
      <c r="D457" s="113" t="s">
        <v>29</v>
      </c>
      <c r="E457" s="113" t="s">
        <v>32</v>
      </c>
      <c r="F457" s="113"/>
      <c r="G457" s="114" t="s">
        <v>688</v>
      </c>
      <c r="H457" s="114" t="s">
        <v>107</v>
      </c>
      <c r="I457" s="113" t="s">
        <v>108</v>
      </c>
      <c r="J457" s="113"/>
      <c r="K457" s="115"/>
      <c r="L457" s="116"/>
      <c r="M457" s="117">
        <v>5470620</v>
      </c>
      <c r="N457" s="113">
        <v>1</v>
      </c>
      <c r="O457" s="113" t="s">
        <v>109</v>
      </c>
      <c r="P457" s="119">
        <v>45870</v>
      </c>
      <c r="Q457" s="119">
        <v>45992</v>
      </c>
      <c r="R457" s="120">
        <v>21882480</v>
      </c>
      <c r="S457" s="118"/>
      <c r="T457" s="118"/>
      <c r="U457" s="120">
        <v>0</v>
      </c>
      <c r="V457" s="148">
        <v>4</v>
      </c>
      <c r="W457" s="122">
        <v>21882480</v>
      </c>
      <c r="X457" s="123" t="s">
        <v>687</v>
      </c>
      <c r="Y457" s="124" t="s">
        <v>466</v>
      </c>
      <c r="Z457" s="125" t="s">
        <v>110</v>
      </c>
      <c r="AA457" s="125" t="s">
        <v>347</v>
      </c>
      <c r="AB457" s="125" t="s">
        <v>94</v>
      </c>
      <c r="AC457" s="126" t="str">
        <f t="shared" si="133"/>
        <v>CLE-441</v>
      </c>
      <c r="AD457" s="123">
        <v>80111600</v>
      </c>
      <c r="AE457" s="47" t="s">
        <v>691</v>
      </c>
      <c r="AF457" s="127" t="s">
        <v>304</v>
      </c>
      <c r="AG457" s="127" t="s">
        <v>304</v>
      </c>
      <c r="AH457" s="141">
        <v>4</v>
      </c>
      <c r="AI457" s="132" t="s">
        <v>96</v>
      </c>
      <c r="AJ457" s="151" t="s">
        <v>97</v>
      </c>
      <c r="AK457" s="128">
        <v>21882480</v>
      </c>
      <c r="AL457" s="128">
        <v>21882480</v>
      </c>
      <c r="AM457" s="128"/>
      <c r="AN457" s="132" t="s">
        <v>94</v>
      </c>
      <c r="AO457" s="132" t="s">
        <v>98</v>
      </c>
      <c r="AP457" s="152" t="s">
        <v>99</v>
      </c>
      <c r="AQ457" s="153" t="s">
        <v>100</v>
      </c>
      <c r="AR457" s="129" t="s">
        <v>32</v>
      </c>
      <c r="AS457" s="130" t="s">
        <v>101</v>
      </c>
      <c r="AT457" s="131" t="s">
        <v>102</v>
      </c>
      <c r="AU457" s="132" t="s">
        <v>94</v>
      </c>
      <c r="AV457" s="132" t="s">
        <v>94</v>
      </c>
      <c r="AW457" s="133" t="s">
        <v>103</v>
      </c>
      <c r="AX457" s="133" t="s">
        <v>104</v>
      </c>
      <c r="AY457" s="133" t="s">
        <v>105</v>
      </c>
      <c r="AZ457" s="133" t="s">
        <v>103</v>
      </c>
      <c r="BA457" s="133"/>
      <c r="BB457" s="133"/>
    </row>
    <row r="458" spans="2:54" s="3" customFormat="1" ht="72">
      <c r="B458" s="113">
        <v>442</v>
      </c>
      <c r="C458" s="113" t="s">
        <v>290</v>
      </c>
      <c r="D458" s="113" t="s">
        <v>29</v>
      </c>
      <c r="E458" s="113" t="s">
        <v>32</v>
      </c>
      <c r="F458" s="113"/>
      <c r="G458" s="114" t="s">
        <v>688</v>
      </c>
      <c r="H458" s="114" t="s">
        <v>107</v>
      </c>
      <c r="I458" s="113" t="s">
        <v>108</v>
      </c>
      <c r="J458" s="113"/>
      <c r="K458" s="115"/>
      <c r="L458" s="116"/>
      <c r="M458" s="117">
        <v>4376456</v>
      </c>
      <c r="N458" s="113">
        <v>1</v>
      </c>
      <c r="O458" s="113" t="s">
        <v>109</v>
      </c>
      <c r="P458" s="119">
        <v>45870</v>
      </c>
      <c r="Q458" s="119">
        <v>45992</v>
      </c>
      <c r="R458" s="120">
        <v>17505824</v>
      </c>
      <c r="S458" s="118"/>
      <c r="T458" s="118"/>
      <c r="U458" s="120">
        <v>0</v>
      </c>
      <c r="V458" s="148">
        <v>4</v>
      </c>
      <c r="W458" s="122">
        <v>17505824</v>
      </c>
      <c r="X458" s="123" t="s">
        <v>687</v>
      </c>
      <c r="Y458" s="124" t="s">
        <v>466</v>
      </c>
      <c r="Z458" s="125" t="s">
        <v>110</v>
      </c>
      <c r="AA458" s="125" t="s">
        <v>347</v>
      </c>
      <c r="AB458" s="125" t="s">
        <v>94</v>
      </c>
      <c r="AC458" s="126" t="str">
        <f t="shared" si="133"/>
        <v>CLE-442</v>
      </c>
      <c r="AD458" s="123">
        <v>80111600</v>
      </c>
      <c r="AE458" s="47" t="s">
        <v>691</v>
      </c>
      <c r="AF458" s="127" t="s">
        <v>304</v>
      </c>
      <c r="AG458" s="127" t="s">
        <v>304</v>
      </c>
      <c r="AH458" s="141">
        <v>4</v>
      </c>
      <c r="AI458" s="132" t="s">
        <v>96</v>
      </c>
      <c r="AJ458" s="151" t="s">
        <v>97</v>
      </c>
      <c r="AK458" s="128">
        <v>17505824</v>
      </c>
      <c r="AL458" s="128">
        <v>17505824</v>
      </c>
      <c r="AM458" s="128"/>
      <c r="AN458" s="132" t="s">
        <v>94</v>
      </c>
      <c r="AO458" s="132" t="s">
        <v>98</v>
      </c>
      <c r="AP458" s="152" t="s">
        <v>99</v>
      </c>
      <c r="AQ458" s="153" t="s">
        <v>100</v>
      </c>
      <c r="AR458" s="129" t="s">
        <v>32</v>
      </c>
      <c r="AS458" s="130" t="s">
        <v>101</v>
      </c>
      <c r="AT458" s="131" t="s">
        <v>102</v>
      </c>
      <c r="AU458" s="132" t="s">
        <v>94</v>
      </c>
      <c r="AV458" s="132" t="s">
        <v>94</v>
      </c>
      <c r="AW458" s="133" t="s">
        <v>103</v>
      </c>
      <c r="AX458" s="133" t="s">
        <v>104</v>
      </c>
      <c r="AY458" s="133" t="s">
        <v>105</v>
      </c>
      <c r="AZ458" s="133" t="s">
        <v>103</v>
      </c>
      <c r="BA458" s="133"/>
      <c r="BB458" s="133"/>
    </row>
    <row r="459" spans="2:54" s="3" customFormat="1" ht="72">
      <c r="B459" s="113">
        <v>443</v>
      </c>
      <c r="C459" s="113" t="s">
        <v>290</v>
      </c>
      <c r="D459" s="113" t="s">
        <v>29</v>
      </c>
      <c r="E459" s="113" t="s">
        <v>32</v>
      </c>
      <c r="F459" s="113"/>
      <c r="G459" s="114" t="s">
        <v>688</v>
      </c>
      <c r="H459" s="114" t="s">
        <v>107</v>
      </c>
      <c r="I459" s="113" t="s">
        <v>108</v>
      </c>
      <c r="J459" s="113"/>
      <c r="K459" s="115"/>
      <c r="L459" s="116"/>
      <c r="M459" s="117">
        <v>6150000</v>
      </c>
      <c r="N459" s="113">
        <v>1</v>
      </c>
      <c r="O459" s="113" t="s">
        <v>109</v>
      </c>
      <c r="P459" s="119">
        <v>45885</v>
      </c>
      <c r="Q459" s="119">
        <v>46007</v>
      </c>
      <c r="R459" s="120">
        <v>24600000</v>
      </c>
      <c r="S459" s="118"/>
      <c r="T459" s="118"/>
      <c r="U459" s="120">
        <v>0</v>
      </c>
      <c r="V459" s="148">
        <v>4</v>
      </c>
      <c r="W459" s="122">
        <v>24600000</v>
      </c>
      <c r="X459" s="123" t="s">
        <v>687</v>
      </c>
      <c r="Y459" s="124" t="s">
        <v>466</v>
      </c>
      <c r="Z459" s="125" t="s">
        <v>110</v>
      </c>
      <c r="AA459" s="125" t="s">
        <v>347</v>
      </c>
      <c r="AB459" s="125" t="s">
        <v>94</v>
      </c>
      <c r="AC459" s="126" t="str">
        <f t="shared" si="133"/>
        <v>CLE-443</v>
      </c>
      <c r="AD459" s="123">
        <v>80111600</v>
      </c>
      <c r="AE459" s="47" t="s">
        <v>691</v>
      </c>
      <c r="AF459" s="127" t="s">
        <v>304</v>
      </c>
      <c r="AG459" s="127" t="s">
        <v>304</v>
      </c>
      <c r="AH459" s="141">
        <v>4</v>
      </c>
      <c r="AI459" s="132" t="s">
        <v>96</v>
      </c>
      <c r="AJ459" s="151" t="s">
        <v>97</v>
      </c>
      <c r="AK459" s="128">
        <v>24600000</v>
      </c>
      <c r="AL459" s="128">
        <v>24600000</v>
      </c>
      <c r="AM459" s="128"/>
      <c r="AN459" s="132" t="s">
        <v>94</v>
      </c>
      <c r="AO459" s="132" t="s">
        <v>98</v>
      </c>
      <c r="AP459" s="152" t="s">
        <v>99</v>
      </c>
      <c r="AQ459" s="153" t="s">
        <v>100</v>
      </c>
      <c r="AR459" s="129" t="s">
        <v>32</v>
      </c>
      <c r="AS459" s="130" t="s">
        <v>101</v>
      </c>
      <c r="AT459" s="131" t="s">
        <v>102</v>
      </c>
      <c r="AU459" s="132" t="s">
        <v>94</v>
      </c>
      <c r="AV459" s="132" t="s">
        <v>94</v>
      </c>
      <c r="AW459" s="133" t="s">
        <v>103</v>
      </c>
      <c r="AX459" s="133" t="s">
        <v>104</v>
      </c>
      <c r="AY459" s="133" t="s">
        <v>105</v>
      </c>
      <c r="AZ459" s="133" t="s">
        <v>103</v>
      </c>
      <c r="BA459" s="133"/>
      <c r="BB459" s="133"/>
    </row>
    <row r="460" spans="2:54" s="3" customFormat="1" ht="72">
      <c r="B460" s="113">
        <v>444</v>
      </c>
      <c r="C460" s="113" t="s">
        <v>290</v>
      </c>
      <c r="D460" s="113" t="s">
        <v>29</v>
      </c>
      <c r="E460" s="113" t="s">
        <v>32</v>
      </c>
      <c r="F460" s="113"/>
      <c r="G460" s="114" t="s">
        <v>688</v>
      </c>
      <c r="H460" s="114" t="s">
        <v>107</v>
      </c>
      <c r="I460" s="113" t="s">
        <v>108</v>
      </c>
      <c r="J460" s="113"/>
      <c r="K460" s="115"/>
      <c r="L460" s="116"/>
      <c r="M460" s="117">
        <v>0</v>
      </c>
      <c r="N460" s="113">
        <v>1</v>
      </c>
      <c r="O460" s="113" t="s">
        <v>109</v>
      </c>
      <c r="P460" s="119">
        <v>45885</v>
      </c>
      <c r="Q460" s="119">
        <v>46007</v>
      </c>
      <c r="R460" s="120">
        <v>0</v>
      </c>
      <c r="S460" s="118"/>
      <c r="T460" s="118"/>
      <c r="U460" s="120">
        <v>0</v>
      </c>
      <c r="V460" s="148">
        <v>4</v>
      </c>
      <c r="W460" s="122">
        <v>0</v>
      </c>
      <c r="X460" s="123" t="s">
        <v>687</v>
      </c>
      <c r="Y460" s="124" t="s">
        <v>466</v>
      </c>
      <c r="Z460" s="125" t="s">
        <v>110</v>
      </c>
      <c r="AA460" s="125" t="s">
        <v>347</v>
      </c>
      <c r="AB460" s="125" t="s">
        <v>94</v>
      </c>
      <c r="AC460" s="126" t="str">
        <f t="shared" si="133"/>
        <v>CLE-444</v>
      </c>
      <c r="AD460" s="123">
        <v>80111600</v>
      </c>
      <c r="AE460" s="47" t="s">
        <v>691</v>
      </c>
      <c r="AF460" s="127" t="s">
        <v>670</v>
      </c>
      <c r="AG460" s="127" t="s">
        <v>670</v>
      </c>
      <c r="AH460" s="141">
        <v>4</v>
      </c>
      <c r="AI460" s="132" t="s">
        <v>96</v>
      </c>
      <c r="AJ460" s="151" t="s">
        <v>97</v>
      </c>
      <c r="AK460" s="128">
        <f t="shared" ref="AK460:AK475" si="134">+W460</f>
        <v>0</v>
      </c>
      <c r="AL460" s="128">
        <f>+W460</f>
        <v>0</v>
      </c>
      <c r="AM460" s="128"/>
      <c r="AN460" s="132" t="s">
        <v>94</v>
      </c>
      <c r="AO460" s="132" t="s">
        <v>98</v>
      </c>
      <c r="AP460" s="152" t="s">
        <v>99</v>
      </c>
      <c r="AQ460" s="153" t="s">
        <v>100</v>
      </c>
      <c r="AR460" s="129" t="s">
        <v>32</v>
      </c>
      <c r="AS460" s="130" t="s">
        <v>101</v>
      </c>
      <c r="AT460" s="131" t="s">
        <v>102</v>
      </c>
      <c r="AU460" s="132" t="s">
        <v>94</v>
      </c>
      <c r="AV460" s="132" t="s">
        <v>94</v>
      </c>
      <c r="AW460" s="133" t="s">
        <v>103</v>
      </c>
      <c r="AX460" s="133" t="s">
        <v>104</v>
      </c>
      <c r="AY460" s="133" t="s">
        <v>105</v>
      </c>
      <c r="AZ460" s="133" t="s">
        <v>103</v>
      </c>
      <c r="BA460" s="133"/>
      <c r="BB460" s="133"/>
    </row>
    <row r="461" spans="2:54" s="3" customFormat="1" ht="48">
      <c r="B461" s="113">
        <v>445</v>
      </c>
      <c r="C461" s="113" t="s">
        <v>85</v>
      </c>
      <c r="D461" s="113" t="s">
        <v>12</v>
      </c>
      <c r="E461" s="113" t="s">
        <v>17</v>
      </c>
      <c r="F461" s="113" t="s">
        <v>278</v>
      </c>
      <c r="G461" s="114" t="s">
        <v>279</v>
      </c>
      <c r="H461" s="114" t="s">
        <v>112</v>
      </c>
      <c r="I461" s="113" t="s">
        <v>89</v>
      </c>
      <c r="J461" s="113"/>
      <c r="K461" s="115"/>
      <c r="L461" s="116"/>
      <c r="M461" s="117">
        <v>7888000</v>
      </c>
      <c r="N461" s="113">
        <v>1</v>
      </c>
      <c r="O461" s="113" t="s">
        <v>109</v>
      </c>
      <c r="P461" s="119">
        <v>45884</v>
      </c>
      <c r="Q461" s="119">
        <v>45989</v>
      </c>
      <c r="R461" s="120">
        <f>M461</f>
        <v>7888000</v>
      </c>
      <c r="S461" s="118"/>
      <c r="T461" s="118"/>
      <c r="U461" s="120">
        <f t="shared" ref="U461:U467" si="135">IF($O461="MENSUAL",ROUND((((T461-S461))/30),0)*$M461,((T461-S461)/30)*$M461)</f>
        <v>0</v>
      </c>
      <c r="V461" s="148">
        <f t="shared" ref="V461:V466" si="136">ROUND((((Q461-P461)+(T461-S461))/30),0)</f>
        <v>4</v>
      </c>
      <c r="W461" s="122">
        <f t="shared" ref="W461:W467" si="137">R461</f>
        <v>7888000</v>
      </c>
      <c r="X461" s="123" t="s">
        <v>92</v>
      </c>
      <c r="Y461" s="124" t="s">
        <v>162</v>
      </c>
      <c r="Z461" s="125" t="s">
        <v>110</v>
      </c>
      <c r="AA461" s="125" t="s">
        <v>347</v>
      </c>
      <c r="AB461" s="125" t="s">
        <v>94</v>
      </c>
      <c r="AC461" s="126" t="str">
        <f t="shared" ref="AC461:AC470" si="138">"CON-"&amp;B461</f>
        <v>CON-445</v>
      </c>
      <c r="AD461" s="123">
        <v>80111600</v>
      </c>
      <c r="AE461" s="47" t="s">
        <v>497</v>
      </c>
      <c r="AF461" s="127" t="s">
        <v>670</v>
      </c>
      <c r="AG461" s="127" t="str">
        <f t="shared" ref="AG461:AG467" si="139">+AF461</f>
        <v>julio</v>
      </c>
      <c r="AH461" s="141">
        <v>4</v>
      </c>
      <c r="AI461" s="132" t="s">
        <v>96</v>
      </c>
      <c r="AJ461" s="151" t="s">
        <v>97</v>
      </c>
      <c r="AK461" s="128">
        <f t="shared" si="134"/>
        <v>7888000</v>
      </c>
      <c r="AL461" s="128">
        <f t="shared" ref="AL461:AL467" si="140">+AK461</f>
        <v>7888000</v>
      </c>
      <c r="AM461" s="128"/>
      <c r="AN461" s="132" t="s">
        <v>94</v>
      </c>
      <c r="AO461" s="132" t="s">
        <v>98</v>
      </c>
      <c r="AP461" s="152" t="s">
        <v>99</v>
      </c>
      <c r="AQ461" s="153" t="s">
        <v>100</v>
      </c>
      <c r="AR461" s="129" t="str">
        <f t="shared" ref="AR461:AR467" si="141">E461</f>
        <v>FACULTAD DE EDUCACIÓN</v>
      </c>
      <c r="AS461" s="130" t="s">
        <v>101</v>
      </c>
      <c r="AT461" s="131" t="s">
        <v>102</v>
      </c>
      <c r="AU461" s="132" t="s">
        <v>94</v>
      </c>
      <c r="AV461" s="132" t="s">
        <v>94</v>
      </c>
      <c r="AW461" s="133" t="s">
        <v>103</v>
      </c>
      <c r="AX461" s="133" t="s">
        <v>104</v>
      </c>
      <c r="AY461" s="133" t="s">
        <v>105</v>
      </c>
      <c r="AZ461" s="133" t="s">
        <v>103</v>
      </c>
      <c r="BA461" s="133"/>
      <c r="BB461" s="133"/>
    </row>
    <row r="462" spans="2:54" s="3" customFormat="1" ht="48">
      <c r="B462" s="113">
        <v>446</v>
      </c>
      <c r="C462" s="113" t="s">
        <v>85</v>
      </c>
      <c r="D462" s="113" t="s">
        <v>12</v>
      </c>
      <c r="E462" s="113" t="s">
        <v>17</v>
      </c>
      <c r="F462" s="113" t="s">
        <v>278</v>
      </c>
      <c r="G462" s="114" t="s">
        <v>279</v>
      </c>
      <c r="H462" s="114" t="s">
        <v>112</v>
      </c>
      <c r="I462" s="113" t="s">
        <v>89</v>
      </c>
      <c r="J462" s="113"/>
      <c r="K462" s="115"/>
      <c r="L462" s="116"/>
      <c r="M462" s="117">
        <v>7888000</v>
      </c>
      <c r="N462" s="113">
        <v>1</v>
      </c>
      <c r="O462" s="113" t="s">
        <v>109</v>
      </c>
      <c r="P462" s="119">
        <v>45884</v>
      </c>
      <c r="Q462" s="119">
        <v>45989</v>
      </c>
      <c r="R462" s="120">
        <f>M462</f>
        <v>7888000</v>
      </c>
      <c r="S462" s="118"/>
      <c r="T462" s="118"/>
      <c r="U462" s="120">
        <f t="shared" si="135"/>
        <v>0</v>
      </c>
      <c r="V462" s="148">
        <f t="shared" si="136"/>
        <v>4</v>
      </c>
      <c r="W462" s="122">
        <f t="shared" si="137"/>
        <v>7888000</v>
      </c>
      <c r="X462" s="123" t="s">
        <v>92</v>
      </c>
      <c r="Y462" s="124" t="s">
        <v>162</v>
      </c>
      <c r="Z462" s="125" t="s">
        <v>110</v>
      </c>
      <c r="AA462" s="125" t="s">
        <v>347</v>
      </c>
      <c r="AB462" s="125" t="s">
        <v>94</v>
      </c>
      <c r="AC462" s="126" t="str">
        <f t="shared" si="138"/>
        <v>CON-446</v>
      </c>
      <c r="AD462" s="123">
        <v>80111600</v>
      </c>
      <c r="AE462" s="47" t="s">
        <v>497</v>
      </c>
      <c r="AF462" s="127" t="s">
        <v>670</v>
      </c>
      <c r="AG462" s="127" t="str">
        <f t="shared" si="139"/>
        <v>julio</v>
      </c>
      <c r="AH462" s="141">
        <v>4</v>
      </c>
      <c r="AI462" s="132" t="s">
        <v>96</v>
      </c>
      <c r="AJ462" s="151" t="s">
        <v>97</v>
      </c>
      <c r="AK462" s="128">
        <f t="shared" si="134"/>
        <v>7888000</v>
      </c>
      <c r="AL462" s="128">
        <f t="shared" si="140"/>
        <v>7888000</v>
      </c>
      <c r="AM462" s="128"/>
      <c r="AN462" s="132" t="s">
        <v>94</v>
      </c>
      <c r="AO462" s="132" t="s">
        <v>98</v>
      </c>
      <c r="AP462" s="152" t="s">
        <v>99</v>
      </c>
      <c r="AQ462" s="153" t="s">
        <v>100</v>
      </c>
      <c r="AR462" s="129" t="str">
        <f t="shared" si="141"/>
        <v>FACULTAD DE EDUCACIÓN</v>
      </c>
      <c r="AS462" s="130" t="s">
        <v>101</v>
      </c>
      <c r="AT462" s="131" t="s">
        <v>102</v>
      </c>
      <c r="AU462" s="132" t="s">
        <v>94</v>
      </c>
      <c r="AV462" s="132" t="s">
        <v>94</v>
      </c>
      <c r="AW462" s="133" t="s">
        <v>103</v>
      </c>
      <c r="AX462" s="133" t="s">
        <v>104</v>
      </c>
      <c r="AY462" s="133" t="s">
        <v>105</v>
      </c>
      <c r="AZ462" s="133" t="s">
        <v>103</v>
      </c>
      <c r="BA462" s="133"/>
      <c r="BB462" s="133"/>
    </row>
    <row r="463" spans="2:54" s="3" customFormat="1" ht="48">
      <c r="B463" s="113">
        <v>447</v>
      </c>
      <c r="C463" s="113" t="s">
        <v>85</v>
      </c>
      <c r="D463" s="113" t="s">
        <v>12</v>
      </c>
      <c r="E463" s="113" t="s">
        <v>17</v>
      </c>
      <c r="F463" s="113" t="s">
        <v>278</v>
      </c>
      <c r="G463" s="114" t="s">
        <v>279</v>
      </c>
      <c r="H463" s="114" t="s">
        <v>112</v>
      </c>
      <c r="I463" s="113" t="s">
        <v>89</v>
      </c>
      <c r="J463" s="113"/>
      <c r="K463" s="115"/>
      <c r="L463" s="116"/>
      <c r="M463" s="117">
        <v>8928825</v>
      </c>
      <c r="N463" s="113">
        <v>1</v>
      </c>
      <c r="O463" s="113" t="s">
        <v>109</v>
      </c>
      <c r="P463" s="119">
        <v>45884</v>
      </c>
      <c r="Q463" s="119">
        <v>45989</v>
      </c>
      <c r="R463" s="120">
        <f>M463</f>
        <v>8928825</v>
      </c>
      <c r="S463" s="118"/>
      <c r="T463" s="118"/>
      <c r="U463" s="120">
        <f t="shared" si="135"/>
        <v>0</v>
      </c>
      <c r="V463" s="148">
        <f t="shared" si="136"/>
        <v>4</v>
      </c>
      <c r="W463" s="122">
        <f t="shared" si="137"/>
        <v>8928825</v>
      </c>
      <c r="X463" s="123" t="s">
        <v>92</v>
      </c>
      <c r="Y463" s="124" t="s">
        <v>162</v>
      </c>
      <c r="Z463" s="125" t="s">
        <v>110</v>
      </c>
      <c r="AA463" s="125" t="s">
        <v>347</v>
      </c>
      <c r="AB463" s="125" t="s">
        <v>94</v>
      </c>
      <c r="AC463" s="126" t="str">
        <f t="shared" si="138"/>
        <v>CON-447</v>
      </c>
      <c r="AD463" s="123">
        <v>80111600</v>
      </c>
      <c r="AE463" s="47" t="s">
        <v>497</v>
      </c>
      <c r="AF463" s="127" t="s">
        <v>670</v>
      </c>
      <c r="AG463" s="127" t="str">
        <f t="shared" si="139"/>
        <v>julio</v>
      </c>
      <c r="AH463" s="141">
        <v>4</v>
      </c>
      <c r="AI463" s="132" t="s">
        <v>96</v>
      </c>
      <c r="AJ463" s="151" t="s">
        <v>97</v>
      </c>
      <c r="AK463" s="128">
        <f t="shared" si="134"/>
        <v>8928825</v>
      </c>
      <c r="AL463" s="128">
        <f t="shared" si="140"/>
        <v>8928825</v>
      </c>
      <c r="AM463" s="128"/>
      <c r="AN463" s="132" t="s">
        <v>94</v>
      </c>
      <c r="AO463" s="132" t="s">
        <v>98</v>
      </c>
      <c r="AP463" s="152" t="s">
        <v>99</v>
      </c>
      <c r="AQ463" s="153" t="s">
        <v>100</v>
      </c>
      <c r="AR463" s="129" t="str">
        <f t="shared" si="141"/>
        <v>FACULTAD DE EDUCACIÓN</v>
      </c>
      <c r="AS463" s="130" t="s">
        <v>101</v>
      </c>
      <c r="AT463" s="131" t="s">
        <v>102</v>
      </c>
      <c r="AU463" s="132" t="s">
        <v>94</v>
      </c>
      <c r="AV463" s="132" t="s">
        <v>94</v>
      </c>
      <c r="AW463" s="133" t="s">
        <v>103</v>
      </c>
      <c r="AX463" s="133" t="s">
        <v>104</v>
      </c>
      <c r="AY463" s="133" t="s">
        <v>105</v>
      </c>
      <c r="AZ463" s="133" t="s">
        <v>103</v>
      </c>
      <c r="BA463" s="133"/>
      <c r="BB463" s="133"/>
    </row>
    <row r="464" spans="2:54" s="3" customFormat="1" ht="48">
      <c r="B464" s="113">
        <v>448</v>
      </c>
      <c r="C464" s="113" t="s">
        <v>85</v>
      </c>
      <c r="D464" s="113" t="s">
        <v>12</v>
      </c>
      <c r="E464" s="113" t="s">
        <v>17</v>
      </c>
      <c r="F464" s="113" t="s">
        <v>278</v>
      </c>
      <c r="G464" s="114" t="s">
        <v>279</v>
      </c>
      <c r="H464" s="114" t="s">
        <v>112</v>
      </c>
      <c r="I464" s="113" t="s">
        <v>89</v>
      </c>
      <c r="J464" s="113"/>
      <c r="K464" s="115"/>
      <c r="L464" s="116"/>
      <c r="M464" s="117">
        <v>12620800</v>
      </c>
      <c r="N464" s="113">
        <v>1</v>
      </c>
      <c r="O464" s="113" t="s">
        <v>109</v>
      </c>
      <c r="P464" s="119">
        <v>45884</v>
      </c>
      <c r="Q464" s="119">
        <v>45989</v>
      </c>
      <c r="R464" s="120">
        <f>M464</f>
        <v>12620800</v>
      </c>
      <c r="S464" s="118"/>
      <c r="T464" s="118"/>
      <c r="U464" s="120">
        <f t="shared" si="135"/>
        <v>0</v>
      </c>
      <c r="V464" s="148">
        <f t="shared" si="136"/>
        <v>4</v>
      </c>
      <c r="W464" s="122">
        <f t="shared" si="137"/>
        <v>12620800</v>
      </c>
      <c r="X464" s="123" t="s">
        <v>92</v>
      </c>
      <c r="Y464" s="124" t="s">
        <v>162</v>
      </c>
      <c r="Z464" s="125" t="s">
        <v>110</v>
      </c>
      <c r="AA464" s="125" t="s">
        <v>347</v>
      </c>
      <c r="AB464" s="125" t="s">
        <v>94</v>
      </c>
      <c r="AC464" s="126" t="str">
        <f t="shared" si="138"/>
        <v>CON-448</v>
      </c>
      <c r="AD464" s="123">
        <v>80111600</v>
      </c>
      <c r="AE464" s="47" t="s">
        <v>497</v>
      </c>
      <c r="AF464" s="127" t="s">
        <v>670</v>
      </c>
      <c r="AG464" s="127" t="str">
        <f t="shared" si="139"/>
        <v>julio</v>
      </c>
      <c r="AH464" s="141">
        <v>4</v>
      </c>
      <c r="AI464" s="132" t="s">
        <v>96</v>
      </c>
      <c r="AJ464" s="151" t="s">
        <v>97</v>
      </c>
      <c r="AK464" s="128">
        <f t="shared" si="134"/>
        <v>12620800</v>
      </c>
      <c r="AL464" s="128">
        <f t="shared" si="140"/>
        <v>12620800</v>
      </c>
      <c r="AM464" s="128"/>
      <c r="AN464" s="132" t="s">
        <v>94</v>
      </c>
      <c r="AO464" s="132" t="s">
        <v>98</v>
      </c>
      <c r="AP464" s="152" t="s">
        <v>99</v>
      </c>
      <c r="AQ464" s="153" t="s">
        <v>100</v>
      </c>
      <c r="AR464" s="129" t="str">
        <f t="shared" si="141"/>
        <v>FACULTAD DE EDUCACIÓN</v>
      </c>
      <c r="AS464" s="130" t="s">
        <v>101</v>
      </c>
      <c r="AT464" s="131" t="s">
        <v>102</v>
      </c>
      <c r="AU464" s="132" t="s">
        <v>94</v>
      </c>
      <c r="AV464" s="132" t="s">
        <v>94</v>
      </c>
      <c r="AW464" s="133" t="s">
        <v>103</v>
      </c>
      <c r="AX464" s="133" t="s">
        <v>104</v>
      </c>
      <c r="AY464" s="133" t="s">
        <v>105</v>
      </c>
      <c r="AZ464" s="133" t="s">
        <v>103</v>
      </c>
      <c r="BA464" s="133"/>
      <c r="BB464" s="133"/>
    </row>
    <row r="465" spans="2:55" s="3" customFormat="1" ht="48">
      <c r="B465" s="113">
        <v>449</v>
      </c>
      <c r="C465" s="113" t="s">
        <v>85</v>
      </c>
      <c r="D465" s="113" t="s">
        <v>12</v>
      </c>
      <c r="E465" s="113" t="s">
        <v>17</v>
      </c>
      <c r="F465" s="113" t="s">
        <v>278</v>
      </c>
      <c r="G465" s="114" t="s">
        <v>279</v>
      </c>
      <c r="H465" s="114" t="s">
        <v>112</v>
      </c>
      <c r="I465" s="113" t="s">
        <v>89</v>
      </c>
      <c r="J465" s="113"/>
      <c r="K465" s="115"/>
      <c r="L465" s="116"/>
      <c r="M465" s="117">
        <v>14286120</v>
      </c>
      <c r="N465" s="113">
        <v>1</v>
      </c>
      <c r="O465" s="113" t="s">
        <v>109</v>
      </c>
      <c r="P465" s="119">
        <v>45884</v>
      </c>
      <c r="Q465" s="119">
        <v>45989</v>
      </c>
      <c r="R465" s="120">
        <f>M465</f>
        <v>14286120</v>
      </c>
      <c r="S465" s="118"/>
      <c r="T465" s="118"/>
      <c r="U465" s="120">
        <f t="shared" si="135"/>
        <v>0</v>
      </c>
      <c r="V465" s="148">
        <f t="shared" si="136"/>
        <v>4</v>
      </c>
      <c r="W465" s="122">
        <f t="shared" si="137"/>
        <v>14286120</v>
      </c>
      <c r="X465" s="123" t="s">
        <v>92</v>
      </c>
      <c r="Y465" s="124" t="s">
        <v>162</v>
      </c>
      <c r="Z465" s="125" t="s">
        <v>110</v>
      </c>
      <c r="AA465" s="125" t="s">
        <v>347</v>
      </c>
      <c r="AB465" s="125" t="s">
        <v>94</v>
      </c>
      <c r="AC465" s="126" t="str">
        <f t="shared" si="138"/>
        <v>CON-449</v>
      </c>
      <c r="AD465" s="123">
        <v>80111600</v>
      </c>
      <c r="AE465" s="47" t="s">
        <v>497</v>
      </c>
      <c r="AF465" s="127" t="s">
        <v>670</v>
      </c>
      <c r="AG465" s="127" t="str">
        <f t="shared" si="139"/>
        <v>julio</v>
      </c>
      <c r="AH465" s="141">
        <v>4</v>
      </c>
      <c r="AI465" s="132" t="s">
        <v>96</v>
      </c>
      <c r="AJ465" s="151" t="s">
        <v>97</v>
      </c>
      <c r="AK465" s="128">
        <f t="shared" si="134"/>
        <v>14286120</v>
      </c>
      <c r="AL465" s="128">
        <f t="shared" si="140"/>
        <v>14286120</v>
      </c>
      <c r="AM465" s="128"/>
      <c r="AN465" s="132" t="s">
        <v>94</v>
      </c>
      <c r="AO465" s="132" t="s">
        <v>98</v>
      </c>
      <c r="AP465" s="152" t="s">
        <v>99</v>
      </c>
      <c r="AQ465" s="153" t="s">
        <v>100</v>
      </c>
      <c r="AR465" s="129" t="str">
        <f t="shared" si="141"/>
        <v>FACULTAD DE EDUCACIÓN</v>
      </c>
      <c r="AS465" s="130" t="s">
        <v>101</v>
      </c>
      <c r="AT465" s="131" t="s">
        <v>102</v>
      </c>
      <c r="AU465" s="132" t="s">
        <v>94</v>
      </c>
      <c r="AV465" s="132" t="s">
        <v>94</v>
      </c>
      <c r="AW465" s="133" t="s">
        <v>103</v>
      </c>
      <c r="AX465" s="133" t="s">
        <v>104</v>
      </c>
      <c r="AY465" s="133" t="s">
        <v>105</v>
      </c>
      <c r="AZ465" s="133" t="s">
        <v>103</v>
      </c>
      <c r="BA465" s="133"/>
      <c r="BB465" s="133"/>
    </row>
    <row r="466" spans="2:55" s="3" customFormat="1" ht="108">
      <c r="B466" s="113">
        <v>450</v>
      </c>
      <c r="C466" s="113" t="s">
        <v>85</v>
      </c>
      <c r="D466" s="113" t="s">
        <v>5</v>
      </c>
      <c r="E466" s="113" t="s">
        <v>6</v>
      </c>
      <c r="F466" s="113"/>
      <c r="G466" s="114" t="s">
        <v>106</v>
      </c>
      <c r="H466" s="114" t="s">
        <v>107</v>
      </c>
      <c r="I466" s="113" t="s">
        <v>108</v>
      </c>
      <c r="J466" s="113">
        <v>6</v>
      </c>
      <c r="K466" s="115">
        <v>4400000</v>
      </c>
      <c r="L466" s="116">
        <v>0.05</v>
      </c>
      <c r="M466" s="117">
        <v>4620000</v>
      </c>
      <c r="N466" s="113">
        <v>1</v>
      </c>
      <c r="O466" s="113" t="s">
        <v>109</v>
      </c>
      <c r="P466" s="119">
        <v>45880</v>
      </c>
      <c r="Q466" s="119">
        <v>46002</v>
      </c>
      <c r="R466" s="120">
        <f>M466*V466</f>
        <v>18480000</v>
      </c>
      <c r="S466" s="118"/>
      <c r="T466" s="118"/>
      <c r="U466" s="120">
        <f t="shared" si="135"/>
        <v>0</v>
      </c>
      <c r="V466" s="148">
        <f t="shared" si="136"/>
        <v>4</v>
      </c>
      <c r="W466" s="122">
        <f t="shared" si="137"/>
        <v>18480000</v>
      </c>
      <c r="X466" s="123" t="s">
        <v>92</v>
      </c>
      <c r="Y466" s="124" t="s">
        <v>93</v>
      </c>
      <c r="Z466" s="125" t="s">
        <v>110</v>
      </c>
      <c r="AA466" s="125" t="s">
        <v>347</v>
      </c>
      <c r="AB466" s="125" t="s">
        <v>94</v>
      </c>
      <c r="AC466" s="126" t="str">
        <f t="shared" si="138"/>
        <v>CON-450</v>
      </c>
      <c r="AD466" s="123">
        <v>80111600</v>
      </c>
      <c r="AE466" s="47" t="s">
        <v>692</v>
      </c>
      <c r="AF466" s="127" t="s">
        <v>670</v>
      </c>
      <c r="AG466" s="127" t="str">
        <f t="shared" si="139"/>
        <v>julio</v>
      </c>
      <c r="AH466" s="141">
        <f>+V466</f>
        <v>4</v>
      </c>
      <c r="AI466" s="132" t="s">
        <v>96</v>
      </c>
      <c r="AJ466" s="151" t="s">
        <v>97</v>
      </c>
      <c r="AK466" s="128">
        <f t="shared" si="134"/>
        <v>18480000</v>
      </c>
      <c r="AL466" s="128">
        <f t="shared" si="140"/>
        <v>18480000</v>
      </c>
      <c r="AM466" s="128"/>
      <c r="AN466" s="132" t="s">
        <v>94</v>
      </c>
      <c r="AO466" s="132" t="s">
        <v>98</v>
      </c>
      <c r="AP466" s="152" t="s">
        <v>99</v>
      </c>
      <c r="AQ466" s="153" t="s">
        <v>100</v>
      </c>
      <c r="AR466" s="129" t="str">
        <f t="shared" si="141"/>
        <v>ASEGURAMIENTO DE LA CALIDAD</v>
      </c>
      <c r="AS466" s="130" t="s">
        <v>101</v>
      </c>
      <c r="AT466" s="131" t="s">
        <v>102</v>
      </c>
      <c r="AU466" s="132" t="s">
        <v>94</v>
      </c>
      <c r="AV466" s="132" t="s">
        <v>94</v>
      </c>
      <c r="AW466" s="133" t="s">
        <v>103</v>
      </c>
      <c r="AX466" s="133" t="s">
        <v>104</v>
      </c>
      <c r="AY466" s="133" t="s">
        <v>105</v>
      </c>
      <c r="AZ466" s="133" t="s">
        <v>103</v>
      </c>
      <c r="BA466" s="133"/>
      <c r="BB466" s="133"/>
    </row>
    <row r="467" spans="2:55" s="3" customFormat="1" ht="48">
      <c r="B467" s="113">
        <v>451</v>
      </c>
      <c r="C467" s="113" t="s">
        <v>85</v>
      </c>
      <c r="D467" s="113" t="s">
        <v>12</v>
      </c>
      <c r="E467" s="113" t="s">
        <v>17</v>
      </c>
      <c r="F467" s="113" t="s">
        <v>278</v>
      </c>
      <c r="G467" s="114" t="s">
        <v>279</v>
      </c>
      <c r="H467" s="114" t="s">
        <v>112</v>
      </c>
      <c r="I467" s="113" t="s">
        <v>89</v>
      </c>
      <c r="J467" s="113"/>
      <c r="K467" s="115"/>
      <c r="L467" s="116"/>
      <c r="M467" s="117">
        <v>10948560</v>
      </c>
      <c r="N467" s="113">
        <v>1</v>
      </c>
      <c r="O467" s="113" t="s">
        <v>109</v>
      </c>
      <c r="P467" s="119">
        <v>45887</v>
      </c>
      <c r="Q467" s="119">
        <v>45989</v>
      </c>
      <c r="R467" s="120">
        <f>M467</f>
        <v>10948560</v>
      </c>
      <c r="S467" s="118"/>
      <c r="T467" s="118"/>
      <c r="U467" s="120">
        <f t="shared" si="135"/>
        <v>0</v>
      </c>
      <c r="V467" s="148">
        <v>4</v>
      </c>
      <c r="W467" s="122">
        <f t="shared" si="137"/>
        <v>10948560</v>
      </c>
      <c r="X467" s="123" t="s">
        <v>92</v>
      </c>
      <c r="Y467" s="124" t="s">
        <v>162</v>
      </c>
      <c r="Z467" s="125" t="s">
        <v>110</v>
      </c>
      <c r="AA467" s="125" t="s">
        <v>347</v>
      </c>
      <c r="AB467" s="125" t="s">
        <v>94</v>
      </c>
      <c r="AC467" s="126" t="str">
        <f t="shared" si="138"/>
        <v>CON-451</v>
      </c>
      <c r="AD467" s="123">
        <v>80111600</v>
      </c>
      <c r="AE467" s="169" t="s">
        <v>497</v>
      </c>
      <c r="AF467" s="127" t="s">
        <v>304</v>
      </c>
      <c r="AG467" s="127" t="str">
        <f t="shared" si="139"/>
        <v>agosto</v>
      </c>
      <c r="AH467" s="141">
        <f>+V467</f>
        <v>4</v>
      </c>
      <c r="AI467" s="132" t="s">
        <v>96</v>
      </c>
      <c r="AJ467" s="151" t="s">
        <v>97</v>
      </c>
      <c r="AK467" s="128">
        <f t="shared" si="134"/>
        <v>10948560</v>
      </c>
      <c r="AL467" s="128">
        <f t="shared" si="140"/>
        <v>10948560</v>
      </c>
      <c r="AM467" s="128"/>
      <c r="AN467" s="132" t="s">
        <v>94</v>
      </c>
      <c r="AO467" s="132" t="s">
        <v>98</v>
      </c>
      <c r="AP467" s="152" t="s">
        <v>99</v>
      </c>
      <c r="AQ467" s="153" t="s">
        <v>100</v>
      </c>
      <c r="AR467" s="129" t="str">
        <f t="shared" si="141"/>
        <v>FACULTAD DE EDUCACIÓN</v>
      </c>
      <c r="AS467" s="130" t="s">
        <v>101</v>
      </c>
      <c r="AT467" s="131" t="s">
        <v>102</v>
      </c>
      <c r="AU467" s="132" t="s">
        <v>94</v>
      </c>
      <c r="AV467" s="132" t="s">
        <v>94</v>
      </c>
      <c r="AW467" s="133" t="s">
        <v>103</v>
      </c>
      <c r="AX467" s="133" t="s">
        <v>104</v>
      </c>
      <c r="AY467" s="133" t="s">
        <v>105</v>
      </c>
      <c r="AZ467" s="133" t="s">
        <v>103</v>
      </c>
      <c r="BA467" s="133"/>
      <c r="BB467" s="133"/>
    </row>
    <row r="468" spans="2:55" s="3" customFormat="1" ht="74.25" customHeight="1">
      <c r="B468" s="113">
        <v>452</v>
      </c>
      <c r="C468" s="113" t="s">
        <v>85</v>
      </c>
      <c r="D468" s="113" t="s">
        <v>5</v>
      </c>
      <c r="E468" s="113" t="s">
        <v>9</v>
      </c>
      <c r="F468" s="113"/>
      <c r="G468" s="114" t="s">
        <v>106</v>
      </c>
      <c r="H468" s="114" t="s">
        <v>107</v>
      </c>
      <c r="I468" s="113" t="s">
        <v>115</v>
      </c>
      <c r="J468" s="113">
        <v>4</v>
      </c>
      <c r="K468" s="115">
        <v>5700000</v>
      </c>
      <c r="L468" s="116">
        <v>0.04</v>
      </c>
      <c r="M468" s="117">
        <v>5928000</v>
      </c>
      <c r="N468" s="113">
        <v>1</v>
      </c>
      <c r="O468" s="113" t="s">
        <v>91</v>
      </c>
      <c r="P468" s="119">
        <v>45915</v>
      </c>
      <c r="Q468" s="119">
        <v>46006</v>
      </c>
      <c r="R468" s="120">
        <f>M468*V468</f>
        <v>17784000</v>
      </c>
      <c r="S468" s="121"/>
      <c r="T468" s="118"/>
      <c r="U468" s="120">
        <v>0</v>
      </c>
      <c r="V468" s="148">
        <f>ROUND((((Q468-P468)+(T468-S468))/30),0)</f>
        <v>3</v>
      </c>
      <c r="W468" s="122">
        <f>M468*V468</f>
        <v>17784000</v>
      </c>
      <c r="X468" s="123" t="s">
        <v>92</v>
      </c>
      <c r="Y468" s="124" t="s">
        <v>93</v>
      </c>
      <c r="Z468" s="125" t="s">
        <v>110</v>
      </c>
      <c r="AA468" s="125" t="s">
        <v>509</v>
      </c>
      <c r="AB468" s="125" t="s">
        <v>94</v>
      </c>
      <c r="AC468" s="126" t="str">
        <f t="shared" si="138"/>
        <v>CON-452</v>
      </c>
      <c r="AD468" s="123">
        <v>80111600</v>
      </c>
      <c r="AE468" s="47" t="s">
        <v>697</v>
      </c>
      <c r="AF468" s="127" t="s">
        <v>696</v>
      </c>
      <c r="AG468" s="127" t="s">
        <v>696</v>
      </c>
      <c r="AH468" s="141">
        <v>4</v>
      </c>
      <c r="AI468" s="132" t="s">
        <v>96</v>
      </c>
      <c r="AJ468" s="151" t="s">
        <v>97</v>
      </c>
      <c r="AK468" s="128">
        <f t="shared" si="134"/>
        <v>17784000</v>
      </c>
      <c r="AL468" s="128">
        <f>+W468</f>
        <v>17784000</v>
      </c>
      <c r="AM468" s="128"/>
      <c r="AN468" s="132" t="s">
        <v>94</v>
      </c>
      <c r="AO468" s="132" t="s">
        <v>98</v>
      </c>
      <c r="AP468" s="152" t="s">
        <v>99</v>
      </c>
      <c r="AQ468" s="153" t="s">
        <v>100</v>
      </c>
      <c r="AR468" s="129" t="s">
        <v>9</v>
      </c>
      <c r="AS468" s="130" t="s">
        <v>101</v>
      </c>
      <c r="AT468" s="131" t="s">
        <v>102</v>
      </c>
      <c r="AU468" s="132" t="s">
        <v>94</v>
      </c>
      <c r="AV468" s="132" t="s">
        <v>94</v>
      </c>
      <c r="AW468" s="133" t="s">
        <v>103</v>
      </c>
      <c r="AX468" s="133" t="s">
        <v>104</v>
      </c>
      <c r="AY468" s="133" t="s">
        <v>105</v>
      </c>
      <c r="AZ468" s="133" t="s">
        <v>103</v>
      </c>
      <c r="BA468" s="133"/>
      <c r="BB468" s="133"/>
    </row>
    <row r="469" spans="2:55" s="3" customFormat="1" ht="112.5" customHeight="1">
      <c r="B469" s="113">
        <v>453</v>
      </c>
      <c r="C469" s="113" t="s">
        <v>85</v>
      </c>
      <c r="D469" s="113" t="s">
        <v>12</v>
      </c>
      <c r="E469" s="113"/>
      <c r="F469" s="113"/>
      <c r="G469" s="114" t="s">
        <v>106</v>
      </c>
      <c r="H469" s="114" t="s">
        <v>107</v>
      </c>
      <c r="I469" s="113" t="s">
        <v>108</v>
      </c>
      <c r="J469" s="113">
        <v>3</v>
      </c>
      <c r="K469" s="115">
        <v>3600000</v>
      </c>
      <c r="L469" s="116">
        <v>0.05</v>
      </c>
      <c r="M469" s="117">
        <f>+K469*(1+L469)</f>
        <v>3780000</v>
      </c>
      <c r="N469" s="113">
        <v>1</v>
      </c>
      <c r="O469" s="113" t="s">
        <v>109</v>
      </c>
      <c r="P469" s="119">
        <v>45901</v>
      </c>
      <c r="Q469" s="119">
        <v>45991</v>
      </c>
      <c r="R469" s="120">
        <f>IF($O469="MENSUAL",ROUND((((Q469-P469))/30),0)*$M469,((Q469-P469)/30)*$M469)</f>
        <v>11340000</v>
      </c>
      <c r="S469" s="118"/>
      <c r="T469" s="118"/>
      <c r="U469" s="120">
        <f>IF($O469="MENSUAL",ROUND((((T469-S469))/30),0)*$M469,((T469-S469)/30)*$M469)</f>
        <v>0</v>
      </c>
      <c r="V469" s="148">
        <v>3</v>
      </c>
      <c r="W469" s="122">
        <f>+R469+U469</f>
        <v>11340000</v>
      </c>
      <c r="X469" s="123" t="s">
        <v>92</v>
      </c>
      <c r="Y469" s="124" t="s">
        <v>93</v>
      </c>
      <c r="Z469" s="125" t="s">
        <v>110</v>
      </c>
      <c r="AA469" s="125" t="s">
        <v>347</v>
      </c>
      <c r="AB469" s="125" t="s">
        <v>94</v>
      </c>
      <c r="AC469" s="126" t="str">
        <f t="shared" si="138"/>
        <v>CON-453</v>
      </c>
      <c r="AD469" s="123">
        <v>80111600</v>
      </c>
      <c r="AE469" s="47" t="s">
        <v>698</v>
      </c>
      <c r="AF469" s="127" t="s">
        <v>696</v>
      </c>
      <c r="AG469" s="127" t="str">
        <f>+AF469</f>
        <v xml:space="preserve">agosto </v>
      </c>
      <c r="AH469" s="141">
        <f t="shared" ref="AH469:AH480" si="142">+V469</f>
        <v>3</v>
      </c>
      <c r="AI469" s="132" t="s">
        <v>96</v>
      </c>
      <c r="AJ469" s="151" t="s">
        <v>97</v>
      </c>
      <c r="AK469" s="128">
        <f t="shared" si="134"/>
        <v>11340000</v>
      </c>
      <c r="AL469" s="128">
        <f t="shared" ref="AL469:AL475" si="143">+AK469</f>
        <v>11340000</v>
      </c>
      <c r="AM469" s="128"/>
      <c r="AN469" s="132" t="s">
        <v>94</v>
      </c>
      <c r="AO469" s="132" t="s">
        <v>98</v>
      </c>
      <c r="AP469" s="152" t="s">
        <v>99</v>
      </c>
      <c r="AQ469" s="153" t="s">
        <v>100</v>
      </c>
      <c r="AR469" s="129">
        <f>E469</f>
        <v>0</v>
      </c>
      <c r="AS469" s="130" t="s">
        <v>101</v>
      </c>
      <c r="AT469" s="131" t="s">
        <v>102</v>
      </c>
      <c r="AU469" s="132" t="s">
        <v>94</v>
      </c>
      <c r="AV469" s="132" t="s">
        <v>94</v>
      </c>
      <c r="AW469" s="133" t="s">
        <v>103</v>
      </c>
      <c r="AX469" s="133" t="s">
        <v>104</v>
      </c>
      <c r="AY469" s="133" t="s">
        <v>105</v>
      </c>
      <c r="AZ469" s="133" t="s">
        <v>103</v>
      </c>
      <c r="BA469" s="133"/>
      <c r="BB469" s="133"/>
      <c r="BC469" s="154"/>
    </row>
    <row r="470" spans="2:55" s="3" customFormat="1" ht="112.5" customHeight="1">
      <c r="B470" s="113">
        <v>454</v>
      </c>
      <c r="C470" s="113" t="s">
        <v>85</v>
      </c>
      <c r="D470" s="113" t="s">
        <v>12</v>
      </c>
      <c r="E470" s="113" t="s">
        <v>15</v>
      </c>
      <c r="F470" s="113"/>
      <c r="G470" s="114" t="s">
        <v>161</v>
      </c>
      <c r="H470" s="114" t="s">
        <v>112</v>
      </c>
      <c r="I470" s="113" t="s">
        <v>89</v>
      </c>
      <c r="J470" s="113"/>
      <c r="K470" s="115">
        <v>250000</v>
      </c>
      <c r="L470" s="116"/>
      <c r="M470" s="117">
        <v>0</v>
      </c>
      <c r="N470" s="113">
        <v>1</v>
      </c>
      <c r="O470" s="113" t="s">
        <v>91</v>
      </c>
      <c r="P470" s="119">
        <v>45903</v>
      </c>
      <c r="Q470" s="119">
        <v>46003</v>
      </c>
      <c r="R470" s="120">
        <v>97825000</v>
      </c>
      <c r="S470" s="121"/>
      <c r="T470" s="118"/>
      <c r="U470" s="120">
        <f>IF($O470="MENSUAL",ROUND((((T470-S470))/30),0)*$M470,((T470-S470)/30)*$M470)</f>
        <v>0</v>
      </c>
      <c r="V470" s="148">
        <f>ROUND((((Q470-P470)+(T470-S470))/30),0)</f>
        <v>3</v>
      </c>
      <c r="W470" s="122">
        <f>+R470</f>
        <v>97825000</v>
      </c>
      <c r="X470" s="123" t="s">
        <v>92</v>
      </c>
      <c r="Y470" s="124" t="s">
        <v>162</v>
      </c>
      <c r="Z470" s="125" t="s">
        <v>110</v>
      </c>
      <c r="AA470" s="125" t="s">
        <v>347</v>
      </c>
      <c r="AB470" s="125" t="s">
        <v>94</v>
      </c>
      <c r="AC470" s="126" t="str">
        <f t="shared" si="138"/>
        <v>CON-454</v>
      </c>
      <c r="AD470" s="123">
        <v>80111600</v>
      </c>
      <c r="AE470" s="47" t="s">
        <v>700</v>
      </c>
      <c r="AF470" s="127" t="s">
        <v>141</v>
      </c>
      <c r="AG470" s="127" t="s">
        <v>701</v>
      </c>
      <c r="AH470" s="141">
        <f t="shared" si="142"/>
        <v>3</v>
      </c>
      <c r="AI470" s="132" t="s">
        <v>96</v>
      </c>
      <c r="AJ470" s="151" t="s">
        <v>97</v>
      </c>
      <c r="AK470" s="128">
        <f t="shared" si="134"/>
        <v>97825000</v>
      </c>
      <c r="AL470" s="128">
        <f t="shared" si="143"/>
        <v>97825000</v>
      </c>
      <c r="AM470" s="128"/>
      <c r="AN470" s="132" t="s">
        <v>94</v>
      </c>
      <c r="AO470" s="132" t="s">
        <v>98</v>
      </c>
      <c r="AP470" s="152" t="s">
        <v>99</v>
      </c>
      <c r="AQ470" s="153" t="s">
        <v>100</v>
      </c>
      <c r="AR470" s="129" t="str">
        <f>E470</f>
        <v>DOCTORADO INTERINSTITUCIONAL EN EDUCACIÓN</v>
      </c>
      <c r="AS470" s="130" t="s">
        <v>101</v>
      </c>
      <c r="AT470" s="131" t="s">
        <v>102</v>
      </c>
      <c r="AU470" s="132" t="s">
        <v>94</v>
      </c>
      <c r="AV470" s="132" t="s">
        <v>94</v>
      </c>
      <c r="AW470" s="133" t="s">
        <v>103</v>
      </c>
      <c r="AX470" s="133" t="s">
        <v>104</v>
      </c>
      <c r="AY470" s="133" t="s">
        <v>105</v>
      </c>
      <c r="AZ470" s="133" t="s">
        <v>103</v>
      </c>
      <c r="BA470" s="133"/>
      <c r="BB470" s="133"/>
    </row>
    <row r="471" spans="2:55" s="3" customFormat="1" ht="128.25" customHeight="1">
      <c r="B471" s="113">
        <v>455</v>
      </c>
      <c r="C471" s="113" t="s">
        <v>290</v>
      </c>
      <c r="D471" s="113" t="s">
        <v>29</v>
      </c>
      <c r="E471" s="113" t="s">
        <v>32</v>
      </c>
      <c r="F471" s="113"/>
      <c r="G471" s="114" t="s">
        <v>688</v>
      </c>
      <c r="H471" s="114" t="s">
        <v>107</v>
      </c>
      <c r="I471" s="113" t="s">
        <v>108</v>
      </c>
      <c r="J471" s="113"/>
      <c r="K471" s="115"/>
      <c r="L471" s="116"/>
      <c r="M471" s="117">
        <v>2750000</v>
      </c>
      <c r="N471" s="113">
        <v>1</v>
      </c>
      <c r="O471" s="113" t="s">
        <v>109</v>
      </c>
      <c r="P471" s="119">
        <v>45940</v>
      </c>
      <c r="Q471" s="119">
        <v>46001</v>
      </c>
      <c r="R471" s="120">
        <f>M471*V471</f>
        <v>5500000</v>
      </c>
      <c r="S471" s="118"/>
      <c r="T471" s="118"/>
      <c r="U471" s="120">
        <v>0</v>
      </c>
      <c r="V471" s="148">
        <f>ROUND((((Q471-P471)+(T471-S471))/30),0)</f>
        <v>2</v>
      </c>
      <c r="W471" s="122">
        <f>R471</f>
        <v>5500000</v>
      </c>
      <c r="X471" s="123" t="s">
        <v>687</v>
      </c>
      <c r="Y471" s="124" t="s">
        <v>466</v>
      </c>
      <c r="Z471" s="125" t="s">
        <v>110</v>
      </c>
      <c r="AA471" s="125" t="s">
        <v>347</v>
      </c>
      <c r="AB471" s="125" t="s">
        <v>94</v>
      </c>
      <c r="AC471" s="126" t="str">
        <f>"CLE-"&amp;B471</f>
        <v>CLE-455</v>
      </c>
      <c r="AD471" s="123">
        <v>80111600</v>
      </c>
      <c r="AE471" s="47" t="s">
        <v>702</v>
      </c>
      <c r="AF471" s="127" t="s">
        <v>474</v>
      </c>
      <c r="AG471" s="127" t="s">
        <v>701</v>
      </c>
      <c r="AH471" s="141">
        <f t="shared" si="142"/>
        <v>2</v>
      </c>
      <c r="AI471" s="132" t="s">
        <v>96</v>
      </c>
      <c r="AJ471" s="151" t="s">
        <v>97</v>
      </c>
      <c r="AK471" s="128">
        <f t="shared" si="134"/>
        <v>5500000</v>
      </c>
      <c r="AL471" s="128">
        <f t="shared" si="143"/>
        <v>5500000</v>
      </c>
      <c r="AM471" s="128"/>
      <c r="AN471" s="132" t="s">
        <v>94</v>
      </c>
      <c r="AO471" s="132" t="s">
        <v>98</v>
      </c>
      <c r="AP471" s="152" t="s">
        <v>99</v>
      </c>
      <c r="AQ471" s="153" t="s">
        <v>100</v>
      </c>
      <c r="AR471" s="129" t="s">
        <v>32</v>
      </c>
      <c r="AS471" s="130" t="s">
        <v>101</v>
      </c>
      <c r="AT471" s="131" t="s">
        <v>102</v>
      </c>
      <c r="AU471" s="132" t="s">
        <v>94</v>
      </c>
      <c r="AV471" s="132" t="s">
        <v>94</v>
      </c>
      <c r="AW471" s="133" t="s">
        <v>103</v>
      </c>
      <c r="AX471" s="133" t="s">
        <v>104</v>
      </c>
      <c r="AY471" s="133" t="s">
        <v>105</v>
      </c>
      <c r="AZ471" s="133" t="s">
        <v>103</v>
      </c>
      <c r="BA471" s="133"/>
      <c r="BB471" s="133"/>
    </row>
    <row r="472" spans="2:55" s="3" customFormat="1" ht="138.75" customHeight="1">
      <c r="B472" s="113">
        <v>456</v>
      </c>
      <c r="C472" s="113" t="s">
        <v>85</v>
      </c>
      <c r="D472" s="113" t="s">
        <v>12</v>
      </c>
      <c r="E472" s="113" t="s">
        <v>17</v>
      </c>
      <c r="F472" s="113" t="s">
        <v>278</v>
      </c>
      <c r="G472" s="114" t="s">
        <v>279</v>
      </c>
      <c r="H472" s="114" t="s">
        <v>112</v>
      </c>
      <c r="I472" s="113" t="s">
        <v>89</v>
      </c>
      <c r="J472" s="113"/>
      <c r="K472" s="115"/>
      <c r="L472" s="116"/>
      <c r="M472" s="117">
        <v>6032000</v>
      </c>
      <c r="N472" s="113">
        <v>1</v>
      </c>
      <c r="O472" s="113" t="s">
        <v>109</v>
      </c>
      <c r="P472" s="119">
        <v>45908</v>
      </c>
      <c r="Q472" s="119">
        <v>45989</v>
      </c>
      <c r="R472" s="120">
        <f>M472</f>
        <v>6032000</v>
      </c>
      <c r="S472" s="118"/>
      <c r="T472" s="118"/>
      <c r="U472" s="120">
        <v>0</v>
      </c>
      <c r="V472" s="148">
        <f>ROUND((((Q472-P472)+(T472-S472))/30),0)</f>
        <v>3</v>
      </c>
      <c r="W472" s="122">
        <f>R472</f>
        <v>6032000</v>
      </c>
      <c r="X472" s="123" t="s">
        <v>92</v>
      </c>
      <c r="Y472" s="124" t="s">
        <v>162</v>
      </c>
      <c r="Z472" s="125" t="s">
        <v>110</v>
      </c>
      <c r="AA472" s="125" t="s">
        <v>347</v>
      </c>
      <c r="AB472" s="125" t="s">
        <v>94</v>
      </c>
      <c r="AC472" s="126" t="str">
        <f>"CON-"&amp;B472</f>
        <v>CON-456</v>
      </c>
      <c r="AD472" s="123">
        <v>80111600</v>
      </c>
      <c r="AE472" s="47" t="s">
        <v>497</v>
      </c>
      <c r="AF472" s="127" t="s">
        <v>304</v>
      </c>
      <c r="AG472" s="127" t="s">
        <v>701</v>
      </c>
      <c r="AH472" s="141">
        <f t="shared" si="142"/>
        <v>3</v>
      </c>
      <c r="AI472" s="132" t="s">
        <v>96</v>
      </c>
      <c r="AJ472" s="151" t="s">
        <v>97</v>
      </c>
      <c r="AK472" s="128">
        <f t="shared" si="134"/>
        <v>6032000</v>
      </c>
      <c r="AL472" s="128">
        <f t="shared" si="143"/>
        <v>6032000</v>
      </c>
      <c r="AM472" s="128"/>
      <c r="AN472" s="132" t="s">
        <v>94</v>
      </c>
      <c r="AO472" s="132" t="s">
        <v>98</v>
      </c>
      <c r="AP472" s="152" t="s">
        <v>99</v>
      </c>
      <c r="AQ472" s="153" t="s">
        <v>100</v>
      </c>
      <c r="AR472" s="129" t="str">
        <f>E472</f>
        <v>FACULTAD DE EDUCACIÓN</v>
      </c>
      <c r="AS472" s="130" t="s">
        <v>101</v>
      </c>
      <c r="AT472" s="131" t="s">
        <v>102</v>
      </c>
      <c r="AU472" s="132" t="s">
        <v>94</v>
      </c>
      <c r="AV472" s="132" t="s">
        <v>94</v>
      </c>
      <c r="AW472" s="133" t="s">
        <v>103</v>
      </c>
      <c r="AX472" s="133" t="s">
        <v>104</v>
      </c>
      <c r="AY472" s="133" t="s">
        <v>105</v>
      </c>
      <c r="AZ472" s="133" t="s">
        <v>103</v>
      </c>
      <c r="BA472" s="133"/>
      <c r="BB472" s="133"/>
    </row>
    <row r="473" spans="2:55" s="3" customFormat="1" ht="112.5" customHeight="1">
      <c r="B473" s="113">
        <v>457</v>
      </c>
      <c r="C473" s="113" t="s">
        <v>85</v>
      </c>
      <c r="D473" s="113" t="s">
        <v>12</v>
      </c>
      <c r="E473" s="113" t="s">
        <v>17</v>
      </c>
      <c r="F473" s="113" t="s">
        <v>278</v>
      </c>
      <c r="G473" s="114" t="s">
        <v>279</v>
      </c>
      <c r="H473" s="114" t="s">
        <v>112</v>
      </c>
      <c r="I473" s="113" t="s">
        <v>89</v>
      </c>
      <c r="J473" s="113"/>
      <c r="K473" s="115"/>
      <c r="L473" s="116"/>
      <c r="M473" s="117">
        <v>2874000</v>
      </c>
      <c r="N473" s="113">
        <v>1</v>
      </c>
      <c r="O473" s="113" t="s">
        <v>109</v>
      </c>
      <c r="P473" s="119">
        <v>45908</v>
      </c>
      <c r="Q473" s="119">
        <v>46010</v>
      </c>
      <c r="R473" s="120">
        <f>M473</f>
        <v>2874000</v>
      </c>
      <c r="S473" s="118"/>
      <c r="T473" s="118"/>
      <c r="U473" s="120">
        <v>0</v>
      </c>
      <c r="V473" s="148">
        <f t="shared" ref="V473:V474" si="144">ROUND((((Q473-P473)+(T473-S473))/30),0)</f>
        <v>3</v>
      </c>
      <c r="W473" s="122">
        <f>R473</f>
        <v>2874000</v>
      </c>
      <c r="X473" s="123" t="s">
        <v>92</v>
      </c>
      <c r="Y473" s="124" t="s">
        <v>162</v>
      </c>
      <c r="Z473" s="125" t="s">
        <v>110</v>
      </c>
      <c r="AA473" s="125" t="s">
        <v>347</v>
      </c>
      <c r="AB473" s="125" t="s">
        <v>94</v>
      </c>
      <c r="AC473" s="126" t="str">
        <f>"CON-"&amp;B473</f>
        <v>CON-457</v>
      </c>
      <c r="AD473" s="123">
        <v>80111600</v>
      </c>
      <c r="AE473" s="47" t="s">
        <v>497</v>
      </c>
      <c r="AF473" s="191" t="s">
        <v>304</v>
      </c>
      <c r="AG473" s="191" t="s">
        <v>304</v>
      </c>
      <c r="AH473" s="192">
        <f t="shared" si="142"/>
        <v>3</v>
      </c>
      <c r="AI473" s="193" t="s">
        <v>96</v>
      </c>
      <c r="AJ473" s="194" t="s">
        <v>97</v>
      </c>
      <c r="AK473" s="180">
        <f t="shared" si="134"/>
        <v>2874000</v>
      </c>
      <c r="AL473" s="180">
        <f t="shared" si="143"/>
        <v>2874000</v>
      </c>
      <c r="AM473" s="128"/>
      <c r="AN473" s="132" t="s">
        <v>94</v>
      </c>
      <c r="AO473" s="132" t="s">
        <v>98</v>
      </c>
      <c r="AP473" s="152" t="s">
        <v>99</v>
      </c>
      <c r="AQ473" s="153" t="s">
        <v>100</v>
      </c>
      <c r="AR473" s="129" t="str">
        <f>E473</f>
        <v>FACULTAD DE EDUCACIÓN</v>
      </c>
      <c r="AS473" s="130" t="s">
        <v>101</v>
      </c>
      <c r="AT473" s="131" t="s">
        <v>102</v>
      </c>
      <c r="AU473" s="132" t="s">
        <v>94</v>
      </c>
      <c r="AV473" s="132" t="s">
        <v>94</v>
      </c>
      <c r="AW473" s="133" t="s">
        <v>103</v>
      </c>
      <c r="AX473" s="133" t="s">
        <v>104</v>
      </c>
      <c r="AY473" s="133" t="s">
        <v>105</v>
      </c>
      <c r="AZ473" s="133" t="s">
        <v>103</v>
      </c>
      <c r="BA473" s="133"/>
      <c r="BB473" s="133"/>
    </row>
    <row r="474" spans="2:55" s="3" customFormat="1" ht="174" customHeight="1">
      <c r="B474" s="113">
        <v>458</v>
      </c>
      <c r="C474" s="113" t="s">
        <v>85</v>
      </c>
      <c r="D474" s="113" t="s">
        <v>12</v>
      </c>
      <c r="E474" s="113" t="s">
        <v>17</v>
      </c>
      <c r="F474" s="113" t="s">
        <v>278</v>
      </c>
      <c r="G474" s="114" t="s">
        <v>279</v>
      </c>
      <c r="H474" s="114" t="s">
        <v>112</v>
      </c>
      <c r="I474" s="113" t="s">
        <v>89</v>
      </c>
      <c r="J474" s="113"/>
      <c r="K474" s="115"/>
      <c r="L474" s="116"/>
      <c r="M474" s="117">
        <v>11524800</v>
      </c>
      <c r="N474" s="113">
        <v>1</v>
      </c>
      <c r="O474" s="113" t="s">
        <v>109</v>
      </c>
      <c r="P474" s="119">
        <v>45908</v>
      </c>
      <c r="Q474" s="119">
        <v>46010</v>
      </c>
      <c r="R474" s="120">
        <f>M474</f>
        <v>11524800</v>
      </c>
      <c r="S474" s="118"/>
      <c r="T474" s="118"/>
      <c r="U474" s="120">
        <v>0</v>
      </c>
      <c r="V474" s="148">
        <f t="shared" si="144"/>
        <v>3</v>
      </c>
      <c r="W474" s="122">
        <f>R474</f>
        <v>11524800</v>
      </c>
      <c r="X474" s="123" t="s">
        <v>92</v>
      </c>
      <c r="Y474" s="124" t="s">
        <v>162</v>
      </c>
      <c r="Z474" s="125" t="s">
        <v>110</v>
      </c>
      <c r="AA474" s="125" t="s">
        <v>347</v>
      </c>
      <c r="AB474" s="125" t="s">
        <v>94</v>
      </c>
      <c r="AC474" s="126" t="str">
        <f>"CON-"&amp;B474</f>
        <v>CON-458</v>
      </c>
      <c r="AD474" s="123">
        <v>80111600</v>
      </c>
      <c r="AE474" s="47" t="s">
        <v>497</v>
      </c>
      <c r="AF474" s="127" t="s">
        <v>304</v>
      </c>
      <c r="AG474" s="127" t="s">
        <v>701</v>
      </c>
      <c r="AH474" s="141">
        <f t="shared" si="142"/>
        <v>3</v>
      </c>
      <c r="AI474" s="132" t="s">
        <v>96</v>
      </c>
      <c r="AJ474" s="151" t="s">
        <v>97</v>
      </c>
      <c r="AK474" s="128">
        <f t="shared" si="134"/>
        <v>11524800</v>
      </c>
      <c r="AL474" s="128">
        <f t="shared" si="143"/>
        <v>11524800</v>
      </c>
      <c r="AM474" s="128"/>
      <c r="AN474" s="132" t="s">
        <v>94</v>
      </c>
      <c r="AO474" s="132" t="s">
        <v>98</v>
      </c>
      <c r="AP474" s="152" t="s">
        <v>99</v>
      </c>
      <c r="AQ474" s="153" t="s">
        <v>100</v>
      </c>
      <c r="AR474" s="129" t="str">
        <f>E474</f>
        <v>FACULTAD DE EDUCACIÓN</v>
      </c>
      <c r="AS474" s="130" t="s">
        <v>101</v>
      </c>
      <c r="AT474" s="131" t="s">
        <v>102</v>
      </c>
      <c r="AU474" s="132" t="s">
        <v>94</v>
      </c>
      <c r="AV474" s="132" t="s">
        <v>94</v>
      </c>
      <c r="AW474" s="133" t="s">
        <v>103</v>
      </c>
      <c r="AX474" s="133" t="s">
        <v>104</v>
      </c>
      <c r="AY474" s="133" t="s">
        <v>105</v>
      </c>
      <c r="AZ474" s="133" t="s">
        <v>103</v>
      </c>
      <c r="BA474" s="133"/>
      <c r="BB474" s="133"/>
    </row>
    <row r="475" spans="2:55" s="3" customFormat="1" ht="174" customHeight="1">
      <c r="B475" s="113">
        <v>459</v>
      </c>
      <c r="C475" s="113" t="s">
        <v>85</v>
      </c>
      <c r="D475" s="113" t="s">
        <v>20</v>
      </c>
      <c r="E475" s="113" t="s">
        <v>21</v>
      </c>
      <c r="F475" s="113" t="s">
        <v>201</v>
      </c>
      <c r="G475" s="114" t="s">
        <v>106</v>
      </c>
      <c r="H475" s="114" t="s">
        <v>107</v>
      </c>
      <c r="I475" s="113" t="s">
        <v>115</v>
      </c>
      <c r="J475" s="113">
        <v>5</v>
      </c>
      <c r="K475" s="115"/>
      <c r="L475" s="116">
        <v>0.04</v>
      </c>
      <c r="M475" s="117">
        <v>6240000</v>
      </c>
      <c r="N475" s="113">
        <v>1</v>
      </c>
      <c r="O475" s="113" t="s">
        <v>109</v>
      </c>
      <c r="P475" s="119">
        <v>45987</v>
      </c>
      <c r="Q475" s="119">
        <v>46006</v>
      </c>
      <c r="R475" s="120">
        <f>M475/30*20</f>
        <v>4160000</v>
      </c>
      <c r="S475" s="118"/>
      <c r="T475" s="118"/>
      <c r="U475" s="120">
        <f t="shared" ref="U475" si="145">IF($O475="MENSUAL",ROUND((((T475-S475))/30),0)*$M475,((T475-S475)/30)*$M475)</f>
        <v>0</v>
      </c>
      <c r="V475" s="148">
        <f t="shared" ref="V475:V503" si="146">ROUND((((Q475-P475)+(T475-S475))/30),1)</f>
        <v>0.6</v>
      </c>
      <c r="W475" s="122">
        <f t="shared" ref="W475" si="147">+R475+U475</f>
        <v>4160000</v>
      </c>
      <c r="X475" s="123" t="s">
        <v>703</v>
      </c>
      <c r="Y475" s="124" t="s">
        <v>93</v>
      </c>
      <c r="Z475" s="125" t="s">
        <v>347</v>
      </c>
      <c r="AA475" s="125" t="s">
        <v>347</v>
      </c>
      <c r="AB475" s="125" t="s">
        <v>94</v>
      </c>
      <c r="AC475" s="126" t="str">
        <f t="shared" ref="AC475" si="148">"CON-"&amp;B475</f>
        <v>CON-459</v>
      </c>
      <c r="AD475" s="123">
        <v>80111600</v>
      </c>
      <c r="AE475" s="47" t="s">
        <v>704</v>
      </c>
      <c r="AF475" s="127" t="s">
        <v>707</v>
      </c>
      <c r="AG475" s="127" t="str">
        <f t="shared" ref="AG475" si="149">+AF475</f>
        <v>noviembre</v>
      </c>
      <c r="AH475" s="141">
        <f t="shared" si="142"/>
        <v>0.6</v>
      </c>
      <c r="AI475" s="132" t="s">
        <v>96</v>
      </c>
      <c r="AJ475" s="151" t="s">
        <v>97</v>
      </c>
      <c r="AK475" s="128">
        <f t="shared" si="134"/>
        <v>4160000</v>
      </c>
      <c r="AL475" s="128">
        <f t="shared" si="143"/>
        <v>4160000</v>
      </c>
      <c r="AM475" s="128"/>
      <c r="AN475" s="132" t="s">
        <v>94</v>
      </c>
      <c r="AO475" s="132" t="s">
        <v>98</v>
      </c>
      <c r="AP475" s="152" t="s">
        <v>99</v>
      </c>
      <c r="AQ475" s="153" t="s">
        <v>100</v>
      </c>
      <c r="AR475" s="129" t="str">
        <f>F475</f>
        <v>Grupo Interno de Trabajo de Infraestructura Física</v>
      </c>
      <c r="AS475" s="130" t="s">
        <v>101</v>
      </c>
      <c r="AT475" s="131" t="s">
        <v>102</v>
      </c>
      <c r="AU475" s="132" t="s">
        <v>94</v>
      </c>
      <c r="AV475" s="132" t="s">
        <v>94</v>
      </c>
      <c r="AW475" s="133" t="s">
        <v>103</v>
      </c>
      <c r="AX475" s="133" t="s">
        <v>104</v>
      </c>
      <c r="AY475" s="133" t="s">
        <v>105</v>
      </c>
      <c r="AZ475" s="133" t="s">
        <v>103</v>
      </c>
      <c r="BA475" s="133"/>
      <c r="BB475" s="133"/>
    </row>
    <row r="476" spans="2:55" s="3" customFormat="1" ht="174" customHeight="1">
      <c r="B476" s="113">
        <v>460</v>
      </c>
      <c r="C476" s="113" t="s">
        <v>85</v>
      </c>
      <c r="D476" s="113" t="s">
        <v>20</v>
      </c>
      <c r="E476" s="113" t="s">
        <v>21</v>
      </c>
      <c r="F476" s="113" t="s">
        <v>201</v>
      </c>
      <c r="G476" s="114" t="s">
        <v>106</v>
      </c>
      <c r="H476" s="114" t="s">
        <v>107</v>
      </c>
      <c r="I476" s="113" t="s">
        <v>118</v>
      </c>
      <c r="J476" s="113">
        <v>5</v>
      </c>
      <c r="K476" s="115"/>
      <c r="L476" s="116">
        <v>1.04</v>
      </c>
      <c r="M476" s="117">
        <v>7072000</v>
      </c>
      <c r="N476" s="113">
        <v>1</v>
      </c>
      <c r="O476" s="113" t="s">
        <v>109</v>
      </c>
      <c r="P476" s="119">
        <v>45989</v>
      </c>
      <c r="Q476" s="119">
        <v>46006</v>
      </c>
      <c r="R476" s="120">
        <f>M476/30*18</f>
        <v>4243200</v>
      </c>
      <c r="S476" s="118"/>
      <c r="T476" s="118"/>
      <c r="U476" s="120">
        <f t="shared" ref="U476:U477" si="150">IF($O476="MENSUAL",ROUND((((T476-S476))/30),0)*$M476,((T476-S476)/30)*$M476)</f>
        <v>0</v>
      </c>
      <c r="V476" s="148">
        <f t="shared" si="146"/>
        <v>0.6</v>
      </c>
      <c r="W476" s="122">
        <f t="shared" ref="W476:W477" si="151">+R476+U476</f>
        <v>4243200</v>
      </c>
      <c r="X476" s="123" t="s">
        <v>703</v>
      </c>
      <c r="Y476" s="124" t="s">
        <v>93</v>
      </c>
      <c r="Z476" s="125" t="s">
        <v>347</v>
      </c>
      <c r="AA476" s="125" t="s">
        <v>347</v>
      </c>
      <c r="AB476" s="125" t="s">
        <v>94</v>
      </c>
      <c r="AC476" s="126" t="str">
        <f t="shared" ref="AC476:AC479" si="152">"CON-"&amp;B476</f>
        <v>CON-460</v>
      </c>
      <c r="AD476" s="123">
        <v>80111600</v>
      </c>
      <c r="AE476" s="47" t="s">
        <v>705</v>
      </c>
      <c r="AF476" s="127" t="s">
        <v>707</v>
      </c>
      <c r="AG476" s="127" t="str">
        <f t="shared" ref="AG476" si="153">+AF476</f>
        <v>noviembre</v>
      </c>
      <c r="AH476" s="141">
        <f t="shared" si="142"/>
        <v>0.6</v>
      </c>
      <c r="AI476" s="132" t="s">
        <v>96</v>
      </c>
      <c r="AJ476" s="151" t="s">
        <v>97</v>
      </c>
      <c r="AK476" s="128">
        <f t="shared" ref="AK476:AK479" si="154">+W476</f>
        <v>4243200</v>
      </c>
      <c r="AL476" s="128">
        <f t="shared" ref="AL476:AL477" si="155">+AK476</f>
        <v>4243200</v>
      </c>
      <c r="AM476" s="128"/>
      <c r="AN476" s="132" t="s">
        <v>94</v>
      </c>
      <c r="AO476" s="132" t="s">
        <v>98</v>
      </c>
      <c r="AP476" s="152" t="s">
        <v>99</v>
      </c>
      <c r="AQ476" s="153" t="s">
        <v>100</v>
      </c>
      <c r="AR476" s="129" t="str">
        <f t="shared" ref="AR476:AR477" si="156">F476</f>
        <v>Grupo Interno de Trabajo de Infraestructura Física</v>
      </c>
      <c r="AS476" s="130" t="s">
        <v>601</v>
      </c>
      <c r="AT476" s="131" t="s">
        <v>102</v>
      </c>
      <c r="AU476" s="132" t="s">
        <v>94</v>
      </c>
      <c r="AV476" s="132" t="s">
        <v>94</v>
      </c>
      <c r="AW476" s="133" t="s">
        <v>103</v>
      </c>
      <c r="AX476" s="133" t="s">
        <v>104</v>
      </c>
      <c r="AY476" s="133" t="s">
        <v>105</v>
      </c>
      <c r="AZ476" s="133" t="s">
        <v>103</v>
      </c>
      <c r="BA476" s="133"/>
      <c r="BB476" s="133"/>
    </row>
    <row r="477" spans="2:55" s="3" customFormat="1" ht="174" customHeight="1">
      <c r="B477" s="113">
        <v>461</v>
      </c>
      <c r="C477" s="113" t="s">
        <v>85</v>
      </c>
      <c r="D477" s="113" t="s">
        <v>20</v>
      </c>
      <c r="E477" s="113" t="s">
        <v>21</v>
      </c>
      <c r="F477" s="113" t="s">
        <v>201</v>
      </c>
      <c r="G477" s="114" t="s">
        <v>106</v>
      </c>
      <c r="H477" s="114" t="s">
        <v>107</v>
      </c>
      <c r="I477" s="113" t="s">
        <v>108</v>
      </c>
      <c r="J477" s="113">
        <v>5</v>
      </c>
      <c r="K477" s="115"/>
      <c r="L477" s="116">
        <v>2.04</v>
      </c>
      <c r="M477" s="117">
        <v>3780000</v>
      </c>
      <c r="N477" s="113">
        <v>1</v>
      </c>
      <c r="O477" s="113" t="s">
        <v>109</v>
      </c>
      <c r="P477" s="119">
        <v>45989</v>
      </c>
      <c r="Q477" s="119">
        <v>46006</v>
      </c>
      <c r="R477" s="120">
        <f>M477/30*18</f>
        <v>2268000</v>
      </c>
      <c r="S477" s="118"/>
      <c r="T477" s="118"/>
      <c r="U477" s="120">
        <f t="shared" si="150"/>
        <v>0</v>
      </c>
      <c r="V477" s="148">
        <f t="shared" si="146"/>
        <v>0.6</v>
      </c>
      <c r="W477" s="122">
        <f t="shared" si="151"/>
        <v>2268000</v>
      </c>
      <c r="X477" s="123" t="s">
        <v>703</v>
      </c>
      <c r="Y477" s="124" t="s">
        <v>93</v>
      </c>
      <c r="Z477" s="125" t="s">
        <v>347</v>
      </c>
      <c r="AA477" s="125" t="s">
        <v>347</v>
      </c>
      <c r="AB477" s="125" t="s">
        <v>94</v>
      </c>
      <c r="AC477" s="126" t="str">
        <f t="shared" si="152"/>
        <v>CON-461</v>
      </c>
      <c r="AD477" s="123">
        <v>80111600</v>
      </c>
      <c r="AE477" s="47" t="s">
        <v>706</v>
      </c>
      <c r="AF477" s="127" t="s">
        <v>707</v>
      </c>
      <c r="AG477" s="127" t="s">
        <v>707</v>
      </c>
      <c r="AH477" s="141">
        <f t="shared" si="142"/>
        <v>0.6</v>
      </c>
      <c r="AI477" s="132" t="s">
        <v>96</v>
      </c>
      <c r="AJ477" s="151" t="s">
        <v>97</v>
      </c>
      <c r="AK477" s="128">
        <f t="shared" si="154"/>
        <v>2268000</v>
      </c>
      <c r="AL477" s="128">
        <f t="shared" si="155"/>
        <v>2268000</v>
      </c>
      <c r="AM477" s="128"/>
      <c r="AN477" s="132" t="s">
        <v>94</v>
      </c>
      <c r="AO477" s="132" t="s">
        <v>98</v>
      </c>
      <c r="AP477" s="152" t="s">
        <v>99</v>
      </c>
      <c r="AQ477" s="153" t="s">
        <v>100</v>
      </c>
      <c r="AR477" s="129" t="str">
        <f t="shared" si="156"/>
        <v>Grupo Interno de Trabajo de Infraestructura Física</v>
      </c>
      <c r="AS477" s="130" t="s">
        <v>602</v>
      </c>
      <c r="AT477" s="131" t="s">
        <v>102</v>
      </c>
      <c r="AU477" s="132" t="s">
        <v>94</v>
      </c>
      <c r="AV477" s="132" t="s">
        <v>94</v>
      </c>
      <c r="AW477" s="133" t="s">
        <v>103</v>
      </c>
      <c r="AX477" s="133" t="s">
        <v>104</v>
      </c>
      <c r="AY477" s="133" t="s">
        <v>105</v>
      </c>
      <c r="AZ477" s="133" t="s">
        <v>103</v>
      </c>
      <c r="BA477" s="133"/>
      <c r="BB477" s="133"/>
    </row>
    <row r="478" spans="2:55" s="3" customFormat="1" ht="174" customHeight="1">
      <c r="B478" s="113">
        <v>462</v>
      </c>
      <c r="C478" s="113" t="s">
        <v>85</v>
      </c>
      <c r="D478" s="113" t="s">
        <v>5</v>
      </c>
      <c r="E478" s="113" t="s">
        <v>9</v>
      </c>
      <c r="F478" s="113"/>
      <c r="G478" s="114" t="s">
        <v>106</v>
      </c>
      <c r="H478" s="114" t="s">
        <v>107</v>
      </c>
      <c r="I478" s="113" t="s">
        <v>115</v>
      </c>
      <c r="J478" s="113">
        <v>4</v>
      </c>
      <c r="K478" s="115"/>
      <c r="L478" s="116"/>
      <c r="M478" s="117">
        <v>5928000</v>
      </c>
      <c r="N478" s="113">
        <v>1</v>
      </c>
      <c r="O478" s="113" t="s">
        <v>109</v>
      </c>
      <c r="P478" s="119">
        <v>45992</v>
      </c>
      <c r="Q478" s="119">
        <v>46010</v>
      </c>
      <c r="R478" s="120">
        <f>M478/30*19</f>
        <v>3754400</v>
      </c>
      <c r="S478" s="118"/>
      <c r="T478" s="118"/>
      <c r="U478" s="120">
        <f t="shared" ref="U478:U479" si="157">IF($O478="MENSUAL",ROUND((((T478-S478))/30),0)*$M478,((T478-S478)/30)*$M478)</f>
        <v>0</v>
      </c>
      <c r="V478" s="148">
        <f t="shared" si="146"/>
        <v>0.6</v>
      </c>
      <c r="W478" s="122">
        <f t="shared" ref="W478:W479" si="158">+R478+U478</f>
        <v>3754400</v>
      </c>
      <c r="X478" s="123" t="s">
        <v>92</v>
      </c>
      <c r="Y478" s="124" t="s">
        <v>93</v>
      </c>
      <c r="Z478" s="125" t="s">
        <v>110</v>
      </c>
      <c r="AA478" s="125" t="s">
        <v>347</v>
      </c>
      <c r="AB478" s="125" t="s">
        <v>94</v>
      </c>
      <c r="AC478" s="126" t="str">
        <f t="shared" si="152"/>
        <v>CON-462</v>
      </c>
      <c r="AD478" s="123">
        <v>80111600</v>
      </c>
      <c r="AE478" s="47" t="s">
        <v>708</v>
      </c>
      <c r="AF478" s="127" t="s">
        <v>707</v>
      </c>
      <c r="AG478" s="127" t="s">
        <v>707</v>
      </c>
      <c r="AH478" s="141">
        <f t="shared" si="142"/>
        <v>0.6</v>
      </c>
      <c r="AI478" s="132" t="s">
        <v>96</v>
      </c>
      <c r="AJ478" s="151" t="s">
        <v>97</v>
      </c>
      <c r="AK478" s="128">
        <f t="shared" si="154"/>
        <v>3754400</v>
      </c>
      <c r="AL478" s="128">
        <f t="shared" ref="AL478:AL504" si="159">+AK478</f>
        <v>3754400</v>
      </c>
      <c r="AM478" s="128"/>
      <c r="AN478" s="132" t="s">
        <v>94</v>
      </c>
      <c r="AO478" s="132" t="s">
        <v>98</v>
      </c>
      <c r="AP478" s="152" t="s">
        <v>99</v>
      </c>
      <c r="AQ478" s="153" t="s">
        <v>100</v>
      </c>
      <c r="AR478" s="129" t="s">
        <v>9</v>
      </c>
      <c r="AS478" s="130" t="s">
        <v>101</v>
      </c>
      <c r="AT478" s="131" t="s">
        <v>102</v>
      </c>
      <c r="AU478" s="132" t="s">
        <v>94</v>
      </c>
      <c r="AV478" s="132" t="s">
        <v>94</v>
      </c>
      <c r="AW478" s="133" t="s">
        <v>103</v>
      </c>
      <c r="AX478" s="133" t="s">
        <v>104</v>
      </c>
      <c r="AY478" s="133" t="s">
        <v>105</v>
      </c>
      <c r="AZ478" s="133" t="s">
        <v>103</v>
      </c>
      <c r="BA478" s="133"/>
      <c r="BB478" s="133"/>
    </row>
    <row r="479" spans="2:55" s="3" customFormat="1" ht="174" customHeight="1">
      <c r="B479" s="113">
        <v>463</v>
      </c>
      <c r="C479" s="113" t="s">
        <v>85</v>
      </c>
      <c r="D479" s="113" t="s">
        <v>5</v>
      </c>
      <c r="E479" s="113" t="s">
        <v>9</v>
      </c>
      <c r="F479" s="113"/>
      <c r="G479" s="114" t="s">
        <v>106</v>
      </c>
      <c r="H479" s="114" t="s">
        <v>107</v>
      </c>
      <c r="I479" s="113" t="s">
        <v>115</v>
      </c>
      <c r="J479" s="113">
        <v>4</v>
      </c>
      <c r="K479" s="115"/>
      <c r="L479" s="116"/>
      <c r="M479" s="117">
        <v>5928000</v>
      </c>
      <c r="N479" s="113">
        <v>1</v>
      </c>
      <c r="O479" s="113" t="s">
        <v>109</v>
      </c>
      <c r="P479" s="119">
        <v>45992</v>
      </c>
      <c r="Q479" s="119">
        <v>46010</v>
      </c>
      <c r="R479" s="120">
        <f>M479/30*19</f>
        <v>3754400</v>
      </c>
      <c r="S479" s="118"/>
      <c r="T479" s="118"/>
      <c r="U479" s="120">
        <f t="shared" si="157"/>
        <v>0</v>
      </c>
      <c r="V479" s="148">
        <f t="shared" si="146"/>
        <v>0.6</v>
      </c>
      <c r="W479" s="122">
        <f t="shared" si="158"/>
        <v>3754400</v>
      </c>
      <c r="X479" s="123" t="s">
        <v>92</v>
      </c>
      <c r="Y479" s="124" t="s">
        <v>93</v>
      </c>
      <c r="Z479" s="125" t="s">
        <v>110</v>
      </c>
      <c r="AA479" s="125" t="s">
        <v>347</v>
      </c>
      <c r="AB479" s="125" t="s">
        <v>94</v>
      </c>
      <c r="AC479" s="126" t="str">
        <f t="shared" si="152"/>
        <v>CON-463</v>
      </c>
      <c r="AD479" s="123">
        <v>80111600</v>
      </c>
      <c r="AE479" s="47" t="s">
        <v>709</v>
      </c>
      <c r="AF479" s="127" t="s">
        <v>707</v>
      </c>
      <c r="AG479" s="127" t="s">
        <v>707</v>
      </c>
      <c r="AH479" s="141">
        <f t="shared" si="142"/>
        <v>0.6</v>
      </c>
      <c r="AI479" s="132" t="s">
        <v>96</v>
      </c>
      <c r="AJ479" s="151" t="s">
        <v>97</v>
      </c>
      <c r="AK479" s="128">
        <f t="shared" si="154"/>
        <v>3754400</v>
      </c>
      <c r="AL479" s="128">
        <f t="shared" si="159"/>
        <v>3754400</v>
      </c>
      <c r="AM479" s="128"/>
      <c r="AN479" s="132" t="s">
        <v>94</v>
      </c>
      <c r="AO479" s="132" t="s">
        <v>98</v>
      </c>
      <c r="AP479" s="152" t="s">
        <v>99</v>
      </c>
      <c r="AQ479" s="153" t="s">
        <v>100</v>
      </c>
      <c r="AR479" s="129" t="s">
        <v>9</v>
      </c>
      <c r="AS479" s="130" t="s">
        <v>101</v>
      </c>
      <c r="AT479" s="131" t="s">
        <v>102</v>
      </c>
      <c r="AU479" s="132" t="s">
        <v>94</v>
      </c>
      <c r="AV479" s="132" t="s">
        <v>94</v>
      </c>
      <c r="AW479" s="133" t="s">
        <v>103</v>
      </c>
      <c r="AX479" s="133" t="s">
        <v>104</v>
      </c>
      <c r="AY479" s="133" t="s">
        <v>105</v>
      </c>
      <c r="AZ479" s="133" t="s">
        <v>103</v>
      </c>
      <c r="BA479" s="133"/>
      <c r="BB479" s="133"/>
    </row>
    <row r="480" spans="2:55" s="3" customFormat="1" ht="68.25" customHeight="1">
      <c r="B480" s="113">
        <v>464</v>
      </c>
      <c r="C480" s="113" t="s">
        <v>290</v>
      </c>
      <c r="D480" s="113" t="s">
        <v>29</v>
      </c>
      <c r="E480" s="113" t="s">
        <v>32</v>
      </c>
      <c r="F480" s="113"/>
      <c r="G480" s="114" t="s">
        <v>634</v>
      </c>
      <c r="H480" s="114" t="s">
        <v>107</v>
      </c>
      <c r="I480" s="113" t="s">
        <v>89</v>
      </c>
      <c r="J480" s="113"/>
      <c r="K480" s="115"/>
      <c r="L480" s="116"/>
      <c r="M480" s="117">
        <v>2012100</v>
      </c>
      <c r="N480" s="113">
        <v>1</v>
      </c>
      <c r="O480" s="113" t="s">
        <v>109</v>
      </c>
      <c r="P480" s="119">
        <v>45931</v>
      </c>
      <c r="Q480" s="119">
        <v>45992</v>
      </c>
      <c r="R480" s="120">
        <f t="shared" ref="R480:R504" si="160">M480*V480</f>
        <v>4024200</v>
      </c>
      <c r="S480" s="118"/>
      <c r="T480" s="118"/>
      <c r="U480" s="120">
        <f t="shared" ref="U480" si="161">IF($O480="MENSUAL",ROUND((((T480-S480))/30),0)*$M480,((T480-S480)/30)*$M480)</f>
        <v>0</v>
      </c>
      <c r="V480" s="148">
        <f t="shared" si="146"/>
        <v>2</v>
      </c>
      <c r="W480" s="122">
        <f t="shared" ref="W480" si="162">+R480+U480</f>
        <v>4024200</v>
      </c>
      <c r="X480" s="123" t="s">
        <v>92</v>
      </c>
      <c r="Y480" s="124" t="s">
        <v>466</v>
      </c>
      <c r="Z480" s="125" t="s">
        <v>110</v>
      </c>
      <c r="AA480" s="125" t="s">
        <v>347</v>
      </c>
      <c r="AB480" s="125" t="s">
        <v>94</v>
      </c>
      <c r="AC480" s="126" t="str">
        <f>"CLE-"&amp;B480</f>
        <v>CLE-464</v>
      </c>
      <c r="AD480" s="123">
        <v>80111600</v>
      </c>
      <c r="AE480" s="47" t="s">
        <v>710</v>
      </c>
      <c r="AF480" s="127" t="s">
        <v>716</v>
      </c>
      <c r="AG480" s="127" t="s">
        <v>716</v>
      </c>
      <c r="AH480" s="141">
        <f t="shared" si="142"/>
        <v>2</v>
      </c>
      <c r="AI480" s="132" t="s">
        <v>96</v>
      </c>
      <c r="AJ480" s="151" t="s">
        <v>97</v>
      </c>
      <c r="AK480" s="128">
        <f t="shared" ref="AK480" si="163">+W480</f>
        <v>4024200</v>
      </c>
      <c r="AL480" s="128">
        <f t="shared" si="159"/>
        <v>4024200</v>
      </c>
      <c r="AM480" s="128"/>
      <c r="AN480" s="132" t="s">
        <v>94</v>
      </c>
      <c r="AO480" s="132" t="s">
        <v>98</v>
      </c>
      <c r="AP480" s="152" t="s">
        <v>99</v>
      </c>
      <c r="AQ480" s="153" t="s">
        <v>100</v>
      </c>
      <c r="AR480" s="129" t="s">
        <v>32</v>
      </c>
      <c r="AS480" s="130" t="s">
        <v>101</v>
      </c>
      <c r="AT480" s="131" t="s">
        <v>102</v>
      </c>
      <c r="AU480" s="132" t="s">
        <v>94</v>
      </c>
      <c r="AV480" s="132" t="s">
        <v>110</v>
      </c>
      <c r="AW480" s="133" t="s">
        <v>103</v>
      </c>
      <c r="AX480" s="133" t="s">
        <v>104</v>
      </c>
      <c r="AY480" s="133" t="s">
        <v>105</v>
      </c>
      <c r="AZ480" s="133" t="s">
        <v>103</v>
      </c>
      <c r="BA480" s="133"/>
      <c r="BB480" s="133"/>
    </row>
    <row r="481" spans="2:54" s="3" customFormat="1" ht="68.25" customHeight="1">
      <c r="B481" s="113">
        <v>465</v>
      </c>
      <c r="C481" s="113" t="s">
        <v>290</v>
      </c>
      <c r="D481" s="113" t="s">
        <v>29</v>
      </c>
      <c r="E481" s="113" t="s">
        <v>32</v>
      </c>
      <c r="F481" s="113"/>
      <c r="G481" s="114" t="s">
        <v>634</v>
      </c>
      <c r="H481" s="114" t="s">
        <v>107</v>
      </c>
      <c r="I481" s="113" t="s">
        <v>89</v>
      </c>
      <c r="J481" s="113"/>
      <c r="K481" s="115"/>
      <c r="L481" s="116"/>
      <c r="M481" s="117">
        <v>1511956</v>
      </c>
      <c r="N481" s="113">
        <v>1</v>
      </c>
      <c r="O481" s="113" t="s">
        <v>109</v>
      </c>
      <c r="P481" s="119">
        <v>45931</v>
      </c>
      <c r="Q481" s="119">
        <v>45992</v>
      </c>
      <c r="R481" s="120">
        <f t="shared" si="160"/>
        <v>3023912</v>
      </c>
      <c r="S481" s="118"/>
      <c r="T481" s="118"/>
      <c r="U481" s="120">
        <f t="shared" ref="U481" si="164">IF($O481="MENSUAL",ROUND((((T481-S481))/30),0)*$M481,((T481-S481)/30)*$M481)</f>
        <v>0</v>
      </c>
      <c r="V481" s="148">
        <f t="shared" si="146"/>
        <v>2</v>
      </c>
      <c r="W481" s="122">
        <f t="shared" ref="W481" si="165">+R481+U481</f>
        <v>3023912</v>
      </c>
      <c r="X481" s="123" t="s">
        <v>92</v>
      </c>
      <c r="Y481" s="124" t="s">
        <v>466</v>
      </c>
      <c r="Z481" s="125" t="s">
        <v>110</v>
      </c>
      <c r="AA481" s="125" t="s">
        <v>347</v>
      </c>
      <c r="AB481" s="125" t="s">
        <v>94</v>
      </c>
      <c r="AC481" s="126" t="str">
        <f t="shared" ref="AC481:AC502" si="166">"CLE-"&amp;B481</f>
        <v>CLE-465</v>
      </c>
      <c r="AD481" s="123">
        <v>80111600</v>
      </c>
      <c r="AE481" s="47" t="s">
        <v>711</v>
      </c>
      <c r="AF481" s="127" t="s">
        <v>716</v>
      </c>
      <c r="AG481" s="127" t="s">
        <v>716</v>
      </c>
      <c r="AH481" s="141">
        <f t="shared" ref="AH481" si="167">+V481</f>
        <v>2</v>
      </c>
      <c r="AI481" s="132" t="s">
        <v>96</v>
      </c>
      <c r="AJ481" s="151" t="s">
        <v>97</v>
      </c>
      <c r="AK481" s="128">
        <f t="shared" ref="AK481" si="168">+W481</f>
        <v>3023912</v>
      </c>
      <c r="AL481" s="128">
        <f t="shared" si="159"/>
        <v>3023912</v>
      </c>
      <c r="AM481" s="128"/>
      <c r="AN481" s="132" t="s">
        <v>94</v>
      </c>
      <c r="AO481" s="132" t="s">
        <v>98</v>
      </c>
      <c r="AP481" s="152" t="s">
        <v>99</v>
      </c>
      <c r="AQ481" s="153" t="s">
        <v>100</v>
      </c>
      <c r="AR481" s="129" t="s">
        <v>32</v>
      </c>
      <c r="AS481" s="130" t="s">
        <v>601</v>
      </c>
      <c r="AT481" s="131" t="s">
        <v>102</v>
      </c>
      <c r="AU481" s="132" t="s">
        <v>94</v>
      </c>
      <c r="AV481" s="132" t="s">
        <v>110</v>
      </c>
      <c r="AW481" s="133" t="s">
        <v>103</v>
      </c>
      <c r="AX481" s="133" t="s">
        <v>104</v>
      </c>
      <c r="AY481" s="133" t="s">
        <v>105</v>
      </c>
      <c r="AZ481" s="133" t="s">
        <v>103</v>
      </c>
      <c r="BA481" s="133"/>
      <c r="BB481" s="133"/>
    </row>
    <row r="482" spans="2:54" s="3" customFormat="1" ht="68.25" customHeight="1">
      <c r="B482" s="113">
        <v>466</v>
      </c>
      <c r="C482" s="113" t="s">
        <v>290</v>
      </c>
      <c r="D482" s="113" t="s">
        <v>29</v>
      </c>
      <c r="E482" s="113" t="s">
        <v>32</v>
      </c>
      <c r="F482" s="113"/>
      <c r="G482" s="114" t="s">
        <v>634</v>
      </c>
      <c r="H482" s="114" t="s">
        <v>107</v>
      </c>
      <c r="I482" s="113" t="s">
        <v>89</v>
      </c>
      <c r="J482" s="113"/>
      <c r="K482" s="115"/>
      <c r="L482" s="116"/>
      <c r="M482" s="117">
        <v>1450855</v>
      </c>
      <c r="N482" s="113">
        <v>1</v>
      </c>
      <c r="O482" s="113" t="s">
        <v>109</v>
      </c>
      <c r="P482" s="119">
        <v>45931</v>
      </c>
      <c r="Q482" s="119">
        <v>45992</v>
      </c>
      <c r="R482" s="120">
        <f t="shared" si="160"/>
        <v>2901710</v>
      </c>
      <c r="S482" s="118"/>
      <c r="T482" s="118"/>
      <c r="U482" s="120">
        <f t="shared" ref="U482" si="169">IF($O482="MENSUAL",ROUND((((T482-S482))/30),0)*$M482,((T482-S482)/30)*$M482)</f>
        <v>0</v>
      </c>
      <c r="V482" s="148">
        <f t="shared" si="146"/>
        <v>2</v>
      </c>
      <c r="W482" s="122">
        <f t="shared" ref="W482" si="170">+R482+U482</f>
        <v>2901710</v>
      </c>
      <c r="X482" s="123" t="s">
        <v>92</v>
      </c>
      <c r="Y482" s="124" t="s">
        <v>466</v>
      </c>
      <c r="Z482" s="125" t="s">
        <v>110</v>
      </c>
      <c r="AA482" s="125" t="s">
        <v>347</v>
      </c>
      <c r="AB482" s="125" t="s">
        <v>94</v>
      </c>
      <c r="AC482" s="126" t="str">
        <f t="shared" si="166"/>
        <v>CLE-466</v>
      </c>
      <c r="AD482" s="123">
        <v>80111600</v>
      </c>
      <c r="AE482" s="47" t="s">
        <v>712</v>
      </c>
      <c r="AF482" s="127" t="s">
        <v>716</v>
      </c>
      <c r="AG482" s="127" t="s">
        <v>716</v>
      </c>
      <c r="AH482" s="141">
        <f t="shared" ref="AH482" si="171">+V482</f>
        <v>2</v>
      </c>
      <c r="AI482" s="132" t="s">
        <v>96</v>
      </c>
      <c r="AJ482" s="151" t="s">
        <v>97</v>
      </c>
      <c r="AK482" s="128">
        <f t="shared" ref="AK482" si="172">+W482</f>
        <v>2901710</v>
      </c>
      <c r="AL482" s="128">
        <f t="shared" si="159"/>
        <v>2901710</v>
      </c>
      <c r="AM482" s="128"/>
      <c r="AN482" s="132" t="s">
        <v>94</v>
      </c>
      <c r="AO482" s="132" t="s">
        <v>98</v>
      </c>
      <c r="AP482" s="152" t="s">
        <v>99</v>
      </c>
      <c r="AQ482" s="153" t="s">
        <v>100</v>
      </c>
      <c r="AR482" s="129" t="s">
        <v>32</v>
      </c>
      <c r="AS482" s="130" t="s">
        <v>602</v>
      </c>
      <c r="AT482" s="131" t="s">
        <v>102</v>
      </c>
      <c r="AU482" s="132" t="s">
        <v>94</v>
      </c>
      <c r="AV482" s="132" t="s">
        <v>110</v>
      </c>
      <c r="AW482" s="133" t="s">
        <v>103</v>
      </c>
      <c r="AX482" s="133" t="s">
        <v>104</v>
      </c>
      <c r="AY482" s="133" t="s">
        <v>105</v>
      </c>
      <c r="AZ482" s="133" t="s">
        <v>103</v>
      </c>
      <c r="BA482" s="133"/>
      <c r="BB482" s="133"/>
    </row>
    <row r="483" spans="2:54" s="3" customFormat="1" ht="68.25" customHeight="1">
      <c r="B483" s="113">
        <v>467</v>
      </c>
      <c r="C483" s="113" t="s">
        <v>290</v>
      </c>
      <c r="D483" s="113" t="s">
        <v>29</v>
      </c>
      <c r="E483" s="113" t="s">
        <v>32</v>
      </c>
      <c r="F483" s="113"/>
      <c r="G483" s="114" t="s">
        <v>634</v>
      </c>
      <c r="H483" s="114" t="s">
        <v>107</v>
      </c>
      <c r="I483" s="113" t="s">
        <v>89</v>
      </c>
      <c r="J483" s="113"/>
      <c r="K483" s="115"/>
      <c r="L483" s="116"/>
      <c r="M483" s="117">
        <v>1605253</v>
      </c>
      <c r="N483" s="113">
        <v>1</v>
      </c>
      <c r="O483" s="113" t="s">
        <v>109</v>
      </c>
      <c r="P483" s="119">
        <v>45931</v>
      </c>
      <c r="Q483" s="119">
        <v>45992</v>
      </c>
      <c r="R483" s="120">
        <f t="shared" si="160"/>
        <v>3210506</v>
      </c>
      <c r="S483" s="118"/>
      <c r="T483" s="118"/>
      <c r="U483" s="120">
        <f t="shared" ref="U483" si="173">IF($O483="MENSUAL",ROUND((((T483-S483))/30),0)*$M483,((T483-S483)/30)*$M483)</f>
        <v>0</v>
      </c>
      <c r="V483" s="148">
        <f t="shared" si="146"/>
        <v>2</v>
      </c>
      <c r="W483" s="122">
        <f t="shared" ref="W483" si="174">+R483+U483</f>
        <v>3210506</v>
      </c>
      <c r="X483" s="123" t="s">
        <v>92</v>
      </c>
      <c r="Y483" s="124" t="s">
        <v>466</v>
      </c>
      <c r="Z483" s="125" t="s">
        <v>110</v>
      </c>
      <c r="AA483" s="125" t="s">
        <v>347</v>
      </c>
      <c r="AB483" s="125" t="s">
        <v>94</v>
      </c>
      <c r="AC483" s="126" t="str">
        <f t="shared" si="166"/>
        <v>CLE-467</v>
      </c>
      <c r="AD483" s="123">
        <v>80111600</v>
      </c>
      <c r="AE483" s="47" t="s">
        <v>713</v>
      </c>
      <c r="AF483" s="127" t="s">
        <v>716</v>
      </c>
      <c r="AG483" s="127" t="s">
        <v>716</v>
      </c>
      <c r="AH483" s="141">
        <f t="shared" ref="AH483" si="175">+V483</f>
        <v>2</v>
      </c>
      <c r="AI483" s="132" t="s">
        <v>96</v>
      </c>
      <c r="AJ483" s="151" t="s">
        <v>97</v>
      </c>
      <c r="AK483" s="128">
        <f t="shared" ref="AK483" si="176">+W483</f>
        <v>3210506</v>
      </c>
      <c r="AL483" s="128">
        <f t="shared" si="159"/>
        <v>3210506</v>
      </c>
      <c r="AM483" s="128"/>
      <c r="AN483" s="132" t="s">
        <v>94</v>
      </c>
      <c r="AO483" s="132" t="s">
        <v>98</v>
      </c>
      <c r="AP483" s="152" t="s">
        <v>99</v>
      </c>
      <c r="AQ483" s="153" t="s">
        <v>100</v>
      </c>
      <c r="AR483" s="129" t="s">
        <v>32</v>
      </c>
      <c r="AS483" s="130" t="s">
        <v>603</v>
      </c>
      <c r="AT483" s="131" t="s">
        <v>102</v>
      </c>
      <c r="AU483" s="132" t="s">
        <v>94</v>
      </c>
      <c r="AV483" s="132" t="s">
        <v>110</v>
      </c>
      <c r="AW483" s="133" t="s">
        <v>103</v>
      </c>
      <c r="AX483" s="133" t="s">
        <v>104</v>
      </c>
      <c r="AY483" s="133" t="s">
        <v>105</v>
      </c>
      <c r="AZ483" s="133" t="s">
        <v>103</v>
      </c>
      <c r="BA483" s="133"/>
      <c r="BB483" s="133"/>
    </row>
    <row r="484" spans="2:54" s="3" customFormat="1" ht="68.25" customHeight="1">
      <c r="B484" s="113">
        <v>468</v>
      </c>
      <c r="C484" s="113" t="s">
        <v>290</v>
      </c>
      <c r="D484" s="113" t="s">
        <v>29</v>
      </c>
      <c r="E484" s="113" t="s">
        <v>32</v>
      </c>
      <c r="F484" s="113"/>
      <c r="G484" s="114" t="s">
        <v>634</v>
      </c>
      <c r="H484" s="114" t="s">
        <v>107</v>
      </c>
      <c r="I484" s="113" t="s">
        <v>89</v>
      </c>
      <c r="J484" s="113"/>
      <c r="K484" s="115"/>
      <c r="L484" s="116"/>
      <c r="M484" s="117">
        <v>1511956</v>
      </c>
      <c r="N484" s="113">
        <v>1</v>
      </c>
      <c r="O484" s="113" t="s">
        <v>109</v>
      </c>
      <c r="P484" s="119">
        <v>45931</v>
      </c>
      <c r="Q484" s="119">
        <v>45992</v>
      </c>
      <c r="R484" s="120">
        <f t="shared" si="160"/>
        <v>3023912</v>
      </c>
      <c r="S484" s="118"/>
      <c r="T484" s="118"/>
      <c r="U484" s="120">
        <f t="shared" ref="U484" si="177">IF($O484="MENSUAL",ROUND((((T484-S484))/30),0)*$M484,((T484-S484)/30)*$M484)</f>
        <v>0</v>
      </c>
      <c r="V484" s="148">
        <f t="shared" si="146"/>
        <v>2</v>
      </c>
      <c r="W484" s="122">
        <f t="shared" ref="W484" si="178">+R484+U484</f>
        <v>3023912</v>
      </c>
      <c r="X484" s="123" t="s">
        <v>92</v>
      </c>
      <c r="Y484" s="124" t="s">
        <v>466</v>
      </c>
      <c r="Z484" s="125" t="s">
        <v>110</v>
      </c>
      <c r="AA484" s="125" t="s">
        <v>347</v>
      </c>
      <c r="AB484" s="125" t="s">
        <v>94</v>
      </c>
      <c r="AC484" s="126" t="str">
        <f t="shared" si="166"/>
        <v>CLE-468</v>
      </c>
      <c r="AD484" s="123">
        <v>80111600</v>
      </c>
      <c r="AE484" s="47" t="s">
        <v>733</v>
      </c>
      <c r="AF484" s="127" t="s">
        <v>716</v>
      </c>
      <c r="AG484" s="127" t="s">
        <v>716</v>
      </c>
      <c r="AH484" s="141">
        <f t="shared" ref="AH484" si="179">+V484</f>
        <v>2</v>
      </c>
      <c r="AI484" s="132" t="s">
        <v>96</v>
      </c>
      <c r="AJ484" s="151" t="s">
        <v>97</v>
      </c>
      <c r="AK484" s="128">
        <f t="shared" ref="AK484" si="180">+W484</f>
        <v>3023912</v>
      </c>
      <c r="AL484" s="128">
        <f t="shared" si="159"/>
        <v>3023912</v>
      </c>
      <c r="AM484" s="128"/>
      <c r="AN484" s="132" t="s">
        <v>94</v>
      </c>
      <c r="AO484" s="132" t="s">
        <v>98</v>
      </c>
      <c r="AP484" s="152" t="s">
        <v>99</v>
      </c>
      <c r="AQ484" s="153" t="s">
        <v>100</v>
      </c>
      <c r="AR484" s="129" t="s">
        <v>32</v>
      </c>
      <c r="AS484" s="130" t="s">
        <v>605</v>
      </c>
      <c r="AT484" s="131" t="s">
        <v>102</v>
      </c>
      <c r="AU484" s="132" t="s">
        <v>94</v>
      </c>
      <c r="AV484" s="132" t="s">
        <v>110</v>
      </c>
      <c r="AW484" s="133" t="s">
        <v>103</v>
      </c>
      <c r="AX484" s="133" t="s">
        <v>104</v>
      </c>
      <c r="AY484" s="133" t="s">
        <v>105</v>
      </c>
      <c r="AZ484" s="133" t="s">
        <v>103</v>
      </c>
      <c r="BA484" s="133"/>
      <c r="BB484" s="133"/>
    </row>
    <row r="485" spans="2:54" s="3" customFormat="1" ht="68.25" customHeight="1">
      <c r="B485" s="113">
        <v>469</v>
      </c>
      <c r="C485" s="113" t="s">
        <v>290</v>
      </c>
      <c r="D485" s="113" t="s">
        <v>29</v>
      </c>
      <c r="E485" s="113" t="s">
        <v>32</v>
      </c>
      <c r="F485" s="113"/>
      <c r="G485" s="114" t="s">
        <v>634</v>
      </c>
      <c r="H485" s="114" t="s">
        <v>107</v>
      </c>
      <c r="I485" s="113" t="s">
        <v>89</v>
      </c>
      <c r="J485" s="113"/>
      <c r="K485" s="115"/>
      <c r="L485" s="116"/>
      <c r="M485" s="117">
        <v>2057099</v>
      </c>
      <c r="N485" s="113">
        <v>1</v>
      </c>
      <c r="O485" s="113" t="s">
        <v>109</v>
      </c>
      <c r="P485" s="119">
        <v>45931</v>
      </c>
      <c r="Q485" s="119">
        <v>45992</v>
      </c>
      <c r="R485" s="120">
        <f t="shared" si="160"/>
        <v>4114198</v>
      </c>
      <c r="S485" s="118"/>
      <c r="T485" s="118"/>
      <c r="U485" s="120">
        <f t="shared" ref="U485" si="181">IF($O485="MENSUAL",ROUND((((T485-S485))/30),0)*$M485,((T485-S485)/30)*$M485)</f>
        <v>0</v>
      </c>
      <c r="V485" s="148">
        <f t="shared" si="146"/>
        <v>2</v>
      </c>
      <c r="W485" s="122">
        <f t="shared" ref="W485" si="182">+R485+U485</f>
        <v>4114198</v>
      </c>
      <c r="X485" s="123" t="s">
        <v>92</v>
      </c>
      <c r="Y485" s="124" t="s">
        <v>466</v>
      </c>
      <c r="Z485" s="125" t="s">
        <v>110</v>
      </c>
      <c r="AA485" s="125" t="s">
        <v>347</v>
      </c>
      <c r="AB485" s="125" t="s">
        <v>94</v>
      </c>
      <c r="AC485" s="126" t="str">
        <f t="shared" si="166"/>
        <v>CLE-469</v>
      </c>
      <c r="AD485" s="123">
        <v>80111600</v>
      </c>
      <c r="AE485" s="47" t="s">
        <v>714</v>
      </c>
      <c r="AF485" s="127" t="s">
        <v>716</v>
      </c>
      <c r="AG485" s="127" t="s">
        <v>716</v>
      </c>
      <c r="AH485" s="141">
        <f t="shared" ref="AH485" si="183">+V485</f>
        <v>2</v>
      </c>
      <c r="AI485" s="132" t="s">
        <v>96</v>
      </c>
      <c r="AJ485" s="151" t="s">
        <v>97</v>
      </c>
      <c r="AK485" s="128">
        <f t="shared" ref="AK485" si="184">+W485</f>
        <v>4114198</v>
      </c>
      <c r="AL485" s="128">
        <f t="shared" si="159"/>
        <v>4114198</v>
      </c>
      <c r="AM485" s="128"/>
      <c r="AN485" s="132" t="s">
        <v>94</v>
      </c>
      <c r="AO485" s="132" t="s">
        <v>98</v>
      </c>
      <c r="AP485" s="152" t="s">
        <v>99</v>
      </c>
      <c r="AQ485" s="153" t="s">
        <v>100</v>
      </c>
      <c r="AR485" s="129" t="s">
        <v>32</v>
      </c>
      <c r="AS485" s="130" t="s">
        <v>606</v>
      </c>
      <c r="AT485" s="131" t="s">
        <v>102</v>
      </c>
      <c r="AU485" s="132" t="s">
        <v>94</v>
      </c>
      <c r="AV485" s="132" t="s">
        <v>110</v>
      </c>
      <c r="AW485" s="133" t="s">
        <v>103</v>
      </c>
      <c r="AX485" s="133" t="s">
        <v>104</v>
      </c>
      <c r="AY485" s="133" t="s">
        <v>105</v>
      </c>
      <c r="AZ485" s="133" t="s">
        <v>103</v>
      </c>
      <c r="BA485" s="133"/>
      <c r="BB485" s="133"/>
    </row>
    <row r="486" spans="2:54" s="3" customFormat="1" ht="68.25" customHeight="1">
      <c r="B486" s="113">
        <v>470</v>
      </c>
      <c r="C486" s="113" t="s">
        <v>290</v>
      </c>
      <c r="D486" s="113" t="s">
        <v>29</v>
      </c>
      <c r="E486" s="113" t="s">
        <v>32</v>
      </c>
      <c r="F486" s="113"/>
      <c r="G486" s="114" t="s">
        <v>634</v>
      </c>
      <c r="H486" s="114" t="s">
        <v>107</v>
      </c>
      <c r="I486" s="113" t="s">
        <v>89</v>
      </c>
      <c r="J486" s="113"/>
      <c r="K486" s="115"/>
      <c r="L486" s="116"/>
      <c r="M486" s="117">
        <v>1511956</v>
      </c>
      <c r="N486" s="113">
        <v>1</v>
      </c>
      <c r="O486" s="113" t="s">
        <v>109</v>
      </c>
      <c r="P486" s="119">
        <v>45931</v>
      </c>
      <c r="Q486" s="119">
        <v>45992</v>
      </c>
      <c r="R486" s="120">
        <f t="shared" si="160"/>
        <v>3023912</v>
      </c>
      <c r="S486" s="118"/>
      <c r="T486" s="118"/>
      <c r="U486" s="120">
        <f t="shared" ref="U486" si="185">IF($O486="MENSUAL",ROUND((((T486-S486))/30),0)*$M486,((T486-S486)/30)*$M486)</f>
        <v>0</v>
      </c>
      <c r="V486" s="148">
        <f t="shared" si="146"/>
        <v>2</v>
      </c>
      <c r="W486" s="122">
        <f t="shared" ref="W486" si="186">+R486+U486</f>
        <v>3023912</v>
      </c>
      <c r="X486" s="123" t="s">
        <v>92</v>
      </c>
      <c r="Y486" s="124" t="s">
        <v>466</v>
      </c>
      <c r="Z486" s="125" t="s">
        <v>110</v>
      </c>
      <c r="AA486" s="125" t="s">
        <v>347</v>
      </c>
      <c r="AB486" s="125" t="s">
        <v>94</v>
      </c>
      <c r="AC486" s="126" t="str">
        <f t="shared" si="166"/>
        <v>CLE-470</v>
      </c>
      <c r="AD486" s="123">
        <v>80111600</v>
      </c>
      <c r="AE486" s="47" t="s">
        <v>715</v>
      </c>
      <c r="AF486" s="127" t="s">
        <v>716</v>
      </c>
      <c r="AG486" s="127" t="s">
        <v>716</v>
      </c>
      <c r="AH486" s="141">
        <f t="shared" ref="AH486" si="187">+V486</f>
        <v>2</v>
      </c>
      <c r="AI486" s="132" t="s">
        <v>96</v>
      </c>
      <c r="AJ486" s="151" t="s">
        <v>97</v>
      </c>
      <c r="AK486" s="128">
        <f t="shared" ref="AK486" si="188">+W486</f>
        <v>3023912</v>
      </c>
      <c r="AL486" s="128">
        <f t="shared" si="159"/>
        <v>3023912</v>
      </c>
      <c r="AM486" s="128"/>
      <c r="AN486" s="132" t="s">
        <v>94</v>
      </c>
      <c r="AO486" s="132" t="s">
        <v>98</v>
      </c>
      <c r="AP486" s="152" t="s">
        <v>99</v>
      </c>
      <c r="AQ486" s="153" t="s">
        <v>100</v>
      </c>
      <c r="AR486" s="129" t="s">
        <v>32</v>
      </c>
      <c r="AS486" s="130" t="s">
        <v>607</v>
      </c>
      <c r="AT486" s="131" t="s">
        <v>102</v>
      </c>
      <c r="AU486" s="132" t="s">
        <v>94</v>
      </c>
      <c r="AV486" s="132" t="s">
        <v>110</v>
      </c>
      <c r="AW486" s="133" t="s">
        <v>103</v>
      </c>
      <c r="AX486" s="133" t="s">
        <v>104</v>
      </c>
      <c r="AY486" s="133" t="s">
        <v>105</v>
      </c>
      <c r="AZ486" s="133" t="s">
        <v>103</v>
      </c>
      <c r="BA486" s="133"/>
      <c r="BB486" s="133"/>
    </row>
    <row r="487" spans="2:54" s="3" customFormat="1" ht="68.25" customHeight="1">
      <c r="B487" s="113">
        <v>471</v>
      </c>
      <c r="C487" s="113" t="s">
        <v>290</v>
      </c>
      <c r="D487" s="113" t="s">
        <v>29</v>
      </c>
      <c r="E487" s="113" t="s">
        <v>32</v>
      </c>
      <c r="F487" s="113"/>
      <c r="G487" s="114" t="s">
        <v>634</v>
      </c>
      <c r="H487" s="114" t="s">
        <v>107</v>
      </c>
      <c r="I487" s="113" t="s">
        <v>89</v>
      </c>
      <c r="J487" s="113"/>
      <c r="K487" s="115"/>
      <c r="L487" s="116"/>
      <c r="M487" s="117">
        <v>1605252</v>
      </c>
      <c r="N487" s="113">
        <v>1</v>
      </c>
      <c r="O487" s="113" t="s">
        <v>109</v>
      </c>
      <c r="P487" s="119">
        <v>45931</v>
      </c>
      <c r="Q487" s="119">
        <v>45992</v>
      </c>
      <c r="R487" s="120">
        <f t="shared" si="160"/>
        <v>3210504</v>
      </c>
      <c r="S487" s="118"/>
      <c r="T487" s="118"/>
      <c r="U487" s="120">
        <f t="shared" ref="U487" si="189">IF($O487="MENSUAL",ROUND((((T487-S487))/30),0)*$M487,((T487-S487)/30)*$M487)</f>
        <v>0</v>
      </c>
      <c r="V487" s="148">
        <f t="shared" si="146"/>
        <v>2</v>
      </c>
      <c r="W487" s="122">
        <f t="shared" ref="W487" si="190">+R487+U487</f>
        <v>3210504</v>
      </c>
      <c r="X487" s="123" t="s">
        <v>92</v>
      </c>
      <c r="Y487" s="124" t="s">
        <v>466</v>
      </c>
      <c r="Z487" s="125" t="s">
        <v>110</v>
      </c>
      <c r="AA487" s="125" t="s">
        <v>347</v>
      </c>
      <c r="AB487" s="125" t="s">
        <v>94</v>
      </c>
      <c r="AC487" s="126" t="str">
        <f t="shared" si="166"/>
        <v>CLE-471</v>
      </c>
      <c r="AD487" s="123">
        <v>80111600</v>
      </c>
      <c r="AE487" s="47" t="s">
        <v>717</v>
      </c>
      <c r="AF487" s="127" t="s">
        <v>716</v>
      </c>
      <c r="AG487" s="127" t="s">
        <v>716</v>
      </c>
      <c r="AH487" s="141">
        <f t="shared" ref="AH487" si="191">+V487</f>
        <v>2</v>
      </c>
      <c r="AI487" s="132" t="s">
        <v>96</v>
      </c>
      <c r="AJ487" s="151" t="s">
        <v>97</v>
      </c>
      <c r="AK487" s="128">
        <f t="shared" ref="AK487" si="192">+W487</f>
        <v>3210504</v>
      </c>
      <c r="AL487" s="128">
        <f t="shared" si="159"/>
        <v>3210504</v>
      </c>
      <c r="AM487" s="128"/>
      <c r="AN487" s="132" t="s">
        <v>94</v>
      </c>
      <c r="AO487" s="132" t="s">
        <v>98</v>
      </c>
      <c r="AP487" s="152" t="s">
        <v>99</v>
      </c>
      <c r="AQ487" s="153" t="s">
        <v>100</v>
      </c>
      <c r="AR487" s="129" t="s">
        <v>32</v>
      </c>
      <c r="AS487" s="130" t="s">
        <v>608</v>
      </c>
      <c r="AT487" s="131" t="s">
        <v>102</v>
      </c>
      <c r="AU487" s="132" t="s">
        <v>94</v>
      </c>
      <c r="AV487" s="132" t="s">
        <v>110</v>
      </c>
      <c r="AW487" s="133" t="s">
        <v>103</v>
      </c>
      <c r="AX487" s="133" t="s">
        <v>104</v>
      </c>
      <c r="AY487" s="133" t="s">
        <v>105</v>
      </c>
      <c r="AZ487" s="133" t="s">
        <v>103</v>
      </c>
      <c r="BA487" s="133"/>
      <c r="BB487" s="133"/>
    </row>
    <row r="488" spans="2:54" s="3" customFormat="1" ht="68.25" customHeight="1">
      <c r="B488" s="113">
        <v>472</v>
      </c>
      <c r="C488" s="113" t="s">
        <v>290</v>
      </c>
      <c r="D488" s="113" t="s">
        <v>29</v>
      </c>
      <c r="E488" s="113" t="s">
        <v>32</v>
      </c>
      <c r="F488" s="113"/>
      <c r="G488" s="114" t="s">
        <v>634</v>
      </c>
      <c r="H488" s="114" t="s">
        <v>107</v>
      </c>
      <c r="I488" s="113" t="s">
        <v>89</v>
      </c>
      <c r="J488" s="113"/>
      <c r="K488" s="115"/>
      <c r="L488" s="116"/>
      <c r="M488" s="117">
        <v>1450855</v>
      </c>
      <c r="N488" s="113">
        <v>1</v>
      </c>
      <c r="O488" s="113" t="s">
        <v>109</v>
      </c>
      <c r="P488" s="119">
        <v>45931</v>
      </c>
      <c r="Q488" s="119">
        <v>45992</v>
      </c>
      <c r="R488" s="120">
        <f t="shared" si="160"/>
        <v>2901710</v>
      </c>
      <c r="S488" s="118"/>
      <c r="T488" s="118"/>
      <c r="U488" s="120">
        <f t="shared" ref="U488" si="193">IF($O488="MENSUAL",ROUND((((T488-S488))/30),0)*$M488,((T488-S488)/30)*$M488)</f>
        <v>0</v>
      </c>
      <c r="V488" s="148">
        <f t="shared" si="146"/>
        <v>2</v>
      </c>
      <c r="W488" s="122">
        <f t="shared" ref="W488" si="194">+R488+U488</f>
        <v>2901710</v>
      </c>
      <c r="X488" s="123" t="s">
        <v>92</v>
      </c>
      <c r="Y488" s="124" t="s">
        <v>466</v>
      </c>
      <c r="Z488" s="125" t="s">
        <v>110</v>
      </c>
      <c r="AA488" s="125" t="s">
        <v>347</v>
      </c>
      <c r="AB488" s="125" t="s">
        <v>94</v>
      </c>
      <c r="AC488" s="126" t="str">
        <f t="shared" si="166"/>
        <v>CLE-472</v>
      </c>
      <c r="AD488" s="123">
        <v>80111600</v>
      </c>
      <c r="AE488" s="47" t="s">
        <v>718</v>
      </c>
      <c r="AF488" s="127" t="s">
        <v>716</v>
      </c>
      <c r="AG488" s="127" t="s">
        <v>716</v>
      </c>
      <c r="AH488" s="141">
        <f t="shared" ref="AH488" si="195">+V488</f>
        <v>2</v>
      </c>
      <c r="AI488" s="132" t="s">
        <v>96</v>
      </c>
      <c r="AJ488" s="151" t="s">
        <v>97</v>
      </c>
      <c r="AK488" s="128">
        <f t="shared" ref="AK488" si="196">+W488</f>
        <v>2901710</v>
      </c>
      <c r="AL488" s="128">
        <f t="shared" si="159"/>
        <v>2901710</v>
      </c>
      <c r="AM488" s="128"/>
      <c r="AN488" s="132" t="s">
        <v>94</v>
      </c>
      <c r="AO488" s="132" t="s">
        <v>98</v>
      </c>
      <c r="AP488" s="152" t="s">
        <v>99</v>
      </c>
      <c r="AQ488" s="153" t="s">
        <v>100</v>
      </c>
      <c r="AR488" s="129" t="s">
        <v>32</v>
      </c>
      <c r="AS488" s="130" t="s">
        <v>609</v>
      </c>
      <c r="AT488" s="131" t="s">
        <v>102</v>
      </c>
      <c r="AU488" s="132" t="s">
        <v>94</v>
      </c>
      <c r="AV488" s="132" t="s">
        <v>110</v>
      </c>
      <c r="AW488" s="133" t="s">
        <v>103</v>
      </c>
      <c r="AX488" s="133" t="s">
        <v>104</v>
      </c>
      <c r="AY488" s="133" t="s">
        <v>105</v>
      </c>
      <c r="AZ488" s="133" t="s">
        <v>103</v>
      </c>
      <c r="BA488" s="133"/>
      <c r="BB488" s="133"/>
    </row>
    <row r="489" spans="2:54" s="3" customFormat="1" ht="68.25" customHeight="1">
      <c r="B489" s="113">
        <v>473</v>
      </c>
      <c r="C489" s="113" t="s">
        <v>290</v>
      </c>
      <c r="D489" s="113" t="s">
        <v>29</v>
      </c>
      <c r="E489" s="113" t="s">
        <v>32</v>
      </c>
      <c r="F489" s="113"/>
      <c r="G489" s="114" t="s">
        <v>634</v>
      </c>
      <c r="H489" s="114" t="s">
        <v>107</v>
      </c>
      <c r="I489" s="113" t="s">
        <v>89</v>
      </c>
      <c r="J489" s="113"/>
      <c r="K489" s="115"/>
      <c r="L489" s="116"/>
      <c r="M489" s="117">
        <v>3275009</v>
      </c>
      <c r="N489" s="113">
        <v>1</v>
      </c>
      <c r="O489" s="113" t="s">
        <v>109</v>
      </c>
      <c r="P489" s="119">
        <v>45931</v>
      </c>
      <c r="Q489" s="119">
        <v>45992</v>
      </c>
      <c r="R489" s="120">
        <f t="shared" si="160"/>
        <v>6550018</v>
      </c>
      <c r="S489" s="118"/>
      <c r="T489" s="118"/>
      <c r="U489" s="120">
        <f t="shared" ref="U489" si="197">IF($O489="MENSUAL",ROUND((((T489-S489))/30),0)*$M489,((T489-S489)/30)*$M489)</f>
        <v>0</v>
      </c>
      <c r="V489" s="148">
        <f t="shared" si="146"/>
        <v>2</v>
      </c>
      <c r="W489" s="122">
        <f t="shared" ref="W489" si="198">+R489+U489</f>
        <v>6550018</v>
      </c>
      <c r="X489" s="123" t="s">
        <v>92</v>
      </c>
      <c r="Y489" s="124" t="s">
        <v>466</v>
      </c>
      <c r="Z489" s="125" t="s">
        <v>110</v>
      </c>
      <c r="AA489" s="125" t="s">
        <v>347</v>
      </c>
      <c r="AB489" s="125" t="s">
        <v>94</v>
      </c>
      <c r="AC489" s="126" t="str">
        <f t="shared" si="166"/>
        <v>CLE-473</v>
      </c>
      <c r="AD489" s="123">
        <v>80111600</v>
      </c>
      <c r="AE489" s="47" t="s">
        <v>719</v>
      </c>
      <c r="AF489" s="127" t="s">
        <v>716</v>
      </c>
      <c r="AG489" s="127" t="s">
        <v>716</v>
      </c>
      <c r="AH489" s="141">
        <f t="shared" ref="AH489" si="199">+V489</f>
        <v>2</v>
      </c>
      <c r="AI489" s="132" t="s">
        <v>96</v>
      </c>
      <c r="AJ489" s="151" t="s">
        <v>97</v>
      </c>
      <c r="AK489" s="128">
        <f t="shared" ref="AK489" si="200">+W489</f>
        <v>6550018</v>
      </c>
      <c r="AL489" s="128">
        <f t="shared" si="159"/>
        <v>6550018</v>
      </c>
      <c r="AM489" s="128"/>
      <c r="AN489" s="132" t="s">
        <v>94</v>
      </c>
      <c r="AO489" s="132" t="s">
        <v>98</v>
      </c>
      <c r="AP489" s="152" t="s">
        <v>99</v>
      </c>
      <c r="AQ489" s="153" t="s">
        <v>100</v>
      </c>
      <c r="AR489" s="129" t="s">
        <v>32</v>
      </c>
      <c r="AS489" s="130" t="s">
        <v>610</v>
      </c>
      <c r="AT489" s="131" t="s">
        <v>102</v>
      </c>
      <c r="AU489" s="132" t="s">
        <v>94</v>
      </c>
      <c r="AV489" s="132" t="s">
        <v>110</v>
      </c>
      <c r="AW489" s="133" t="s">
        <v>103</v>
      </c>
      <c r="AX489" s="133" t="s">
        <v>104</v>
      </c>
      <c r="AY489" s="133" t="s">
        <v>105</v>
      </c>
      <c r="AZ489" s="133" t="s">
        <v>103</v>
      </c>
      <c r="BA489" s="133"/>
      <c r="BB489" s="133"/>
    </row>
    <row r="490" spans="2:54" s="3" customFormat="1" ht="68.25" customHeight="1">
      <c r="B490" s="113">
        <v>474</v>
      </c>
      <c r="C490" s="113" t="s">
        <v>290</v>
      </c>
      <c r="D490" s="113" t="s">
        <v>29</v>
      </c>
      <c r="E490" s="113" t="s">
        <v>32</v>
      </c>
      <c r="F490" s="113"/>
      <c r="G490" s="114" t="s">
        <v>634</v>
      </c>
      <c r="H490" s="114" t="s">
        <v>107</v>
      </c>
      <c r="I490" s="113" t="s">
        <v>89</v>
      </c>
      <c r="J490" s="113"/>
      <c r="K490" s="115"/>
      <c r="L490" s="116"/>
      <c r="M490" s="117">
        <v>1511956</v>
      </c>
      <c r="N490" s="113">
        <v>1</v>
      </c>
      <c r="O490" s="113" t="s">
        <v>109</v>
      </c>
      <c r="P490" s="119">
        <v>45931</v>
      </c>
      <c r="Q490" s="119">
        <v>45992</v>
      </c>
      <c r="R490" s="120">
        <f t="shared" si="160"/>
        <v>3023912</v>
      </c>
      <c r="S490" s="118"/>
      <c r="T490" s="118"/>
      <c r="U490" s="120">
        <f t="shared" ref="U490" si="201">IF($O490="MENSUAL",ROUND((((T490-S490))/30),0)*$M490,((T490-S490)/30)*$M490)</f>
        <v>0</v>
      </c>
      <c r="V490" s="148">
        <f t="shared" si="146"/>
        <v>2</v>
      </c>
      <c r="W490" s="122">
        <f t="shared" ref="W490" si="202">+R490+U490</f>
        <v>3023912</v>
      </c>
      <c r="X490" s="123" t="s">
        <v>92</v>
      </c>
      <c r="Y490" s="124" t="s">
        <v>466</v>
      </c>
      <c r="Z490" s="125" t="s">
        <v>110</v>
      </c>
      <c r="AA490" s="125" t="s">
        <v>347</v>
      </c>
      <c r="AB490" s="125" t="s">
        <v>94</v>
      </c>
      <c r="AC490" s="126" t="str">
        <f t="shared" si="166"/>
        <v>CLE-474</v>
      </c>
      <c r="AD490" s="123">
        <v>80111600</v>
      </c>
      <c r="AE490" s="47" t="s">
        <v>720</v>
      </c>
      <c r="AF490" s="127" t="s">
        <v>716</v>
      </c>
      <c r="AG490" s="127" t="s">
        <v>716</v>
      </c>
      <c r="AH490" s="141">
        <f t="shared" ref="AH490" si="203">+V490</f>
        <v>2</v>
      </c>
      <c r="AI490" s="132" t="s">
        <v>96</v>
      </c>
      <c r="AJ490" s="151" t="s">
        <v>97</v>
      </c>
      <c r="AK490" s="128">
        <f t="shared" ref="AK490" si="204">+W490</f>
        <v>3023912</v>
      </c>
      <c r="AL490" s="128">
        <f t="shared" si="159"/>
        <v>3023912</v>
      </c>
      <c r="AM490" s="128"/>
      <c r="AN490" s="132" t="s">
        <v>94</v>
      </c>
      <c r="AO490" s="132" t="s">
        <v>98</v>
      </c>
      <c r="AP490" s="152" t="s">
        <v>99</v>
      </c>
      <c r="AQ490" s="153" t="s">
        <v>100</v>
      </c>
      <c r="AR490" s="129" t="s">
        <v>32</v>
      </c>
      <c r="AS490" s="130" t="s">
        <v>611</v>
      </c>
      <c r="AT490" s="131" t="s">
        <v>102</v>
      </c>
      <c r="AU490" s="132" t="s">
        <v>94</v>
      </c>
      <c r="AV490" s="132" t="s">
        <v>110</v>
      </c>
      <c r="AW490" s="133" t="s">
        <v>103</v>
      </c>
      <c r="AX490" s="133" t="s">
        <v>104</v>
      </c>
      <c r="AY490" s="133" t="s">
        <v>105</v>
      </c>
      <c r="AZ490" s="133" t="s">
        <v>103</v>
      </c>
      <c r="BA490" s="133"/>
      <c r="BB490" s="133"/>
    </row>
    <row r="491" spans="2:54" s="3" customFormat="1" ht="68.25" customHeight="1">
      <c r="B491" s="113">
        <v>475</v>
      </c>
      <c r="C491" s="113" t="s">
        <v>290</v>
      </c>
      <c r="D491" s="113" t="s">
        <v>29</v>
      </c>
      <c r="E491" s="113" t="s">
        <v>32</v>
      </c>
      <c r="F491" s="113"/>
      <c r="G491" s="114" t="s">
        <v>634</v>
      </c>
      <c r="H491" s="114" t="s">
        <v>107</v>
      </c>
      <c r="I491" s="113" t="s">
        <v>89</v>
      </c>
      <c r="J491" s="113"/>
      <c r="K491" s="115"/>
      <c r="L491" s="116"/>
      <c r="M491" s="117">
        <v>1612262</v>
      </c>
      <c r="N491" s="113">
        <v>1</v>
      </c>
      <c r="O491" s="113" t="s">
        <v>109</v>
      </c>
      <c r="P491" s="119">
        <v>45931</v>
      </c>
      <c r="Q491" s="119">
        <v>45992</v>
      </c>
      <c r="R491" s="120">
        <f t="shared" si="160"/>
        <v>3224524</v>
      </c>
      <c r="S491" s="118"/>
      <c r="T491" s="118"/>
      <c r="U491" s="120">
        <f t="shared" ref="U491" si="205">IF($O491="MENSUAL",ROUND((((T491-S491))/30),0)*$M491,((T491-S491)/30)*$M491)</f>
        <v>0</v>
      </c>
      <c r="V491" s="148">
        <f t="shared" si="146"/>
        <v>2</v>
      </c>
      <c r="W491" s="122">
        <f t="shared" ref="W491" si="206">+R491+U491</f>
        <v>3224524</v>
      </c>
      <c r="X491" s="123" t="s">
        <v>92</v>
      </c>
      <c r="Y491" s="124" t="s">
        <v>466</v>
      </c>
      <c r="Z491" s="125" t="s">
        <v>110</v>
      </c>
      <c r="AA491" s="125" t="s">
        <v>347</v>
      </c>
      <c r="AB491" s="125" t="s">
        <v>94</v>
      </c>
      <c r="AC491" s="126" t="str">
        <f t="shared" si="166"/>
        <v>CLE-475</v>
      </c>
      <c r="AD491" s="123">
        <v>80111600</v>
      </c>
      <c r="AE491" s="47" t="s">
        <v>721</v>
      </c>
      <c r="AF491" s="127" t="s">
        <v>716</v>
      </c>
      <c r="AG491" s="127" t="s">
        <v>716</v>
      </c>
      <c r="AH491" s="141">
        <f t="shared" ref="AH491" si="207">+V491</f>
        <v>2</v>
      </c>
      <c r="AI491" s="132" t="s">
        <v>96</v>
      </c>
      <c r="AJ491" s="151" t="s">
        <v>97</v>
      </c>
      <c r="AK491" s="128">
        <f t="shared" ref="AK491" si="208">+W491</f>
        <v>3224524</v>
      </c>
      <c r="AL491" s="128">
        <f t="shared" si="159"/>
        <v>3224524</v>
      </c>
      <c r="AM491" s="128"/>
      <c r="AN491" s="132" t="s">
        <v>94</v>
      </c>
      <c r="AO491" s="132" t="s">
        <v>98</v>
      </c>
      <c r="AP491" s="152" t="s">
        <v>99</v>
      </c>
      <c r="AQ491" s="153" t="s">
        <v>100</v>
      </c>
      <c r="AR491" s="129" t="s">
        <v>32</v>
      </c>
      <c r="AS491" s="130" t="s">
        <v>612</v>
      </c>
      <c r="AT491" s="131" t="s">
        <v>102</v>
      </c>
      <c r="AU491" s="132" t="s">
        <v>94</v>
      </c>
      <c r="AV491" s="132" t="s">
        <v>110</v>
      </c>
      <c r="AW491" s="133" t="s">
        <v>103</v>
      </c>
      <c r="AX491" s="133" t="s">
        <v>104</v>
      </c>
      <c r="AY491" s="133" t="s">
        <v>105</v>
      </c>
      <c r="AZ491" s="133" t="s">
        <v>103</v>
      </c>
      <c r="BA491" s="133"/>
      <c r="BB491" s="133"/>
    </row>
    <row r="492" spans="2:54" s="3" customFormat="1" ht="68.25" customHeight="1">
      <c r="B492" s="113">
        <v>476</v>
      </c>
      <c r="C492" s="113" t="s">
        <v>290</v>
      </c>
      <c r="D492" s="113" t="s">
        <v>29</v>
      </c>
      <c r="E492" s="113" t="s">
        <v>32</v>
      </c>
      <c r="F492" s="113"/>
      <c r="G492" s="114" t="s">
        <v>634</v>
      </c>
      <c r="H492" s="114" t="s">
        <v>107</v>
      </c>
      <c r="I492" s="113" t="s">
        <v>89</v>
      </c>
      <c r="J492" s="113"/>
      <c r="K492" s="115"/>
      <c r="L492" s="116"/>
      <c r="M492" s="117">
        <v>1511955</v>
      </c>
      <c r="N492" s="113">
        <v>1</v>
      </c>
      <c r="O492" s="113" t="s">
        <v>109</v>
      </c>
      <c r="P492" s="119">
        <v>45931</v>
      </c>
      <c r="Q492" s="119">
        <v>45992</v>
      </c>
      <c r="R492" s="120">
        <f t="shared" si="160"/>
        <v>3023910</v>
      </c>
      <c r="S492" s="118"/>
      <c r="T492" s="118"/>
      <c r="U492" s="120">
        <f t="shared" ref="U492" si="209">IF($O492="MENSUAL",ROUND((((T492-S492))/30),0)*$M492,((T492-S492)/30)*$M492)</f>
        <v>0</v>
      </c>
      <c r="V492" s="148">
        <f t="shared" si="146"/>
        <v>2</v>
      </c>
      <c r="W492" s="122">
        <f t="shared" ref="W492" si="210">+R492+U492</f>
        <v>3023910</v>
      </c>
      <c r="X492" s="123" t="s">
        <v>92</v>
      </c>
      <c r="Y492" s="124" t="s">
        <v>466</v>
      </c>
      <c r="Z492" s="125" t="s">
        <v>110</v>
      </c>
      <c r="AA492" s="125" t="s">
        <v>347</v>
      </c>
      <c r="AB492" s="125" t="s">
        <v>94</v>
      </c>
      <c r="AC492" s="126" t="str">
        <f t="shared" si="166"/>
        <v>CLE-476</v>
      </c>
      <c r="AD492" s="123">
        <v>80111600</v>
      </c>
      <c r="AE492" s="47" t="s">
        <v>734</v>
      </c>
      <c r="AF492" s="127" t="s">
        <v>716</v>
      </c>
      <c r="AG492" s="127" t="s">
        <v>716</v>
      </c>
      <c r="AH492" s="141">
        <f t="shared" ref="AH492" si="211">+V492</f>
        <v>2</v>
      </c>
      <c r="AI492" s="132" t="s">
        <v>96</v>
      </c>
      <c r="AJ492" s="151" t="s">
        <v>97</v>
      </c>
      <c r="AK492" s="128">
        <f t="shared" ref="AK492" si="212">+W492</f>
        <v>3023910</v>
      </c>
      <c r="AL492" s="128">
        <f t="shared" si="159"/>
        <v>3023910</v>
      </c>
      <c r="AM492" s="128"/>
      <c r="AN492" s="132" t="s">
        <v>94</v>
      </c>
      <c r="AO492" s="132" t="s">
        <v>98</v>
      </c>
      <c r="AP492" s="152" t="s">
        <v>99</v>
      </c>
      <c r="AQ492" s="153" t="s">
        <v>100</v>
      </c>
      <c r="AR492" s="129" t="s">
        <v>32</v>
      </c>
      <c r="AS492" s="130" t="s">
        <v>613</v>
      </c>
      <c r="AT492" s="131" t="s">
        <v>102</v>
      </c>
      <c r="AU492" s="132" t="s">
        <v>94</v>
      </c>
      <c r="AV492" s="132" t="s">
        <v>110</v>
      </c>
      <c r="AW492" s="133" t="s">
        <v>103</v>
      </c>
      <c r="AX492" s="133" t="s">
        <v>104</v>
      </c>
      <c r="AY492" s="133" t="s">
        <v>105</v>
      </c>
      <c r="AZ492" s="133" t="s">
        <v>103</v>
      </c>
      <c r="BA492" s="133"/>
      <c r="BB492" s="133"/>
    </row>
    <row r="493" spans="2:54" s="3" customFormat="1" ht="68.25" customHeight="1">
      <c r="B493" s="113">
        <v>477</v>
      </c>
      <c r="C493" s="113" t="s">
        <v>290</v>
      </c>
      <c r="D493" s="113" t="s">
        <v>29</v>
      </c>
      <c r="E493" s="113" t="s">
        <v>32</v>
      </c>
      <c r="F493" s="113"/>
      <c r="G493" s="114" t="s">
        <v>634</v>
      </c>
      <c r="H493" s="114" t="s">
        <v>107</v>
      </c>
      <c r="I493" s="113" t="s">
        <v>89</v>
      </c>
      <c r="J493" s="113"/>
      <c r="K493" s="115"/>
      <c r="L493" s="116"/>
      <c r="M493" s="117">
        <v>3197077</v>
      </c>
      <c r="N493" s="113">
        <v>1</v>
      </c>
      <c r="O493" s="113" t="s">
        <v>109</v>
      </c>
      <c r="P493" s="119">
        <v>45931</v>
      </c>
      <c r="Q493" s="119">
        <v>45992</v>
      </c>
      <c r="R493" s="120">
        <f t="shared" si="160"/>
        <v>6394154</v>
      </c>
      <c r="S493" s="118"/>
      <c r="T493" s="118"/>
      <c r="U493" s="120">
        <f t="shared" ref="U493" si="213">IF($O493="MENSUAL",ROUND((((T493-S493))/30),0)*$M493,((T493-S493)/30)*$M493)</f>
        <v>0</v>
      </c>
      <c r="V493" s="148">
        <f t="shared" si="146"/>
        <v>2</v>
      </c>
      <c r="W493" s="122">
        <f t="shared" ref="W493" si="214">+R493+U493</f>
        <v>6394154</v>
      </c>
      <c r="X493" s="123" t="s">
        <v>92</v>
      </c>
      <c r="Y493" s="124" t="s">
        <v>466</v>
      </c>
      <c r="Z493" s="125" t="s">
        <v>110</v>
      </c>
      <c r="AA493" s="125" t="s">
        <v>347</v>
      </c>
      <c r="AB493" s="125" t="s">
        <v>94</v>
      </c>
      <c r="AC493" s="126" t="str">
        <f t="shared" si="166"/>
        <v>CLE-477</v>
      </c>
      <c r="AD493" s="123">
        <v>80111600</v>
      </c>
      <c r="AE493" s="47" t="s">
        <v>722</v>
      </c>
      <c r="AF493" s="127" t="s">
        <v>716</v>
      </c>
      <c r="AG493" s="127" t="s">
        <v>716</v>
      </c>
      <c r="AH493" s="141">
        <f t="shared" ref="AH493" si="215">+V493</f>
        <v>2</v>
      </c>
      <c r="AI493" s="132" t="s">
        <v>96</v>
      </c>
      <c r="AJ493" s="151" t="s">
        <v>97</v>
      </c>
      <c r="AK493" s="128">
        <f t="shared" ref="AK493" si="216">+W493</f>
        <v>6394154</v>
      </c>
      <c r="AL493" s="128">
        <f t="shared" si="159"/>
        <v>6394154</v>
      </c>
      <c r="AM493" s="128"/>
      <c r="AN493" s="132" t="s">
        <v>94</v>
      </c>
      <c r="AO493" s="132" t="s">
        <v>98</v>
      </c>
      <c r="AP493" s="152" t="s">
        <v>99</v>
      </c>
      <c r="AQ493" s="153" t="s">
        <v>100</v>
      </c>
      <c r="AR493" s="129" t="s">
        <v>32</v>
      </c>
      <c r="AS493" s="130" t="s">
        <v>614</v>
      </c>
      <c r="AT493" s="131" t="s">
        <v>102</v>
      </c>
      <c r="AU493" s="132" t="s">
        <v>94</v>
      </c>
      <c r="AV493" s="132" t="s">
        <v>110</v>
      </c>
      <c r="AW493" s="133" t="s">
        <v>103</v>
      </c>
      <c r="AX493" s="133" t="s">
        <v>104</v>
      </c>
      <c r="AY493" s="133" t="s">
        <v>105</v>
      </c>
      <c r="AZ493" s="133" t="s">
        <v>103</v>
      </c>
      <c r="BA493" s="133"/>
      <c r="BB493" s="133"/>
    </row>
    <row r="494" spans="2:54" s="3" customFormat="1" ht="68.25" customHeight="1">
      <c r="B494" s="113">
        <v>478</v>
      </c>
      <c r="C494" s="113" t="s">
        <v>290</v>
      </c>
      <c r="D494" s="113" t="s">
        <v>29</v>
      </c>
      <c r="E494" s="113" t="s">
        <v>32</v>
      </c>
      <c r="F494" s="113"/>
      <c r="G494" s="114" t="s">
        <v>634</v>
      </c>
      <c r="H494" s="114" t="s">
        <v>107</v>
      </c>
      <c r="I494" s="113" t="s">
        <v>89</v>
      </c>
      <c r="J494" s="113"/>
      <c r="K494" s="115"/>
      <c r="L494" s="116"/>
      <c r="M494" s="117">
        <v>1450857</v>
      </c>
      <c r="N494" s="113">
        <v>1</v>
      </c>
      <c r="O494" s="113" t="s">
        <v>109</v>
      </c>
      <c r="P494" s="119">
        <v>45931</v>
      </c>
      <c r="Q494" s="119">
        <v>45992</v>
      </c>
      <c r="R494" s="120">
        <f t="shared" si="160"/>
        <v>2901714</v>
      </c>
      <c r="S494" s="118"/>
      <c r="T494" s="118"/>
      <c r="U494" s="120">
        <f t="shared" ref="U494" si="217">IF($O494="MENSUAL",ROUND((((T494-S494))/30),0)*$M494,((T494-S494)/30)*$M494)</f>
        <v>0</v>
      </c>
      <c r="V494" s="148">
        <f t="shared" si="146"/>
        <v>2</v>
      </c>
      <c r="W494" s="122">
        <f t="shared" ref="W494" si="218">+R494+U494</f>
        <v>2901714</v>
      </c>
      <c r="X494" s="123" t="s">
        <v>92</v>
      </c>
      <c r="Y494" s="124" t="s">
        <v>466</v>
      </c>
      <c r="Z494" s="125" t="s">
        <v>110</v>
      </c>
      <c r="AA494" s="125" t="s">
        <v>347</v>
      </c>
      <c r="AB494" s="125" t="s">
        <v>94</v>
      </c>
      <c r="AC494" s="126" t="str">
        <f t="shared" si="166"/>
        <v>CLE-478</v>
      </c>
      <c r="AD494" s="123">
        <v>80111600</v>
      </c>
      <c r="AE494" s="47" t="s">
        <v>723</v>
      </c>
      <c r="AF494" s="127" t="s">
        <v>716</v>
      </c>
      <c r="AG494" s="127" t="s">
        <v>716</v>
      </c>
      <c r="AH494" s="141">
        <f t="shared" ref="AH494" si="219">+V494</f>
        <v>2</v>
      </c>
      <c r="AI494" s="132" t="s">
        <v>96</v>
      </c>
      <c r="AJ494" s="151" t="s">
        <v>97</v>
      </c>
      <c r="AK494" s="128">
        <f t="shared" ref="AK494" si="220">+W494</f>
        <v>2901714</v>
      </c>
      <c r="AL494" s="128">
        <f t="shared" si="159"/>
        <v>2901714</v>
      </c>
      <c r="AM494" s="128"/>
      <c r="AN494" s="132" t="s">
        <v>94</v>
      </c>
      <c r="AO494" s="132" t="s">
        <v>98</v>
      </c>
      <c r="AP494" s="152" t="s">
        <v>99</v>
      </c>
      <c r="AQ494" s="153" t="s">
        <v>100</v>
      </c>
      <c r="AR494" s="129" t="s">
        <v>32</v>
      </c>
      <c r="AS494" s="130" t="s">
        <v>615</v>
      </c>
      <c r="AT494" s="131" t="s">
        <v>102</v>
      </c>
      <c r="AU494" s="132" t="s">
        <v>94</v>
      </c>
      <c r="AV494" s="132" t="s">
        <v>110</v>
      </c>
      <c r="AW494" s="133" t="s">
        <v>103</v>
      </c>
      <c r="AX494" s="133" t="s">
        <v>104</v>
      </c>
      <c r="AY494" s="133" t="s">
        <v>105</v>
      </c>
      <c r="AZ494" s="133" t="s">
        <v>103</v>
      </c>
      <c r="BA494" s="133"/>
      <c r="BB494" s="133"/>
    </row>
    <row r="495" spans="2:54" s="3" customFormat="1" ht="68.25" customHeight="1">
      <c r="B495" s="113">
        <v>479</v>
      </c>
      <c r="C495" s="113" t="s">
        <v>290</v>
      </c>
      <c r="D495" s="113" t="s">
        <v>29</v>
      </c>
      <c r="E495" s="113" t="s">
        <v>32</v>
      </c>
      <c r="F495" s="113"/>
      <c r="G495" s="114" t="s">
        <v>634</v>
      </c>
      <c r="H495" s="114" t="s">
        <v>107</v>
      </c>
      <c r="I495" s="113" t="s">
        <v>89</v>
      </c>
      <c r="J495" s="113"/>
      <c r="K495" s="115"/>
      <c r="L495" s="116"/>
      <c r="M495" s="117">
        <v>1511956</v>
      </c>
      <c r="N495" s="113">
        <v>1</v>
      </c>
      <c r="O495" s="113" t="s">
        <v>109</v>
      </c>
      <c r="P495" s="119">
        <v>45931</v>
      </c>
      <c r="Q495" s="119">
        <v>45992</v>
      </c>
      <c r="R495" s="120">
        <f t="shared" si="160"/>
        <v>3023912</v>
      </c>
      <c r="S495" s="118"/>
      <c r="T495" s="118"/>
      <c r="U495" s="120">
        <f t="shared" ref="U495" si="221">IF($O495="MENSUAL",ROUND((((T495-S495))/30),0)*$M495,((T495-S495)/30)*$M495)</f>
        <v>0</v>
      </c>
      <c r="V495" s="148">
        <f t="shared" si="146"/>
        <v>2</v>
      </c>
      <c r="W495" s="122">
        <f t="shared" ref="W495" si="222">+R495+U495</f>
        <v>3023912</v>
      </c>
      <c r="X495" s="123" t="s">
        <v>92</v>
      </c>
      <c r="Y495" s="124" t="s">
        <v>466</v>
      </c>
      <c r="Z495" s="125" t="s">
        <v>110</v>
      </c>
      <c r="AA495" s="125" t="s">
        <v>347</v>
      </c>
      <c r="AB495" s="125" t="s">
        <v>94</v>
      </c>
      <c r="AC495" s="126" t="str">
        <f t="shared" si="166"/>
        <v>CLE-479</v>
      </c>
      <c r="AD495" s="123">
        <v>80111600</v>
      </c>
      <c r="AE495" s="47" t="s">
        <v>724</v>
      </c>
      <c r="AF495" s="127" t="s">
        <v>716</v>
      </c>
      <c r="AG495" s="127" t="s">
        <v>716</v>
      </c>
      <c r="AH495" s="141">
        <f t="shared" ref="AH495" si="223">+V495</f>
        <v>2</v>
      </c>
      <c r="AI495" s="132" t="s">
        <v>96</v>
      </c>
      <c r="AJ495" s="151" t="s">
        <v>97</v>
      </c>
      <c r="AK495" s="128">
        <f t="shared" ref="AK495" si="224">+W495</f>
        <v>3023912</v>
      </c>
      <c r="AL495" s="128">
        <f t="shared" si="159"/>
        <v>3023912</v>
      </c>
      <c r="AM495" s="128"/>
      <c r="AN495" s="132" t="s">
        <v>94</v>
      </c>
      <c r="AO495" s="132" t="s">
        <v>98</v>
      </c>
      <c r="AP495" s="152" t="s">
        <v>99</v>
      </c>
      <c r="AQ495" s="153" t="s">
        <v>100</v>
      </c>
      <c r="AR495" s="129" t="s">
        <v>32</v>
      </c>
      <c r="AS495" s="130" t="s">
        <v>616</v>
      </c>
      <c r="AT495" s="131" t="s">
        <v>102</v>
      </c>
      <c r="AU495" s="132" t="s">
        <v>94</v>
      </c>
      <c r="AV495" s="132" t="s">
        <v>110</v>
      </c>
      <c r="AW495" s="133" t="s">
        <v>103</v>
      </c>
      <c r="AX495" s="133" t="s">
        <v>104</v>
      </c>
      <c r="AY495" s="133" t="s">
        <v>105</v>
      </c>
      <c r="AZ495" s="133" t="s">
        <v>103</v>
      </c>
      <c r="BA495" s="133"/>
      <c r="BB495" s="133"/>
    </row>
    <row r="496" spans="2:54" s="3" customFormat="1" ht="68.25" customHeight="1">
      <c r="B496" s="113">
        <v>480</v>
      </c>
      <c r="C496" s="113" t="s">
        <v>290</v>
      </c>
      <c r="D496" s="113" t="s">
        <v>29</v>
      </c>
      <c r="E496" s="113" t="s">
        <v>32</v>
      </c>
      <c r="F496" s="113"/>
      <c r="G496" s="114" t="s">
        <v>634</v>
      </c>
      <c r="H496" s="114" t="s">
        <v>107</v>
      </c>
      <c r="I496" s="113" t="s">
        <v>89</v>
      </c>
      <c r="J496" s="113"/>
      <c r="K496" s="115"/>
      <c r="L496" s="116"/>
      <c r="M496" s="117">
        <v>1511956</v>
      </c>
      <c r="N496" s="113">
        <v>1</v>
      </c>
      <c r="O496" s="113" t="s">
        <v>109</v>
      </c>
      <c r="P496" s="119">
        <v>45931</v>
      </c>
      <c r="Q496" s="119">
        <v>45992</v>
      </c>
      <c r="R496" s="120">
        <f t="shared" si="160"/>
        <v>3023912</v>
      </c>
      <c r="S496" s="118"/>
      <c r="T496" s="118"/>
      <c r="U496" s="120">
        <f t="shared" ref="U496" si="225">IF($O496="MENSUAL",ROUND((((T496-S496))/30),0)*$M496,((T496-S496)/30)*$M496)</f>
        <v>0</v>
      </c>
      <c r="V496" s="148">
        <f t="shared" si="146"/>
        <v>2</v>
      </c>
      <c r="W496" s="122">
        <f t="shared" ref="W496" si="226">+R496+U496</f>
        <v>3023912</v>
      </c>
      <c r="X496" s="123" t="s">
        <v>92</v>
      </c>
      <c r="Y496" s="124" t="s">
        <v>466</v>
      </c>
      <c r="Z496" s="125" t="s">
        <v>110</v>
      </c>
      <c r="AA496" s="125" t="s">
        <v>347</v>
      </c>
      <c r="AB496" s="125" t="s">
        <v>94</v>
      </c>
      <c r="AC496" s="126" t="str">
        <f t="shared" si="166"/>
        <v>CLE-480</v>
      </c>
      <c r="AD496" s="123">
        <v>80111600</v>
      </c>
      <c r="AE496" s="47" t="s">
        <v>725</v>
      </c>
      <c r="AF496" s="127" t="s">
        <v>716</v>
      </c>
      <c r="AG496" s="127" t="s">
        <v>716</v>
      </c>
      <c r="AH496" s="141">
        <f t="shared" ref="AH496" si="227">+V496</f>
        <v>2</v>
      </c>
      <c r="AI496" s="132" t="s">
        <v>96</v>
      </c>
      <c r="AJ496" s="151" t="s">
        <v>97</v>
      </c>
      <c r="AK496" s="128">
        <f t="shared" ref="AK496" si="228">+W496</f>
        <v>3023912</v>
      </c>
      <c r="AL496" s="128">
        <f t="shared" si="159"/>
        <v>3023912</v>
      </c>
      <c r="AM496" s="128"/>
      <c r="AN496" s="132" t="s">
        <v>94</v>
      </c>
      <c r="AO496" s="132" t="s">
        <v>98</v>
      </c>
      <c r="AP496" s="152" t="s">
        <v>99</v>
      </c>
      <c r="AQ496" s="153" t="s">
        <v>100</v>
      </c>
      <c r="AR496" s="129" t="s">
        <v>32</v>
      </c>
      <c r="AS496" s="130" t="s">
        <v>617</v>
      </c>
      <c r="AT496" s="131" t="s">
        <v>102</v>
      </c>
      <c r="AU496" s="132" t="s">
        <v>94</v>
      </c>
      <c r="AV496" s="132" t="s">
        <v>110</v>
      </c>
      <c r="AW496" s="133" t="s">
        <v>103</v>
      </c>
      <c r="AX496" s="133" t="s">
        <v>104</v>
      </c>
      <c r="AY496" s="133" t="s">
        <v>105</v>
      </c>
      <c r="AZ496" s="133" t="s">
        <v>103</v>
      </c>
      <c r="BA496" s="133"/>
      <c r="BB496" s="133"/>
    </row>
    <row r="497" spans="1:55" s="3" customFormat="1" ht="68.25" customHeight="1">
      <c r="B497" s="113">
        <v>481</v>
      </c>
      <c r="C497" s="113" t="s">
        <v>290</v>
      </c>
      <c r="D497" s="113" t="s">
        <v>29</v>
      </c>
      <c r="E497" s="113" t="s">
        <v>32</v>
      </c>
      <c r="F497" s="113"/>
      <c r="G497" s="114" t="s">
        <v>634</v>
      </c>
      <c r="H497" s="114" t="s">
        <v>107</v>
      </c>
      <c r="I497" s="113" t="s">
        <v>89</v>
      </c>
      <c r="J497" s="113"/>
      <c r="K497" s="115"/>
      <c r="L497" s="116"/>
      <c r="M497" s="117">
        <v>3040232</v>
      </c>
      <c r="N497" s="113">
        <v>1</v>
      </c>
      <c r="O497" s="113" t="s">
        <v>109</v>
      </c>
      <c r="P497" s="119">
        <v>45931</v>
      </c>
      <c r="Q497" s="119">
        <v>45992</v>
      </c>
      <c r="R497" s="120">
        <f t="shared" si="160"/>
        <v>6080464</v>
      </c>
      <c r="S497" s="118"/>
      <c r="T497" s="118"/>
      <c r="U497" s="120">
        <f t="shared" ref="U497" si="229">IF($O497="MENSUAL",ROUND((((T497-S497))/30),0)*$M497,((T497-S497)/30)*$M497)</f>
        <v>0</v>
      </c>
      <c r="V497" s="148">
        <f t="shared" si="146"/>
        <v>2</v>
      </c>
      <c r="W497" s="122">
        <f t="shared" ref="W497" si="230">+R497+U497</f>
        <v>6080464</v>
      </c>
      <c r="X497" s="123" t="s">
        <v>92</v>
      </c>
      <c r="Y497" s="124" t="s">
        <v>466</v>
      </c>
      <c r="Z497" s="125" t="s">
        <v>110</v>
      </c>
      <c r="AA497" s="125" t="s">
        <v>347</v>
      </c>
      <c r="AB497" s="125" t="s">
        <v>94</v>
      </c>
      <c r="AC497" s="126" t="str">
        <f t="shared" si="166"/>
        <v>CLE-481</v>
      </c>
      <c r="AD497" s="123">
        <v>80111600</v>
      </c>
      <c r="AE497" s="47" t="s">
        <v>726</v>
      </c>
      <c r="AF497" s="127" t="s">
        <v>716</v>
      </c>
      <c r="AG497" s="127" t="s">
        <v>716</v>
      </c>
      <c r="AH497" s="141">
        <f t="shared" ref="AH497" si="231">+V497</f>
        <v>2</v>
      </c>
      <c r="AI497" s="132" t="s">
        <v>96</v>
      </c>
      <c r="AJ497" s="151" t="s">
        <v>97</v>
      </c>
      <c r="AK497" s="128">
        <f t="shared" ref="AK497" si="232">+W497</f>
        <v>6080464</v>
      </c>
      <c r="AL497" s="128">
        <f t="shared" si="159"/>
        <v>6080464</v>
      </c>
      <c r="AM497" s="128"/>
      <c r="AN497" s="132" t="s">
        <v>94</v>
      </c>
      <c r="AO497" s="132" t="s">
        <v>98</v>
      </c>
      <c r="AP497" s="152" t="s">
        <v>99</v>
      </c>
      <c r="AQ497" s="153" t="s">
        <v>100</v>
      </c>
      <c r="AR497" s="129" t="s">
        <v>32</v>
      </c>
      <c r="AS497" s="130" t="s">
        <v>618</v>
      </c>
      <c r="AT497" s="131" t="s">
        <v>102</v>
      </c>
      <c r="AU497" s="132" t="s">
        <v>94</v>
      </c>
      <c r="AV497" s="132" t="s">
        <v>110</v>
      </c>
      <c r="AW497" s="133" t="s">
        <v>103</v>
      </c>
      <c r="AX497" s="133" t="s">
        <v>104</v>
      </c>
      <c r="AY497" s="133" t="s">
        <v>105</v>
      </c>
      <c r="AZ497" s="133" t="s">
        <v>103</v>
      </c>
      <c r="BA497" s="133"/>
      <c r="BB497" s="133"/>
    </row>
    <row r="498" spans="1:55" s="3" customFormat="1" ht="68.25" customHeight="1">
      <c r="B498" s="113">
        <v>482</v>
      </c>
      <c r="C498" s="113" t="s">
        <v>290</v>
      </c>
      <c r="D498" s="113" t="s">
        <v>29</v>
      </c>
      <c r="E498" s="113" t="s">
        <v>32</v>
      </c>
      <c r="F498" s="113"/>
      <c r="G498" s="114" t="s">
        <v>634</v>
      </c>
      <c r="H498" s="114" t="s">
        <v>107</v>
      </c>
      <c r="I498" s="113" t="s">
        <v>89</v>
      </c>
      <c r="J498" s="113"/>
      <c r="K498" s="115"/>
      <c r="L498" s="116"/>
      <c r="M498" s="117">
        <v>3197077</v>
      </c>
      <c r="N498" s="113">
        <v>1</v>
      </c>
      <c r="O498" s="113" t="s">
        <v>109</v>
      </c>
      <c r="P498" s="119">
        <v>45931</v>
      </c>
      <c r="Q498" s="119">
        <v>45992</v>
      </c>
      <c r="R498" s="120">
        <f t="shared" si="160"/>
        <v>6394154</v>
      </c>
      <c r="S498" s="118"/>
      <c r="T498" s="118"/>
      <c r="U498" s="120">
        <f t="shared" ref="U498" si="233">IF($O498="MENSUAL",ROUND((((T498-S498))/30),0)*$M498,((T498-S498)/30)*$M498)</f>
        <v>0</v>
      </c>
      <c r="V498" s="148">
        <f t="shared" si="146"/>
        <v>2</v>
      </c>
      <c r="W498" s="122">
        <f t="shared" ref="W498" si="234">+R498+U498</f>
        <v>6394154</v>
      </c>
      <c r="X498" s="123" t="s">
        <v>92</v>
      </c>
      <c r="Y498" s="124" t="s">
        <v>466</v>
      </c>
      <c r="Z498" s="125" t="s">
        <v>110</v>
      </c>
      <c r="AA498" s="125" t="s">
        <v>347</v>
      </c>
      <c r="AB498" s="125" t="s">
        <v>94</v>
      </c>
      <c r="AC498" s="126" t="str">
        <f t="shared" si="166"/>
        <v>CLE-482</v>
      </c>
      <c r="AD498" s="123">
        <v>80111600</v>
      </c>
      <c r="AE498" s="47" t="s">
        <v>727</v>
      </c>
      <c r="AF498" s="127" t="s">
        <v>716</v>
      </c>
      <c r="AG498" s="127" t="s">
        <v>716</v>
      </c>
      <c r="AH498" s="141">
        <f t="shared" ref="AH498" si="235">+V498</f>
        <v>2</v>
      </c>
      <c r="AI498" s="132" t="s">
        <v>96</v>
      </c>
      <c r="AJ498" s="151" t="s">
        <v>97</v>
      </c>
      <c r="AK498" s="128">
        <f t="shared" ref="AK498" si="236">+W498</f>
        <v>6394154</v>
      </c>
      <c r="AL498" s="128">
        <f t="shared" si="159"/>
        <v>6394154</v>
      </c>
      <c r="AM498" s="128"/>
      <c r="AN498" s="132" t="s">
        <v>94</v>
      </c>
      <c r="AO498" s="132" t="s">
        <v>98</v>
      </c>
      <c r="AP498" s="152" t="s">
        <v>99</v>
      </c>
      <c r="AQ498" s="153" t="s">
        <v>100</v>
      </c>
      <c r="AR498" s="129" t="s">
        <v>32</v>
      </c>
      <c r="AS498" s="130" t="s">
        <v>619</v>
      </c>
      <c r="AT498" s="131" t="s">
        <v>102</v>
      </c>
      <c r="AU498" s="132" t="s">
        <v>94</v>
      </c>
      <c r="AV498" s="132" t="s">
        <v>110</v>
      </c>
      <c r="AW498" s="133" t="s">
        <v>103</v>
      </c>
      <c r="AX498" s="133" t="s">
        <v>104</v>
      </c>
      <c r="AY498" s="133" t="s">
        <v>105</v>
      </c>
      <c r="AZ498" s="133" t="s">
        <v>103</v>
      </c>
      <c r="BA498" s="133"/>
      <c r="BB498" s="133"/>
    </row>
    <row r="499" spans="1:55" s="3" customFormat="1" ht="68.25" customHeight="1">
      <c r="B499" s="113">
        <v>483</v>
      </c>
      <c r="C499" s="113" t="s">
        <v>290</v>
      </c>
      <c r="D499" s="113" t="s">
        <v>29</v>
      </c>
      <c r="E499" s="113" t="s">
        <v>32</v>
      </c>
      <c r="F499" s="113"/>
      <c r="G499" s="114" t="s">
        <v>634</v>
      </c>
      <c r="H499" s="114" t="s">
        <v>107</v>
      </c>
      <c r="I499" s="113" t="s">
        <v>89</v>
      </c>
      <c r="J499" s="113"/>
      <c r="K499" s="115"/>
      <c r="L499" s="116"/>
      <c r="M499" s="117">
        <v>2103101</v>
      </c>
      <c r="N499" s="113">
        <v>1</v>
      </c>
      <c r="O499" s="113" t="s">
        <v>109</v>
      </c>
      <c r="P499" s="119">
        <v>45931</v>
      </c>
      <c r="Q499" s="119">
        <v>45992</v>
      </c>
      <c r="R499" s="120">
        <f t="shared" si="160"/>
        <v>4206202</v>
      </c>
      <c r="S499" s="118"/>
      <c r="T499" s="118"/>
      <c r="U499" s="120">
        <f t="shared" ref="U499" si="237">IF($O499="MENSUAL",ROUND((((T499-S499))/30),0)*$M499,((T499-S499)/30)*$M499)</f>
        <v>0</v>
      </c>
      <c r="V499" s="148">
        <f t="shared" si="146"/>
        <v>2</v>
      </c>
      <c r="W499" s="122">
        <f t="shared" ref="W499" si="238">+R499+U499</f>
        <v>4206202</v>
      </c>
      <c r="X499" s="123" t="s">
        <v>92</v>
      </c>
      <c r="Y499" s="124" t="s">
        <v>466</v>
      </c>
      <c r="Z499" s="125" t="s">
        <v>110</v>
      </c>
      <c r="AA499" s="125" t="s">
        <v>347</v>
      </c>
      <c r="AB499" s="125" t="s">
        <v>94</v>
      </c>
      <c r="AC499" s="126" t="str">
        <f t="shared" si="166"/>
        <v>CLE-483</v>
      </c>
      <c r="AD499" s="123">
        <v>80111600</v>
      </c>
      <c r="AE499" s="47" t="s">
        <v>728</v>
      </c>
      <c r="AF499" s="127" t="s">
        <v>716</v>
      </c>
      <c r="AG499" s="127" t="s">
        <v>716</v>
      </c>
      <c r="AH499" s="141">
        <f t="shared" ref="AH499" si="239">+V499</f>
        <v>2</v>
      </c>
      <c r="AI499" s="132" t="s">
        <v>96</v>
      </c>
      <c r="AJ499" s="151" t="s">
        <v>97</v>
      </c>
      <c r="AK499" s="128">
        <f t="shared" ref="AK499" si="240">+W499</f>
        <v>4206202</v>
      </c>
      <c r="AL499" s="128">
        <f t="shared" si="159"/>
        <v>4206202</v>
      </c>
      <c r="AM499" s="128"/>
      <c r="AN499" s="132" t="s">
        <v>94</v>
      </c>
      <c r="AO499" s="132" t="s">
        <v>98</v>
      </c>
      <c r="AP499" s="152" t="s">
        <v>99</v>
      </c>
      <c r="AQ499" s="153" t="s">
        <v>100</v>
      </c>
      <c r="AR499" s="129" t="s">
        <v>32</v>
      </c>
      <c r="AS499" s="130" t="s">
        <v>620</v>
      </c>
      <c r="AT499" s="131" t="s">
        <v>102</v>
      </c>
      <c r="AU499" s="132" t="s">
        <v>94</v>
      </c>
      <c r="AV499" s="132" t="s">
        <v>110</v>
      </c>
      <c r="AW499" s="133" t="s">
        <v>103</v>
      </c>
      <c r="AX499" s="133" t="s">
        <v>104</v>
      </c>
      <c r="AY499" s="133" t="s">
        <v>105</v>
      </c>
      <c r="AZ499" s="133" t="s">
        <v>103</v>
      </c>
      <c r="BA499" s="133"/>
      <c r="BB499" s="133"/>
    </row>
    <row r="500" spans="1:55" s="3" customFormat="1" ht="68.25" customHeight="1">
      <c r="B500" s="113">
        <v>484</v>
      </c>
      <c r="C500" s="113" t="s">
        <v>290</v>
      </c>
      <c r="D500" s="113" t="s">
        <v>29</v>
      </c>
      <c r="E500" s="113" t="s">
        <v>32</v>
      </c>
      <c r="F500" s="113"/>
      <c r="G500" s="114" t="s">
        <v>634</v>
      </c>
      <c r="H500" s="114" t="s">
        <v>107</v>
      </c>
      <c r="I500" s="113" t="s">
        <v>89</v>
      </c>
      <c r="J500" s="113"/>
      <c r="K500" s="115"/>
      <c r="L500" s="116"/>
      <c r="M500" s="117">
        <v>2057202</v>
      </c>
      <c r="N500" s="113">
        <v>1</v>
      </c>
      <c r="O500" s="113" t="s">
        <v>109</v>
      </c>
      <c r="P500" s="119">
        <v>45931</v>
      </c>
      <c r="Q500" s="119">
        <v>45992</v>
      </c>
      <c r="R500" s="120">
        <f t="shared" si="160"/>
        <v>4114404</v>
      </c>
      <c r="S500" s="118"/>
      <c r="T500" s="118"/>
      <c r="U500" s="120">
        <f t="shared" ref="U500" si="241">IF($O500="MENSUAL",ROUND((((T500-S500))/30),0)*$M500,((T500-S500)/30)*$M500)</f>
        <v>0</v>
      </c>
      <c r="V500" s="148">
        <f t="shared" si="146"/>
        <v>2</v>
      </c>
      <c r="W500" s="122">
        <f t="shared" ref="W500" si="242">+R500+U500</f>
        <v>4114404</v>
      </c>
      <c r="X500" s="123" t="s">
        <v>92</v>
      </c>
      <c r="Y500" s="124" t="s">
        <v>466</v>
      </c>
      <c r="Z500" s="125" t="s">
        <v>110</v>
      </c>
      <c r="AA500" s="125" t="s">
        <v>347</v>
      </c>
      <c r="AB500" s="125" t="s">
        <v>94</v>
      </c>
      <c r="AC500" s="126" t="str">
        <f t="shared" si="166"/>
        <v>CLE-484</v>
      </c>
      <c r="AD500" s="123">
        <v>80111600</v>
      </c>
      <c r="AE500" s="47" t="s">
        <v>729</v>
      </c>
      <c r="AF500" s="127" t="s">
        <v>716</v>
      </c>
      <c r="AG500" s="127" t="s">
        <v>716</v>
      </c>
      <c r="AH500" s="141">
        <f t="shared" ref="AH500" si="243">+V500</f>
        <v>2</v>
      </c>
      <c r="AI500" s="132" t="s">
        <v>96</v>
      </c>
      <c r="AJ500" s="151" t="s">
        <v>97</v>
      </c>
      <c r="AK500" s="128">
        <f t="shared" ref="AK500" si="244">+W500</f>
        <v>4114404</v>
      </c>
      <c r="AL500" s="128">
        <f t="shared" si="159"/>
        <v>4114404</v>
      </c>
      <c r="AM500" s="128"/>
      <c r="AN500" s="132" t="s">
        <v>94</v>
      </c>
      <c r="AO500" s="132" t="s">
        <v>98</v>
      </c>
      <c r="AP500" s="152" t="s">
        <v>99</v>
      </c>
      <c r="AQ500" s="153" t="s">
        <v>100</v>
      </c>
      <c r="AR500" s="129" t="s">
        <v>32</v>
      </c>
      <c r="AS500" s="130" t="s">
        <v>621</v>
      </c>
      <c r="AT500" s="131" t="s">
        <v>102</v>
      </c>
      <c r="AU500" s="132" t="s">
        <v>94</v>
      </c>
      <c r="AV500" s="132" t="s">
        <v>110</v>
      </c>
      <c r="AW500" s="133" t="s">
        <v>103</v>
      </c>
      <c r="AX500" s="133" t="s">
        <v>104</v>
      </c>
      <c r="AY500" s="133" t="s">
        <v>105</v>
      </c>
      <c r="AZ500" s="133" t="s">
        <v>103</v>
      </c>
      <c r="BA500" s="133"/>
      <c r="BB500" s="133"/>
    </row>
    <row r="501" spans="1:55" s="3" customFormat="1" ht="68.25" customHeight="1">
      <c r="B501" s="113">
        <v>485</v>
      </c>
      <c r="C501" s="113" t="s">
        <v>290</v>
      </c>
      <c r="D501" s="113" t="s">
        <v>29</v>
      </c>
      <c r="E501" s="113" t="s">
        <v>32</v>
      </c>
      <c r="F501" s="113"/>
      <c r="G501" s="114" t="s">
        <v>634</v>
      </c>
      <c r="H501" s="114" t="s">
        <v>107</v>
      </c>
      <c r="I501" s="113" t="s">
        <v>89</v>
      </c>
      <c r="J501" s="113"/>
      <c r="K501" s="115"/>
      <c r="L501" s="116"/>
      <c r="M501" s="117">
        <v>1581957</v>
      </c>
      <c r="N501" s="113">
        <v>1</v>
      </c>
      <c r="O501" s="113" t="s">
        <v>109</v>
      </c>
      <c r="P501" s="119">
        <v>45931</v>
      </c>
      <c r="Q501" s="119">
        <v>45992</v>
      </c>
      <c r="R501" s="120">
        <f t="shared" si="160"/>
        <v>3163914</v>
      </c>
      <c r="S501" s="118"/>
      <c r="T501" s="118"/>
      <c r="U501" s="120">
        <f t="shared" ref="U501" si="245">IF($O501="MENSUAL",ROUND((((T501-S501))/30),0)*$M501,((T501-S501)/30)*$M501)</f>
        <v>0</v>
      </c>
      <c r="V501" s="148">
        <f t="shared" si="146"/>
        <v>2</v>
      </c>
      <c r="W501" s="122">
        <f t="shared" ref="W501" si="246">+R501+U501</f>
        <v>3163914</v>
      </c>
      <c r="X501" s="123" t="s">
        <v>92</v>
      </c>
      <c r="Y501" s="124" t="s">
        <v>466</v>
      </c>
      <c r="Z501" s="125" t="s">
        <v>110</v>
      </c>
      <c r="AA501" s="125" t="s">
        <v>347</v>
      </c>
      <c r="AB501" s="125" t="s">
        <v>94</v>
      </c>
      <c r="AC501" s="126" t="str">
        <f t="shared" si="166"/>
        <v>CLE-485</v>
      </c>
      <c r="AD501" s="123">
        <v>80111600</v>
      </c>
      <c r="AE501" s="47" t="s">
        <v>730</v>
      </c>
      <c r="AF501" s="127" t="s">
        <v>716</v>
      </c>
      <c r="AG501" s="127" t="s">
        <v>716</v>
      </c>
      <c r="AH501" s="141">
        <f t="shared" ref="AH501" si="247">+V501</f>
        <v>2</v>
      </c>
      <c r="AI501" s="132" t="s">
        <v>96</v>
      </c>
      <c r="AJ501" s="151" t="s">
        <v>97</v>
      </c>
      <c r="AK501" s="128">
        <f t="shared" ref="AK501" si="248">+W501</f>
        <v>3163914</v>
      </c>
      <c r="AL501" s="128">
        <f t="shared" si="159"/>
        <v>3163914</v>
      </c>
      <c r="AM501" s="128"/>
      <c r="AN501" s="132" t="s">
        <v>94</v>
      </c>
      <c r="AO501" s="132" t="s">
        <v>98</v>
      </c>
      <c r="AP501" s="152" t="s">
        <v>99</v>
      </c>
      <c r="AQ501" s="153" t="s">
        <v>100</v>
      </c>
      <c r="AR501" s="129" t="s">
        <v>32</v>
      </c>
      <c r="AS501" s="130" t="s">
        <v>622</v>
      </c>
      <c r="AT501" s="131" t="s">
        <v>102</v>
      </c>
      <c r="AU501" s="132" t="s">
        <v>94</v>
      </c>
      <c r="AV501" s="132" t="s">
        <v>110</v>
      </c>
      <c r="AW501" s="133" t="s">
        <v>103</v>
      </c>
      <c r="AX501" s="133" t="s">
        <v>104</v>
      </c>
      <c r="AY501" s="133" t="s">
        <v>105</v>
      </c>
      <c r="AZ501" s="133" t="s">
        <v>103</v>
      </c>
      <c r="BA501" s="133"/>
      <c r="BB501" s="133"/>
    </row>
    <row r="502" spans="1:55" s="3" customFormat="1" ht="68.25" customHeight="1">
      <c r="B502" s="113">
        <v>486</v>
      </c>
      <c r="C502" s="113" t="s">
        <v>290</v>
      </c>
      <c r="D502" s="113" t="s">
        <v>29</v>
      </c>
      <c r="E502" s="113" t="s">
        <v>32</v>
      </c>
      <c r="F502" s="113"/>
      <c r="G502" s="114" t="s">
        <v>634</v>
      </c>
      <c r="H502" s="114" t="s">
        <v>107</v>
      </c>
      <c r="I502" s="113" t="s">
        <v>89</v>
      </c>
      <c r="J502" s="113"/>
      <c r="K502" s="115"/>
      <c r="L502" s="116"/>
      <c r="M502" s="117">
        <v>1637454</v>
      </c>
      <c r="N502" s="113">
        <v>1</v>
      </c>
      <c r="O502" s="113" t="s">
        <v>109</v>
      </c>
      <c r="P502" s="119">
        <v>45931</v>
      </c>
      <c r="Q502" s="119">
        <v>45992</v>
      </c>
      <c r="R502" s="120">
        <f t="shared" si="160"/>
        <v>3274908</v>
      </c>
      <c r="S502" s="118"/>
      <c r="T502" s="118"/>
      <c r="U502" s="120">
        <f t="shared" ref="U502" si="249">IF($O502="MENSUAL",ROUND((((T502-S502))/30),0)*$M502,((T502-S502)/30)*$M502)</f>
        <v>0</v>
      </c>
      <c r="V502" s="148">
        <f t="shared" si="146"/>
        <v>2</v>
      </c>
      <c r="W502" s="122">
        <f t="shared" ref="W502" si="250">+R502+U502</f>
        <v>3274908</v>
      </c>
      <c r="X502" s="123" t="s">
        <v>92</v>
      </c>
      <c r="Y502" s="124" t="s">
        <v>466</v>
      </c>
      <c r="Z502" s="125" t="s">
        <v>110</v>
      </c>
      <c r="AA502" s="125" t="s">
        <v>347</v>
      </c>
      <c r="AB502" s="125" t="s">
        <v>94</v>
      </c>
      <c r="AC502" s="126" t="str">
        <f t="shared" si="166"/>
        <v>CLE-486</v>
      </c>
      <c r="AD502" s="123">
        <v>80111600</v>
      </c>
      <c r="AE502" s="47" t="s">
        <v>731</v>
      </c>
      <c r="AF502" s="127" t="s">
        <v>716</v>
      </c>
      <c r="AG502" s="127" t="s">
        <v>716</v>
      </c>
      <c r="AH502" s="141">
        <f t="shared" ref="AH502" si="251">+V502</f>
        <v>2</v>
      </c>
      <c r="AI502" s="132" t="s">
        <v>96</v>
      </c>
      <c r="AJ502" s="151" t="s">
        <v>97</v>
      </c>
      <c r="AK502" s="128">
        <f t="shared" ref="AK502" si="252">+W502</f>
        <v>3274908</v>
      </c>
      <c r="AL502" s="128">
        <f t="shared" si="159"/>
        <v>3274908</v>
      </c>
      <c r="AM502" s="128"/>
      <c r="AN502" s="132" t="s">
        <v>94</v>
      </c>
      <c r="AO502" s="132" t="s">
        <v>98</v>
      </c>
      <c r="AP502" s="152" t="s">
        <v>99</v>
      </c>
      <c r="AQ502" s="153" t="s">
        <v>100</v>
      </c>
      <c r="AR502" s="129" t="s">
        <v>32</v>
      </c>
      <c r="AS502" s="130" t="s">
        <v>623</v>
      </c>
      <c r="AT502" s="131" t="s">
        <v>102</v>
      </c>
      <c r="AU502" s="132" t="s">
        <v>94</v>
      </c>
      <c r="AV502" s="132" t="s">
        <v>110</v>
      </c>
      <c r="AW502" s="133" t="s">
        <v>103</v>
      </c>
      <c r="AX502" s="133" t="s">
        <v>104</v>
      </c>
      <c r="AY502" s="133" t="s">
        <v>105</v>
      </c>
      <c r="AZ502" s="133" t="s">
        <v>103</v>
      </c>
      <c r="BA502" s="133"/>
      <c r="BB502" s="133"/>
    </row>
    <row r="503" spans="1:55" s="3" customFormat="1" ht="68.25" customHeight="1">
      <c r="B503" s="113">
        <v>487</v>
      </c>
      <c r="C503" s="113" t="s">
        <v>290</v>
      </c>
      <c r="D503" s="113" t="s">
        <v>29</v>
      </c>
      <c r="E503" s="113" t="s">
        <v>32</v>
      </c>
      <c r="F503" s="113"/>
      <c r="G503" s="114" t="s">
        <v>634</v>
      </c>
      <c r="H503" s="114" t="s">
        <v>107</v>
      </c>
      <c r="I503" s="113" t="s">
        <v>89</v>
      </c>
      <c r="J503" s="113"/>
      <c r="K503" s="115"/>
      <c r="L503" s="116"/>
      <c r="M503" s="117">
        <v>1605256</v>
      </c>
      <c r="N503" s="113">
        <v>1</v>
      </c>
      <c r="O503" s="113" t="s">
        <v>109</v>
      </c>
      <c r="P503" s="119">
        <v>45931</v>
      </c>
      <c r="Q503" s="119">
        <v>45992</v>
      </c>
      <c r="R503" s="120">
        <f t="shared" si="160"/>
        <v>3210512</v>
      </c>
      <c r="S503" s="118"/>
      <c r="T503" s="118"/>
      <c r="U503" s="120">
        <f t="shared" ref="U503:U504" si="253">IF($O503="MENSUAL",ROUND((((T503-S503))/30),0)*$M503,((T503-S503)/30)*$M503)</f>
        <v>0</v>
      </c>
      <c r="V503" s="148">
        <f t="shared" si="146"/>
        <v>2</v>
      </c>
      <c r="W503" s="122">
        <f t="shared" ref="W503:W504" si="254">+R503+U503</f>
        <v>3210512</v>
      </c>
      <c r="X503" s="123" t="s">
        <v>92</v>
      </c>
      <c r="Y503" s="124" t="s">
        <v>466</v>
      </c>
      <c r="Z503" s="125" t="s">
        <v>110</v>
      </c>
      <c r="AA503" s="125" t="s">
        <v>347</v>
      </c>
      <c r="AB503" s="125" t="s">
        <v>94</v>
      </c>
      <c r="AC503" s="126" t="str">
        <f>"CLE-"&amp;B503</f>
        <v>CLE-487</v>
      </c>
      <c r="AD503" s="123">
        <v>80111600</v>
      </c>
      <c r="AE503" s="47" t="s">
        <v>732</v>
      </c>
      <c r="AF503" s="127" t="s">
        <v>716</v>
      </c>
      <c r="AG503" s="127" t="s">
        <v>716</v>
      </c>
      <c r="AH503" s="141">
        <f t="shared" ref="AH503:AH504" si="255">+V503</f>
        <v>2</v>
      </c>
      <c r="AI503" s="132" t="s">
        <v>96</v>
      </c>
      <c r="AJ503" s="151" t="s">
        <v>97</v>
      </c>
      <c r="AK503" s="128">
        <f t="shared" ref="AK503:AK504" si="256">+W503</f>
        <v>3210512</v>
      </c>
      <c r="AL503" s="128">
        <f t="shared" si="159"/>
        <v>3210512</v>
      </c>
      <c r="AM503" s="128"/>
      <c r="AN503" s="132" t="s">
        <v>94</v>
      </c>
      <c r="AO503" s="132" t="s">
        <v>98</v>
      </c>
      <c r="AP503" s="152" t="s">
        <v>99</v>
      </c>
      <c r="AQ503" s="153" t="s">
        <v>100</v>
      </c>
      <c r="AR503" s="129" t="s">
        <v>32</v>
      </c>
      <c r="AS503" s="130" t="s">
        <v>624</v>
      </c>
      <c r="AT503" s="131" t="s">
        <v>102</v>
      </c>
      <c r="AU503" s="132" t="s">
        <v>94</v>
      </c>
      <c r="AV503" s="132" t="s">
        <v>110</v>
      </c>
      <c r="AW503" s="133" t="s">
        <v>103</v>
      </c>
      <c r="AX503" s="133" t="s">
        <v>104</v>
      </c>
      <c r="AY503" s="133" t="s">
        <v>105</v>
      </c>
      <c r="AZ503" s="133" t="s">
        <v>103</v>
      </c>
      <c r="BA503" s="133"/>
      <c r="BB503" s="133"/>
    </row>
    <row r="504" spans="1:55" s="3" customFormat="1" ht="72">
      <c r="A504" s="112" t="s">
        <v>113</v>
      </c>
      <c r="B504" s="113">
        <v>488</v>
      </c>
      <c r="C504" s="113" t="s">
        <v>85</v>
      </c>
      <c r="D504" s="113" t="s">
        <v>5</v>
      </c>
      <c r="E504" s="113" t="s">
        <v>9</v>
      </c>
      <c r="F504" s="113"/>
      <c r="G504" s="114" t="s">
        <v>106</v>
      </c>
      <c r="H504" s="114" t="s">
        <v>107</v>
      </c>
      <c r="I504" s="113" t="s">
        <v>115</v>
      </c>
      <c r="J504" s="113">
        <v>4</v>
      </c>
      <c r="K504" s="115">
        <v>5700000</v>
      </c>
      <c r="L504" s="116">
        <v>0.04</v>
      </c>
      <c r="M504" s="117">
        <f t="shared" ref="M504" si="257">+K504*(1+L504)</f>
        <v>5928000</v>
      </c>
      <c r="N504" s="113">
        <v>1</v>
      </c>
      <c r="O504" s="113" t="s">
        <v>91</v>
      </c>
      <c r="P504" s="119">
        <v>45962</v>
      </c>
      <c r="Q504" s="119">
        <v>46006</v>
      </c>
      <c r="R504" s="120">
        <f t="shared" si="160"/>
        <v>8892000</v>
      </c>
      <c r="S504" s="121"/>
      <c r="T504" s="118"/>
      <c r="U504" s="120">
        <f t="shared" si="253"/>
        <v>0</v>
      </c>
      <c r="V504" s="148">
        <f>ROUND((((Q504-P504)+(T504-S504))/30),1)</f>
        <v>1.5</v>
      </c>
      <c r="W504" s="122">
        <f t="shared" si="254"/>
        <v>8892000</v>
      </c>
      <c r="X504" s="123" t="s">
        <v>92</v>
      </c>
      <c r="Y504" s="124" t="s">
        <v>93</v>
      </c>
      <c r="Z504" s="125" t="s">
        <v>110</v>
      </c>
      <c r="AA504" s="125" t="s">
        <v>347</v>
      </c>
      <c r="AB504" s="125" t="s">
        <v>94</v>
      </c>
      <c r="AC504" s="126" t="str">
        <f>"CON-"&amp;B504</f>
        <v>CON-488</v>
      </c>
      <c r="AD504" s="123">
        <v>80111600</v>
      </c>
      <c r="AE504" s="47" t="s">
        <v>735</v>
      </c>
      <c r="AF504" s="127">
        <f t="shared" ref="AF504" si="258">+P504</f>
        <v>45962</v>
      </c>
      <c r="AG504" s="127">
        <f t="shared" ref="AG504" si="259">+AF504</f>
        <v>45962</v>
      </c>
      <c r="AH504" s="141">
        <f t="shared" si="255"/>
        <v>1.5</v>
      </c>
      <c r="AI504" s="132" t="s">
        <v>96</v>
      </c>
      <c r="AJ504" s="151" t="s">
        <v>97</v>
      </c>
      <c r="AK504" s="128">
        <f t="shared" si="256"/>
        <v>8892000</v>
      </c>
      <c r="AL504" s="128">
        <f t="shared" si="159"/>
        <v>8892000</v>
      </c>
      <c r="AM504" s="128"/>
      <c r="AN504" s="132" t="s">
        <v>94</v>
      </c>
      <c r="AO504" s="132" t="s">
        <v>98</v>
      </c>
      <c r="AP504" s="152" t="s">
        <v>99</v>
      </c>
      <c r="AQ504" s="153" t="s">
        <v>100</v>
      </c>
      <c r="AR504" s="129" t="str">
        <f t="shared" ref="AR504" si="260">E504</f>
        <v xml:space="preserve">OFICINA DE DESARROLLO Y PLANEACIÓN </v>
      </c>
      <c r="AS504" s="130" t="s">
        <v>101</v>
      </c>
      <c r="AT504" s="131" t="s">
        <v>102</v>
      </c>
      <c r="AU504" s="132" t="s">
        <v>94</v>
      </c>
      <c r="AV504" s="132" t="s">
        <v>94</v>
      </c>
      <c r="AW504" s="133" t="s">
        <v>103</v>
      </c>
      <c r="AX504" s="133" t="s">
        <v>104</v>
      </c>
      <c r="AY504" s="133" t="s">
        <v>105</v>
      </c>
      <c r="AZ504" s="133" t="s">
        <v>103</v>
      </c>
      <c r="BA504" s="133"/>
      <c r="BB504" s="133"/>
      <c r="BC504" s="154"/>
    </row>
    <row r="505" spans="1:55" s="3" customFormat="1" ht="84">
      <c r="A505" s="182" t="s">
        <v>113</v>
      </c>
      <c r="B505" s="113">
        <v>489</v>
      </c>
      <c r="C505" s="113" t="s">
        <v>85</v>
      </c>
      <c r="D505" s="113" t="s">
        <v>5</v>
      </c>
      <c r="E505" s="113" t="s">
        <v>9</v>
      </c>
      <c r="F505" s="113"/>
      <c r="G505" s="114" t="s">
        <v>106</v>
      </c>
      <c r="H505" s="114" t="s">
        <v>107</v>
      </c>
      <c r="I505" s="113" t="s">
        <v>115</v>
      </c>
      <c r="J505" s="113">
        <v>4</v>
      </c>
      <c r="K505" s="184">
        <v>6200000</v>
      </c>
      <c r="L505" s="185">
        <v>0.04</v>
      </c>
      <c r="M505" s="117">
        <f t="shared" ref="M505" si="261">+K505*(1+L505)</f>
        <v>6448000</v>
      </c>
      <c r="N505" s="113">
        <v>1</v>
      </c>
      <c r="O505" s="113" t="s">
        <v>91</v>
      </c>
      <c r="P505" s="119">
        <v>45962</v>
      </c>
      <c r="Q505" s="119">
        <v>46006</v>
      </c>
      <c r="R505" s="120">
        <f t="shared" ref="R505" si="262">M505*V505</f>
        <v>9672000</v>
      </c>
      <c r="S505" s="121"/>
      <c r="T505" s="118"/>
      <c r="U505" s="120">
        <f t="shared" ref="U505" si="263">IF($O505="MENSUAL",ROUND((((T505-S505))/30),0)*$M505,((T505-S505)/30)*$M505)</f>
        <v>0</v>
      </c>
      <c r="V505" s="148">
        <f>ROUND((((Q505-P505)+(T505-S505))/30),1)</f>
        <v>1.5</v>
      </c>
      <c r="W505" s="122">
        <f t="shared" ref="W505" si="264">+R505+U505</f>
        <v>9672000</v>
      </c>
      <c r="X505" s="123" t="s">
        <v>92</v>
      </c>
      <c r="Y505" s="124" t="s">
        <v>93</v>
      </c>
      <c r="Z505" s="125" t="s">
        <v>110</v>
      </c>
      <c r="AA505" s="125" t="s">
        <v>347</v>
      </c>
      <c r="AB505" s="125" t="s">
        <v>94</v>
      </c>
      <c r="AC505" s="126" t="str">
        <f>"CON-"&amp;B505</f>
        <v>CON-489</v>
      </c>
      <c r="AD505" s="123">
        <v>80111600</v>
      </c>
      <c r="AE505" s="47" t="s">
        <v>736</v>
      </c>
      <c r="AF505" s="127">
        <f t="shared" ref="AF505" si="265">+P505</f>
        <v>45962</v>
      </c>
      <c r="AG505" s="127">
        <f t="shared" ref="AG505" si="266">+AF505</f>
        <v>45962</v>
      </c>
      <c r="AH505" s="141">
        <f t="shared" ref="AH505" si="267">+V505</f>
        <v>1.5</v>
      </c>
      <c r="AI505" s="132" t="s">
        <v>96</v>
      </c>
      <c r="AJ505" s="151" t="s">
        <v>97</v>
      </c>
      <c r="AK505" s="128">
        <f t="shared" ref="AK505:AK507" si="268">+W505</f>
        <v>9672000</v>
      </c>
      <c r="AL505" s="128">
        <f t="shared" ref="AL505:AL507" si="269">+AK505</f>
        <v>9672000</v>
      </c>
      <c r="AM505" s="128"/>
      <c r="AN505" s="132" t="s">
        <v>94</v>
      </c>
      <c r="AO505" s="132" t="s">
        <v>98</v>
      </c>
      <c r="AP505" s="152" t="s">
        <v>99</v>
      </c>
      <c r="AQ505" s="153" t="s">
        <v>100</v>
      </c>
      <c r="AR505" s="129" t="str">
        <f t="shared" ref="AR505" si="270">E505</f>
        <v xml:space="preserve">OFICINA DE DESARROLLO Y PLANEACIÓN </v>
      </c>
      <c r="AS505" s="130" t="s">
        <v>101</v>
      </c>
      <c r="AT505" s="131" t="s">
        <v>102</v>
      </c>
      <c r="AU505" s="132" t="s">
        <v>94</v>
      </c>
      <c r="AV505" s="132" t="s">
        <v>94</v>
      </c>
      <c r="AW505" s="133" t="s">
        <v>103</v>
      </c>
      <c r="AX505" s="133" t="s">
        <v>104</v>
      </c>
      <c r="AY505" s="133" t="s">
        <v>105</v>
      </c>
      <c r="AZ505" s="133" t="s">
        <v>103</v>
      </c>
      <c r="BA505" s="133"/>
      <c r="BB505" s="133"/>
      <c r="BC505" s="93"/>
    </row>
    <row r="506" spans="1:55" s="190" customFormat="1" ht="84">
      <c r="A506" s="183"/>
      <c r="B506" s="113">
        <v>490</v>
      </c>
      <c r="C506" s="113" t="s">
        <v>290</v>
      </c>
      <c r="D506" s="113" t="s">
        <v>29</v>
      </c>
      <c r="E506" s="113" t="s">
        <v>32</v>
      </c>
      <c r="F506" s="113"/>
      <c r="G506" s="114" t="s">
        <v>688</v>
      </c>
      <c r="H506" s="114" t="s">
        <v>107</v>
      </c>
      <c r="I506" s="113" t="s">
        <v>108</v>
      </c>
      <c r="J506" s="113"/>
      <c r="K506" s="184"/>
      <c r="L506" s="179">
        <v>6000000</v>
      </c>
      <c r="M506" s="117">
        <v>6000000</v>
      </c>
      <c r="N506" s="113">
        <v>1</v>
      </c>
      <c r="O506" s="113" t="s">
        <v>109</v>
      </c>
      <c r="P506" s="119">
        <v>45957</v>
      </c>
      <c r="Q506" s="119">
        <v>45988</v>
      </c>
      <c r="R506" s="120">
        <v>6000000</v>
      </c>
      <c r="S506" s="118"/>
      <c r="T506" s="118"/>
      <c r="U506" s="120">
        <v>0</v>
      </c>
      <c r="V506" s="148">
        <v>1</v>
      </c>
      <c r="W506" s="122">
        <v>6000000</v>
      </c>
      <c r="X506" s="123" t="s">
        <v>687</v>
      </c>
      <c r="Y506" s="124" t="s">
        <v>466</v>
      </c>
      <c r="Z506" s="125" t="s">
        <v>110</v>
      </c>
      <c r="AA506" s="125" t="s">
        <v>347</v>
      </c>
      <c r="AB506" s="125" t="s">
        <v>94</v>
      </c>
      <c r="AC506" s="126" t="str">
        <f>"CLE-"&amp;B506</f>
        <v>CLE-490</v>
      </c>
      <c r="AD506" s="123">
        <v>80111600</v>
      </c>
      <c r="AE506" s="47" t="s">
        <v>691</v>
      </c>
      <c r="AF506" s="127" t="s">
        <v>716</v>
      </c>
      <c r="AG506" s="127" t="s">
        <v>716</v>
      </c>
      <c r="AH506" s="141">
        <v>1</v>
      </c>
      <c r="AI506" s="132" t="s">
        <v>96</v>
      </c>
      <c r="AJ506" s="151" t="s">
        <v>97</v>
      </c>
      <c r="AK506" s="128">
        <f t="shared" si="268"/>
        <v>6000000</v>
      </c>
      <c r="AL506" s="128">
        <f t="shared" si="269"/>
        <v>6000000</v>
      </c>
      <c r="AM506" s="128"/>
      <c r="AN506" s="132" t="s">
        <v>94</v>
      </c>
      <c r="AO506" s="132" t="s">
        <v>98</v>
      </c>
      <c r="AP506" s="187" t="s">
        <v>99</v>
      </c>
      <c r="AQ506" s="188" t="s">
        <v>100</v>
      </c>
      <c r="AR506" s="129" t="s">
        <v>32</v>
      </c>
      <c r="AS506" s="123" t="s">
        <v>101</v>
      </c>
      <c r="AT506" s="189" t="s">
        <v>102</v>
      </c>
      <c r="AU506" s="132" t="s">
        <v>94</v>
      </c>
      <c r="AV506" s="132" t="s">
        <v>94</v>
      </c>
      <c r="AW506" s="133" t="s">
        <v>103</v>
      </c>
      <c r="AX506" s="133" t="s">
        <v>104</v>
      </c>
      <c r="AY506" s="133" t="s">
        <v>105</v>
      </c>
      <c r="AZ506" s="133" t="s">
        <v>103</v>
      </c>
      <c r="BA506" s="133"/>
      <c r="BB506" s="133"/>
      <c r="BC506" s="186"/>
    </row>
    <row r="507" spans="1:55" s="190" customFormat="1" ht="84">
      <c r="A507" s="183"/>
      <c r="B507" s="113">
        <v>491</v>
      </c>
      <c r="C507" s="113" t="s">
        <v>85</v>
      </c>
      <c r="D507" s="113" t="s">
        <v>20</v>
      </c>
      <c r="E507" s="113" t="s">
        <v>21</v>
      </c>
      <c r="F507" s="113" t="s">
        <v>201</v>
      </c>
      <c r="G507" s="114" t="s">
        <v>106</v>
      </c>
      <c r="H507" s="114" t="s">
        <v>107</v>
      </c>
      <c r="I507" s="113" t="s">
        <v>118</v>
      </c>
      <c r="J507" s="113"/>
      <c r="K507" s="184"/>
      <c r="L507" s="179"/>
      <c r="M507" s="117">
        <v>4160000</v>
      </c>
      <c r="N507" s="113">
        <v>1</v>
      </c>
      <c r="O507" s="113" t="s">
        <v>109</v>
      </c>
      <c r="P507" s="119">
        <v>45981</v>
      </c>
      <c r="Q507" s="119">
        <v>46006</v>
      </c>
      <c r="R507" s="120">
        <f>M507*V507</f>
        <v>4160000</v>
      </c>
      <c r="S507" s="121"/>
      <c r="T507" s="118"/>
      <c r="U507" s="120">
        <f t="shared" ref="U507" si="271">IF($O507="MENSUAL",ROUND((((T507-S507))/30),0)*$M507,((T507-S507)/30)*$M507)</f>
        <v>0</v>
      </c>
      <c r="V507" s="148">
        <f t="shared" ref="V507" si="272">ROUND((((Q507-P507)+(T507-S507))/30),0)</f>
        <v>1</v>
      </c>
      <c r="W507" s="122">
        <f t="shared" ref="W507" si="273">+R507+U507</f>
        <v>4160000</v>
      </c>
      <c r="X507" s="123" t="s">
        <v>92</v>
      </c>
      <c r="Y507" s="124" t="s">
        <v>93</v>
      </c>
      <c r="Z507" s="125" t="s">
        <v>110</v>
      </c>
      <c r="AA507" s="125" t="s">
        <v>347</v>
      </c>
      <c r="AB507" s="125" t="s">
        <v>94</v>
      </c>
      <c r="AC507" s="126" t="str">
        <f>"CON-"&amp;B507</f>
        <v>CON-491</v>
      </c>
      <c r="AD507" s="123">
        <v>80111600</v>
      </c>
      <c r="AE507" s="47" t="s">
        <v>738</v>
      </c>
      <c r="AF507" s="127" t="s">
        <v>707</v>
      </c>
      <c r="AG507" s="127" t="s">
        <v>707</v>
      </c>
      <c r="AH507" s="141">
        <v>1</v>
      </c>
      <c r="AI507" s="132" t="s">
        <v>96</v>
      </c>
      <c r="AJ507" s="151" t="s">
        <v>97</v>
      </c>
      <c r="AK507" s="128">
        <f t="shared" si="268"/>
        <v>4160000</v>
      </c>
      <c r="AL507" s="128">
        <f t="shared" si="269"/>
        <v>4160000</v>
      </c>
      <c r="AM507" s="128"/>
      <c r="AN507" s="195" t="s">
        <v>94</v>
      </c>
      <c r="AO507" s="195" t="s">
        <v>98</v>
      </c>
      <c r="AP507" s="196" t="s">
        <v>99</v>
      </c>
      <c r="AQ507" s="197" t="s">
        <v>100</v>
      </c>
      <c r="AR507" s="198" t="str">
        <f>F507</f>
        <v>Grupo Interno de Trabajo de Infraestructura Física</v>
      </c>
      <c r="AS507" s="199" t="s">
        <v>101</v>
      </c>
      <c r="AT507" s="200" t="s">
        <v>102</v>
      </c>
      <c r="AU507" s="195" t="s">
        <v>94</v>
      </c>
      <c r="AV507" s="195" t="s">
        <v>94</v>
      </c>
      <c r="AW507" s="201" t="s">
        <v>103</v>
      </c>
      <c r="AX507" s="201" t="s">
        <v>104</v>
      </c>
      <c r="AY507" s="201" t="s">
        <v>105</v>
      </c>
      <c r="AZ507" s="201" t="s">
        <v>103</v>
      </c>
      <c r="BA507" s="201"/>
      <c r="BB507" s="201"/>
      <c r="BC507" s="186"/>
    </row>
    <row r="508" spans="1:55" s="190" customFormat="1" ht="108">
      <c r="A508" s="183"/>
      <c r="B508" s="113">
        <v>492</v>
      </c>
      <c r="C508" s="202" t="s">
        <v>85</v>
      </c>
      <c r="D508" s="202" t="s">
        <v>20</v>
      </c>
      <c r="E508" s="202" t="s">
        <v>21</v>
      </c>
      <c r="F508" s="202"/>
      <c r="G508" s="203" t="s">
        <v>106</v>
      </c>
      <c r="H508" s="203" t="s">
        <v>107</v>
      </c>
      <c r="I508" s="202" t="s">
        <v>115</v>
      </c>
      <c r="J508" s="202">
        <v>6</v>
      </c>
      <c r="K508" s="204">
        <v>6200000</v>
      </c>
      <c r="L508" s="205">
        <v>0.04</v>
      </c>
      <c r="M508" s="206">
        <f t="shared" ref="M508" si="274">+K508*(1+L508)</f>
        <v>6448000</v>
      </c>
      <c r="N508" s="202">
        <v>1</v>
      </c>
      <c r="O508" s="202" t="s">
        <v>109</v>
      </c>
      <c r="P508" s="119">
        <v>45990</v>
      </c>
      <c r="Q508" s="119">
        <v>46021</v>
      </c>
      <c r="R508" s="120">
        <f>M508*V508</f>
        <v>6448000</v>
      </c>
      <c r="S508" s="118"/>
      <c r="T508" s="118"/>
      <c r="U508" s="120">
        <f>IF($O508="MENSUAL",ROUND((((T508-S508))/30),0)*$M508,((T508-S508)/30)*$M508)</f>
        <v>0</v>
      </c>
      <c r="V508" s="148">
        <f>ROUND((((Q508-P508)+(T508-S508))/30),0)</f>
        <v>1</v>
      </c>
      <c r="W508" s="122">
        <f>+R508+U508</f>
        <v>6448000</v>
      </c>
      <c r="X508" s="207" t="s">
        <v>92</v>
      </c>
      <c r="Y508" s="208" t="s">
        <v>93</v>
      </c>
      <c r="Z508" s="209" t="s">
        <v>110</v>
      </c>
      <c r="AA508" s="209" t="s">
        <v>347</v>
      </c>
      <c r="AB508" s="125" t="s">
        <v>94</v>
      </c>
      <c r="AC508" s="126" t="str">
        <f>"CON-"&amp;B508</f>
        <v>CON-492</v>
      </c>
      <c r="AD508" s="123">
        <v>80111600</v>
      </c>
      <c r="AE508" s="47" t="s">
        <v>739</v>
      </c>
      <c r="AF508" s="127" t="s">
        <v>707</v>
      </c>
      <c r="AG508" s="127" t="s">
        <v>707</v>
      </c>
      <c r="AH508" s="141">
        <v>1</v>
      </c>
      <c r="AI508" s="132" t="s">
        <v>96</v>
      </c>
      <c r="AJ508" s="151" t="s">
        <v>97</v>
      </c>
      <c r="AK508" s="128">
        <f t="shared" ref="AK508:AK514" si="275">+W508</f>
        <v>6448000</v>
      </c>
      <c r="AL508" s="128">
        <f t="shared" ref="AL508:AL514" si="276">+AK508</f>
        <v>6448000</v>
      </c>
      <c r="AM508" s="128"/>
      <c r="AN508" s="195" t="s">
        <v>94</v>
      </c>
      <c r="AO508" s="195" t="s">
        <v>98</v>
      </c>
      <c r="AP508" s="196" t="s">
        <v>99</v>
      </c>
      <c r="AQ508" s="197" t="s">
        <v>100</v>
      </c>
      <c r="AR508" s="198" t="str">
        <f>E508</f>
        <v>DESPACHO VAD</v>
      </c>
      <c r="AS508" s="199" t="s">
        <v>101</v>
      </c>
      <c r="AT508" s="200" t="s">
        <v>102</v>
      </c>
      <c r="AU508" s="195" t="s">
        <v>94</v>
      </c>
      <c r="AV508" s="195" t="s">
        <v>94</v>
      </c>
      <c r="AW508" s="201" t="s">
        <v>103</v>
      </c>
      <c r="AX508" s="201" t="s">
        <v>104</v>
      </c>
      <c r="AY508" s="201" t="s">
        <v>105</v>
      </c>
      <c r="AZ508" s="201" t="s">
        <v>103</v>
      </c>
      <c r="BA508" s="201"/>
      <c r="BB508" s="201"/>
      <c r="BC508" s="186"/>
    </row>
    <row r="509" spans="1:55" s="190" customFormat="1" ht="84">
      <c r="A509" s="183"/>
      <c r="B509" s="113">
        <v>493</v>
      </c>
      <c r="C509" s="202" t="s">
        <v>85</v>
      </c>
      <c r="D509" s="202" t="s">
        <v>12</v>
      </c>
      <c r="E509" s="202" t="s">
        <v>19</v>
      </c>
      <c r="F509" s="202"/>
      <c r="G509" s="203" t="s">
        <v>106</v>
      </c>
      <c r="H509" s="203" t="s">
        <v>107</v>
      </c>
      <c r="I509" s="202" t="s">
        <v>115</v>
      </c>
      <c r="J509" s="202">
        <v>1</v>
      </c>
      <c r="K509" s="184"/>
      <c r="L509" s="179"/>
      <c r="M509" s="117">
        <v>2467500</v>
      </c>
      <c r="N509" s="113">
        <v>1</v>
      </c>
      <c r="O509" s="113" t="s">
        <v>109</v>
      </c>
      <c r="P509" s="119">
        <v>46003</v>
      </c>
      <c r="Q509" s="119">
        <v>46006</v>
      </c>
      <c r="R509" s="120">
        <f>M509</f>
        <v>2467500</v>
      </c>
      <c r="S509" s="118"/>
      <c r="T509" s="118"/>
      <c r="U509" s="120">
        <f t="shared" ref="U509:U512" si="277">IF($O509="MENSUAL",ROUND((((T509-S509))/30),0)*$M509,((T509-S509)/30)*$M509)</f>
        <v>0</v>
      </c>
      <c r="V509" s="148">
        <f t="shared" ref="V509:V512" si="278">ROUND((((Q509-P509)+(T509-S509))/30),0)</f>
        <v>0</v>
      </c>
      <c r="W509" s="122">
        <f t="shared" ref="W509:W512" si="279">+R509+U509</f>
        <v>2467500</v>
      </c>
      <c r="X509" s="207" t="s">
        <v>92</v>
      </c>
      <c r="Y509" s="208" t="s">
        <v>93</v>
      </c>
      <c r="Z509" s="209" t="s">
        <v>110</v>
      </c>
      <c r="AA509" s="209" t="s">
        <v>347</v>
      </c>
      <c r="AB509" s="125" t="s">
        <v>94</v>
      </c>
      <c r="AC509" s="126" t="str">
        <f t="shared" ref="AC509:AC511" si="280">"CON-"&amp;B509</f>
        <v>CON-493</v>
      </c>
      <c r="AD509" s="123">
        <v>80111600</v>
      </c>
      <c r="AE509" s="47" t="s">
        <v>740</v>
      </c>
      <c r="AF509" s="127" t="s">
        <v>707</v>
      </c>
      <c r="AG509" s="127" t="s">
        <v>707</v>
      </c>
      <c r="AH509" s="141">
        <v>1</v>
      </c>
      <c r="AI509" s="132" t="s">
        <v>96</v>
      </c>
      <c r="AJ509" s="151" t="s">
        <v>97</v>
      </c>
      <c r="AK509" s="128">
        <f t="shared" si="275"/>
        <v>2467500</v>
      </c>
      <c r="AL509" s="128">
        <f t="shared" si="276"/>
        <v>2467500</v>
      </c>
      <c r="AM509" s="128"/>
      <c r="AN509" s="195" t="s">
        <v>94</v>
      </c>
      <c r="AO509" s="195" t="s">
        <v>98</v>
      </c>
      <c r="AP509" s="196" t="s">
        <v>99</v>
      </c>
      <c r="AQ509" s="197" t="s">
        <v>100</v>
      </c>
      <c r="AR509" s="198" t="str">
        <f t="shared" ref="AR509:AR510" si="281">E509</f>
        <v>SUBDIRECCIÓN DE ADMISIONES Y REGISTRO</v>
      </c>
      <c r="AS509" s="199" t="s">
        <v>101</v>
      </c>
      <c r="AT509" s="200" t="s">
        <v>102</v>
      </c>
      <c r="AU509" s="195" t="s">
        <v>94</v>
      </c>
      <c r="AV509" s="195" t="s">
        <v>94</v>
      </c>
      <c r="AW509" s="201" t="s">
        <v>103</v>
      </c>
      <c r="AX509" s="201" t="s">
        <v>104</v>
      </c>
      <c r="AY509" s="201" t="s">
        <v>105</v>
      </c>
      <c r="AZ509" s="201" t="s">
        <v>103</v>
      </c>
      <c r="BA509" s="201"/>
      <c r="BB509" s="201"/>
      <c r="BC509" s="186"/>
    </row>
    <row r="510" spans="1:55" s="190" customFormat="1" ht="108">
      <c r="A510" s="183"/>
      <c r="B510" s="113">
        <v>494</v>
      </c>
      <c r="C510" s="202" t="s">
        <v>85</v>
      </c>
      <c r="D510" s="202" t="s">
        <v>12</v>
      </c>
      <c r="E510" s="202" t="s">
        <v>19</v>
      </c>
      <c r="F510" s="202"/>
      <c r="G510" s="203" t="s">
        <v>106</v>
      </c>
      <c r="H510" s="203" t="s">
        <v>107</v>
      </c>
      <c r="I510" s="202" t="s">
        <v>115</v>
      </c>
      <c r="J510" s="202">
        <v>3</v>
      </c>
      <c r="K510" s="184"/>
      <c r="L510" s="179"/>
      <c r="M510" s="117">
        <v>2808750</v>
      </c>
      <c r="N510" s="113">
        <v>1</v>
      </c>
      <c r="O510" s="113" t="s">
        <v>109</v>
      </c>
      <c r="P510" s="119">
        <v>46003</v>
      </c>
      <c r="Q510" s="119">
        <v>46006</v>
      </c>
      <c r="R510" s="120">
        <f>M510</f>
        <v>2808750</v>
      </c>
      <c r="S510" s="118"/>
      <c r="T510" s="118"/>
      <c r="U510" s="120">
        <f t="shared" si="277"/>
        <v>0</v>
      </c>
      <c r="V510" s="148">
        <f t="shared" si="278"/>
        <v>0</v>
      </c>
      <c r="W510" s="122">
        <f t="shared" si="279"/>
        <v>2808750</v>
      </c>
      <c r="X510" s="207" t="s">
        <v>92</v>
      </c>
      <c r="Y510" s="208" t="s">
        <v>93</v>
      </c>
      <c r="Z510" s="209" t="s">
        <v>110</v>
      </c>
      <c r="AA510" s="209" t="s">
        <v>347</v>
      </c>
      <c r="AB510" s="125" t="s">
        <v>94</v>
      </c>
      <c r="AC510" s="126" t="str">
        <f t="shared" si="280"/>
        <v>CON-494</v>
      </c>
      <c r="AD510" s="123">
        <v>80111600</v>
      </c>
      <c r="AE510" s="47" t="s">
        <v>742</v>
      </c>
      <c r="AF510" s="127" t="s">
        <v>707</v>
      </c>
      <c r="AG510" s="127" t="s">
        <v>707</v>
      </c>
      <c r="AH510" s="141">
        <v>1</v>
      </c>
      <c r="AI510" s="132" t="s">
        <v>96</v>
      </c>
      <c r="AJ510" s="151" t="s">
        <v>97</v>
      </c>
      <c r="AK510" s="128">
        <f t="shared" si="275"/>
        <v>2808750</v>
      </c>
      <c r="AL510" s="128">
        <f t="shared" si="276"/>
        <v>2808750</v>
      </c>
      <c r="AM510" s="128"/>
      <c r="AN510" s="195" t="s">
        <v>94</v>
      </c>
      <c r="AO510" s="195" t="s">
        <v>98</v>
      </c>
      <c r="AP510" s="196" t="s">
        <v>99</v>
      </c>
      <c r="AQ510" s="197" t="s">
        <v>100</v>
      </c>
      <c r="AR510" s="198" t="str">
        <f t="shared" si="281"/>
        <v>SUBDIRECCIÓN DE ADMISIONES Y REGISTRO</v>
      </c>
      <c r="AS510" s="199" t="s">
        <v>101</v>
      </c>
      <c r="AT510" s="200" t="s">
        <v>102</v>
      </c>
      <c r="AU510" s="195" t="s">
        <v>94</v>
      </c>
      <c r="AV510" s="195" t="s">
        <v>94</v>
      </c>
      <c r="AW510" s="201" t="s">
        <v>103</v>
      </c>
      <c r="AX510" s="201" t="s">
        <v>104</v>
      </c>
      <c r="AY510" s="201" t="s">
        <v>105</v>
      </c>
      <c r="AZ510" s="201" t="s">
        <v>103</v>
      </c>
      <c r="BA510" s="201"/>
      <c r="BB510" s="201"/>
      <c r="BC510" s="186"/>
    </row>
    <row r="511" spans="1:55" s="190" customFormat="1" ht="72">
      <c r="A511" s="183"/>
      <c r="B511" s="113">
        <v>495</v>
      </c>
      <c r="C511" s="202" t="s">
        <v>85</v>
      </c>
      <c r="D511" s="202" t="s">
        <v>20</v>
      </c>
      <c r="E511" s="202" t="s">
        <v>23</v>
      </c>
      <c r="F511" s="202"/>
      <c r="G511" s="203" t="s">
        <v>106</v>
      </c>
      <c r="H511" s="203" t="s">
        <v>107</v>
      </c>
      <c r="I511" s="202" t="s">
        <v>108</v>
      </c>
      <c r="J511" s="202">
        <v>3</v>
      </c>
      <c r="K511" s="184"/>
      <c r="L511" s="179"/>
      <c r="M511" s="117">
        <v>1764000</v>
      </c>
      <c r="N511" s="113">
        <v>1</v>
      </c>
      <c r="O511" s="113" t="s">
        <v>109</v>
      </c>
      <c r="P511" s="119">
        <v>45990</v>
      </c>
      <c r="Q511" s="119">
        <v>46003</v>
      </c>
      <c r="R511" s="120">
        <f>M511</f>
        <v>1764000</v>
      </c>
      <c r="S511" s="118"/>
      <c r="T511" s="118"/>
      <c r="U511" s="120">
        <f t="shared" si="277"/>
        <v>0</v>
      </c>
      <c r="V511" s="148">
        <f t="shared" si="278"/>
        <v>0</v>
      </c>
      <c r="W511" s="122">
        <f t="shared" si="279"/>
        <v>1764000</v>
      </c>
      <c r="X511" s="207" t="s">
        <v>92</v>
      </c>
      <c r="Y511" s="208" t="s">
        <v>93</v>
      </c>
      <c r="Z511" s="125" t="s">
        <v>110</v>
      </c>
      <c r="AA511" s="125" t="s">
        <v>347</v>
      </c>
      <c r="AB511" s="125" t="s">
        <v>94</v>
      </c>
      <c r="AC511" s="126" t="str">
        <f t="shared" si="280"/>
        <v>CON-495</v>
      </c>
      <c r="AD511" s="123">
        <v>80111600</v>
      </c>
      <c r="AE511" s="210" t="s">
        <v>741</v>
      </c>
      <c r="AF511" s="127" t="s">
        <v>707</v>
      </c>
      <c r="AG511" s="127" t="s">
        <v>707</v>
      </c>
      <c r="AH511" s="141">
        <v>1</v>
      </c>
      <c r="AI511" s="132" t="s">
        <v>96</v>
      </c>
      <c r="AJ511" s="151" t="s">
        <v>97</v>
      </c>
      <c r="AK511" s="128">
        <f t="shared" si="275"/>
        <v>1764000</v>
      </c>
      <c r="AL511" s="128">
        <f t="shared" si="276"/>
        <v>1764000</v>
      </c>
      <c r="AM511" s="128"/>
      <c r="AN511" s="195" t="s">
        <v>94</v>
      </c>
      <c r="AO511" s="195" t="s">
        <v>98</v>
      </c>
      <c r="AP511" s="196" t="s">
        <v>99</v>
      </c>
      <c r="AQ511" s="197" t="s">
        <v>100</v>
      </c>
      <c r="AR511" s="198" t="str">
        <f>E511</f>
        <v>SUBDIRECCIÓN DE BIENESTAR UNIVERSITARIO</v>
      </c>
      <c r="AS511" s="199" t="s">
        <v>101</v>
      </c>
      <c r="AT511" s="200" t="s">
        <v>102</v>
      </c>
      <c r="AU511" s="195" t="s">
        <v>94</v>
      </c>
      <c r="AV511" s="195" t="s">
        <v>94</v>
      </c>
      <c r="AW511" s="201" t="s">
        <v>103</v>
      </c>
      <c r="AX511" s="201" t="s">
        <v>104</v>
      </c>
      <c r="AY511" s="201" t="s">
        <v>105</v>
      </c>
      <c r="AZ511" s="201" t="s">
        <v>103</v>
      </c>
      <c r="BA511" s="201"/>
      <c r="BB511" s="201"/>
      <c r="BC511" s="186"/>
    </row>
    <row r="512" spans="1:55" s="190" customFormat="1" ht="96">
      <c r="A512" s="183"/>
      <c r="B512" s="113">
        <v>496</v>
      </c>
      <c r="C512" s="202" t="s">
        <v>290</v>
      </c>
      <c r="D512" s="202" t="s">
        <v>29</v>
      </c>
      <c r="E512" s="202" t="s">
        <v>32</v>
      </c>
      <c r="F512" s="202"/>
      <c r="G512" s="203" t="s">
        <v>324</v>
      </c>
      <c r="H512" s="203" t="s">
        <v>107</v>
      </c>
      <c r="I512" s="202" t="s">
        <v>108</v>
      </c>
      <c r="J512" s="202"/>
      <c r="K512" s="184"/>
      <c r="L512" s="179"/>
      <c r="M512" s="117">
        <v>1100000</v>
      </c>
      <c r="N512" s="113">
        <v>1</v>
      </c>
      <c r="O512" s="113" t="s">
        <v>109</v>
      </c>
      <c r="P512" s="119">
        <v>45978</v>
      </c>
      <c r="Q512" s="119">
        <v>46008</v>
      </c>
      <c r="R512" s="120">
        <f>M512*V512</f>
        <v>1100000</v>
      </c>
      <c r="S512" s="118"/>
      <c r="T512" s="118"/>
      <c r="U512" s="120">
        <f t="shared" si="277"/>
        <v>0</v>
      </c>
      <c r="V512" s="148">
        <f t="shared" si="278"/>
        <v>1</v>
      </c>
      <c r="W512" s="122">
        <f t="shared" si="279"/>
        <v>1100000</v>
      </c>
      <c r="X512" s="207" t="s">
        <v>687</v>
      </c>
      <c r="Y512" s="208" t="s">
        <v>466</v>
      </c>
      <c r="Z512" s="125" t="s">
        <v>110</v>
      </c>
      <c r="AA512" s="125" t="s">
        <v>347</v>
      </c>
      <c r="AB512" s="125" t="s">
        <v>94</v>
      </c>
      <c r="AC512" s="126" t="str">
        <f>"CLE-"&amp;B512</f>
        <v>CLE-496</v>
      </c>
      <c r="AD512" s="123">
        <v>80111600</v>
      </c>
      <c r="AE512" s="210" t="s">
        <v>743</v>
      </c>
      <c r="AF512" s="127" t="s">
        <v>707</v>
      </c>
      <c r="AG512" s="127" t="s">
        <v>707</v>
      </c>
      <c r="AH512" s="141">
        <v>1</v>
      </c>
      <c r="AI512" s="132" t="s">
        <v>96</v>
      </c>
      <c r="AJ512" s="151" t="s">
        <v>97</v>
      </c>
      <c r="AK512" s="128">
        <f t="shared" si="275"/>
        <v>1100000</v>
      </c>
      <c r="AL512" s="128">
        <f t="shared" si="276"/>
        <v>1100000</v>
      </c>
      <c r="AM512" s="128"/>
      <c r="AN512" s="195" t="s">
        <v>94</v>
      </c>
      <c r="AO512" s="195" t="s">
        <v>98</v>
      </c>
      <c r="AP512" s="196" t="s">
        <v>99</v>
      </c>
      <c r="AQ512" s="197" t="s">
        <v>100</v>
      </c>
      <c r="AR512" s="198" t="s">
        <v>32</v>
      </c>
      <c r="AS512" s="199" t="s">
        <v>101</v>
      </c>
      <c r="AT512" s="200" t="s">
        <v>102</v>
      </c>
      <c r="AU512" s="195" t="s">
        <v>94</v>
      </c>
      <c r="AV512" s="195" t="s">
        <v>110</v>
      </c>
      <c r="AW512" s="201" t="s">
        <v>103</v>
      </c>
      <c r="AX512" s="201" t="s">
        <v>104</v>
      </c>
      <c r="AY512" s="201" t="s">
        <v>105</v>
      </c>
      <c r="AZ512" s="201" t="s">
        <v>103</v>
      </c>
      <c r="BA512" s="201"/>
      <c r="BB512" s="201"/>
      <c r="BC512" s="186"/>
    </row>
    <row r="513" spans="1:55" s="190" customFormat="1" ht="60">
      <c r="A513" s="183"/>
      <c r="B513" s="113">
        <v>497</v>
      </c>
      <c r="C513" s="202" t="s">
        <v>290</v>
      </c>
      <c r="D513" s="202" t="s">
        <v>29</v>
      </c>
      <c r="E513" s="202" t="s">
        <v>32</v>
      </c>
      <c r="F513" s="202"/>
      <c r="G513" s="203" t="s">
        <v>324</v>
      </c>
      <c r="H513" s="203" t="s">
        <v>107</v>
      </c>
      <c r="I513" s="202" t="s">
        <v>115</v>
      </c>
      <c r="J513" s="202"/>
      <c r="K513" s="184"/>
      <c r="L513" s="179"/>
      <c r="M513" s="117">
        <v>1337500</v>
      </c>
      <c r="N513" s="113">
        <v>1</v>
      </c>
      <c r="O513" s="113" t="s">
        <v>109</v>
      </c>
      <c r="P513" s="119">
        <v>45976</v>
      </c>
      <c r="Q513" s="119">
        <v>46006</v>
      </c>
      <c r="R513" s="120">
        <f>M513*V513</f>
        <v>1337500</v>
      </c>
      <c r="S513" s="118"/>
      <c r="T513" s="118"/>
      <c r="U513" s="120">
        <f>IF($O513="MENSUAL",ROUND((((T513-S513))/30),0)*$M513,((T513-S513)/30)*$M513)</f>
        <v>0</v>
      </c>
      <c r="V513" s="148">
        <f>ROUND((((Q513-P513)+(T513-S513))/30),0)</f>
        <v>1</v>
      </c>
      <c r="W513" s="122">
        <f>+R513+U513</f>
        <v>1337500</v>
      </c>
      <c r="X513" s="207" t="s">
        <v>92</v>
      </c>
      <c r="Y513" s="208" t="s">
        <v>466</v>
      </c>
      <c r="Z513" s="125" t="s">
        <v>110</v>
      </c>
      <c r="AA513" s="125" t="s">
        <v>347</v>
      </c>
      <c r="AB513" s="125" t="s">
        <v>94</v>
      </c>
      <c r="AC513" s="126" t="str">
        <f>"CLE-"&amp;B513</f>
        <v>CLE-497</v>
      </c>
      <c r="AD513" s="123">
        <v>80111600</v>
      </c>
      <c r="AE513" s="211" t="s">
        <v>744</v>
      </c>
      <c r="AF513" s="127" t="s">
        <v>707</v>
      </c>
      <c r="AG513" s="127" t="s">
        <v>707</v>
      </c>
      <c r="AH513" s="141">
        <v>1</v>
      </c>
      <c r="AI513" s="132" t="s">
        <v>96</v>
      </c>
      <c r="AJ513" s="151" t="s">
        <v>97</v>
      </c>
      <c r="AK513" s="128">
        <f>+W513</f>
        <v>1337500</v>
      </c>
      <c r="AL513" s="128">
        <f>+AK513</f>
        <v>1337500</v>
      </c>
      <c r="AM513" s="128"/>
      <c r="AN513" s="195" t="s">
        <v>94</v>
      </c>
      <c r="AO513" s="195" t="s">
        <v>98</v>
      </c>
      <c r="AP513" s="152" t="s">
        <v>99</v>
      </c>
      <c r="AQ513" s="153" t="s">
        <v>100</v>
      </c>
      <c r="AR513" s="129" t="s">
        <v>32</v>
      </c>
      <c r="AS513" s="130" t="s">
        <v>680</v>
      </c>
      <c r="AT513" s="131" t="s">
        <v>102</v>
      </c>
      <c r="AU513" s="132" t="s">
        <v>94</v>
      </c>
      <c r="AV513" s="132" t="s">
        <v>94</v>
      </c>
      <c r="AW513" s="133" t="s">
        <v>103</v>
      </c>
      <c r="AX513" s="133" t="s">
        <v>104</v>
      </c>
      <c r="AY513" s="133" t="s">
        <v>105</v>
      </c>
      <c r="AZ513" s="133" t="s">
        <v>103</v>
      </c>
      <c r="BA513" s="133"/>
      <c r="BB513" s="133"/>
      <c r="BC513" s="186"/>
    </row>
    <row r="514" spans="1:55" s="3" customFormat="1" ht="112.5" customHeight="1">
      <c r="B514" s="113">
        <v>498</v>
      </c>
      <c r="C514" s="113" t="s">
        <v>85</v>
      </c>
      <c r="D514" s="113" t="s">
        <v>12</v>
      </c>
      <c r="E514" s="113" t="s">
        <v>15</v>
      </c>
      <c r="F514" s="113"/>
      <c r="G514" s="114" t="s">
        <v>161</v>
      </c>
      <c r="H514" s="114" t="s">
        <v>112</v>
      </c>
      <c r="I514" s="113" t="s">
        <v>89</v>
      </c>
      <c r="J514" s="113"/>
      <c r="K514" s="115">
        <v>250000</v>
      </c>
      <c r="L514" s="116"/>
      <c r="M514" s="117">
        <v>0</v>
      </c>
      <c r="N514" s="113">
        <v>1</v>
      </c>
      <c r="O514" s="113" t="s">
        <v>91</v>
      </c>
      <c r="P514" s="119">
        <v>45903</v>
      </c>
      <c r="Q514" s="119">
        <v>46003</v>
      </c>
      <c r="R514" s="120">
        <v>8541000</v>
      </c>
      <c r="S514" s="121"/>
      <c r="T514" s="118"/>
      <c r="U514" s="120">
        <f>IF($O514="MENSUAL",ROUND((((T514-S514))/30),0)*$M514,((T514-S514)/30)*$M514)</f>
        <v>0</v>
      </c>
      <c r="V514" s="148">
        <f>ROUND((((Q514-P514)+(T514-S514))/30),0)</f>
        <v>3</v>
      </c>
      <c r="W514" s="122">
        <f>+R514</f>
        <v>8541000</v>
      </c>
      <c r="X514" s="123" t="s">
        <v>92</v>
      </c>
      <c r="Y514" s="124" t="s">
        <v>162</v>
      </c>
      <c r="Z514" s="125" t="s">
        <v>110</v>
      </c>
      <c r="AA514" s="125" t="s">
        <v>94</v>
      </c>
      <c r="AB514" s="125" t="s">
        <v>94</v>
      </c>
      <c r="AC514" s="126" t="str">
        <f>"CON-"&amp;B514</f>
        <v>CON-498</v>
      </c>
      <c r="AD514" s="123">
        <v>80111600</v>
      </c>
      <c r="AE514" s="47" t="s">
        <v>700</v>
      </c>
      <c r="AF514" s="127" t="s">
        <v>141</v>
      </c>
      <c r="AG514" s="127" t="s">
        <v>701</v>
      </c>
      <c r="AH514" s="141">
        <f t="shared" ref="AH514:AH521" si="282">+V514</f>
        <v>3</v>
      </c>
      <c r="AI514" s="132" t="s">
        <v>96</v>
      </c>
      <c r="AJ514" s="151" t="s">
        <v>97</v>
      </c>
      <c r="AK514" s="128">
        <f t="shared" si="275"/>
        <v>8541000</v>
      </c>
      <c r="AL514" s="128">
        <f t="shared" si="276"/>
        <v>8541000</v>
      </c>
      <c r="AM514" s="128"/>
      <c r="AN514" s="132" t="s">
        <v>94</v>
      </c>
      <c r="AO514" s="132" t="s">
        <v>98</v>
      </c>
      <c r="AP514" s="152" t="s">
        <v>99</v>
      </c>
      <c r="AQ514" s="153" t="s">
        <v>100</v>
      </c>
      <c r="AR514" s="129" t="str">
        <f>E514</f>
        <v>DOCTORADO INTERINSTITUCIONAL EN EDUCACIÓN</v>
      </c>
      <c r="AS514" s="130" t="s">
        <v>101</v>
      </c>
      <c r="AT514" s="131" t="s">
        <v>102</v>
      </c>
      <c r="AU514" s="132" t="s">
        <v>94</v>
      </c>
      <c r="AV514" s="132" t="s">
        <v>94</v>
      </c>
      <c r="AW514" s="133" t="s">
        <v>103</v>
      </c>
      <c r="AX514" s="133" t="s">
        <v>104</v>
      </c>
      <c r="AY514" s="133" t="s">
        <v>105</v>
      </c>
      <c r="AZ514" s="133" t="s">
        <v>103</v>
      </c>
      <c r="BA514" s="133"/>
      <c r="BB514" s="133"/>
    </row>
    <row r="515" spans="1:55" s="3" customFormat="1" ht="112.5" customHeight="1">
      <c r="B515" s="113">
        <v>499</v>
      </c>
      <c r="C515" s="113" t="s">
        <v>85</v>
      </c>
      <c r="D515" s="113" t="s">
        <v>20</v>
      </c>
      <c r="E515" s="113" t="s">
        <v>24</v>
      </c>
      <c r="F515" s="113"/>
      <c r="G515" s="114" t="s">
        <v>225</v>
      </c>
      <c r="H515" s="114" t="s">
        <v>107</v>
      </c>
      <c r="I515" s="113" t="s">
        <v>108</v>
      </c>
      <c r="J515" s="113">
        <v>6</v>
      </c>
      <c r="K515" s="115"/>
      <c r="L515" s="116"/>
      <c r="M515" s="117">
        <v>2310000</v>
      </c>
      <c r="N515" s="113">
        <v>1</v>
      </c>
      <c r="O515" s="113" t="s">
        <v>91</v>
      </c>
      <c r="P515" s="119">
        <v>46003</v>
      </c>
      <c r="Q515" s="119">
        <v>46017</v>
      </c>
      <c r="R515" s="120">
        <f>M515</f>
        <v>2310000</v>
      </c>
      <c r="S515" s="121"/>
      <c r="T515" s="118"/>
      <c r="U515" s="120">
        <f t="shared" ref="U515:U522" si="283">IF($O515="MENSUAL",ROUND((((T515-S515))/30),0)*$M515,((T515-S515)/30)*$M515)</f>
        <v>0</v>
      </c>
      <c r="V515" s="148">
        <f t="shared" ref="V515:V522" si="284">ROUND((((Q515-P515)+(T515-S515))/30),0)</f>
        <v>0</v>
      </c>
      <c r="W515" s="122">
        <f t="shared" ref="W515:W522" si="285">+R515</f>
        <v>2310000</v>
      </c>
      <c r="X515" s="123" t="s">
        <v>92</v>
      </c>
      <c r="Y515" s="124" t="s">
        <v>93</v>
      </c>
      <c r="Z515" s="125" t="s">
        <v>110</v>
      </c>
      <c r="AA515" s="125" t="s">
        <v>347</v>
      </c>
      <c r="AB515" s="125" t="s">
        <v>94</v>
      </c>
      <c r="AC515" s="126" t="str">
        <f>"CON-"&amp;B515</f>
        <v>CON-499</v>
      </c>
      <c r="AD515" s="123">
        <v>80111600</v>
      </c>
      <c r="AE515" s="47" t="s">
        <v>745</v>
      </c>
      <c r="AF515" s="127" t="s">
        <v>707</v>
      </c>
      <c r="AG515" s="127" t="s">
        <v>707</v>
      </c>
      <c r="AH515" s="141">
        <f t="shared" si="282"/>
        <v>0</v>
      </c>
      <c r="AI515" s="132" t="s">
        <v>96</v>
      </c>
      <c r="AJ515" s="151" t="s">
        <v>97</v>
      </c>
      <c r="AK515" s="128">
        <f t="shared" ref="AK515:AK521" si="286">+W515</f>
        <v>2310000</v>
      </c>
      <c r="AL515" s="128">
        <f t="shared" ref="AL515:AL521" si="287">+AK515</f>
        <v>2310000</v>
      </c>
      <c r="AM515" s="128"/>
      <c r="AN515" s="132" t="s">
        <v>94</v>
      </c>
      <c r="AO515" s="132" t="s">
        <v>98</v>
      </c>
      <c r="AP515" s="152" t="s">
        <v>99</v>
      </c>
      <c r="AQ515" s="153" t="s">
        <v>100</v>
      </c>
      <c r="AR515" s="129" t="str">
        <f t="shared" ref="AR515" si="288">E515</f>
        <v xml:space="preserve">SUBDIRECCIÓN DE GESTIÓN DE SISTEMAS DE INFORMACIÓN </v>
      </c>
      <c r="AS515" s="130" t="s">
        <v>101</v>
      </c>
      <c r="AT515" s="131" t="s">
        <v>102</v>
      </c>
      <c r="AU515" s="132" t="s">
        <v>94</v>
      </c>
      <c r="AV515" s="132" t="s">
        <v>94</v>
      </c>
      <c r="AW515" s="133" t="s">
        <v>103</v>
      </c>
      <c r="AX515" s="133" t="s">
        <v>104</v>
      </c>
      <c r="AY515" s="133" t="s">
        <v>105</v>
      </c>
      <c r="AZ515" s="133" t="s">
        <v>103</v>
      </c>
      <c r="BA515" s="133"/>
      <c r="BB515" s="133"/>
    </row>
    <row r="516" spans="1:55" s="3" customFormat="1" ht="112.5" customHeight="1">
      <c r="B516" s="113">
        <v>500</v>
      </c>
      <c r="C516" s="113" t="s">
        <v>85</v>
      </c>
      <c r="D516" s="113" t="s">
        <v>20</v>
      </c>
      <c r="E516" s="113" t="s">
        <v>24</v>
      </c>
      <c r="F516" s="113"/>
      <c r="G516" s="114" t="s">
        <v>106</v>
      </c>
      <c r="H516" s="114" t="s">
        <v>107</v>
      </c>
      <c r="I516" s="113" t="s">
        <v>108</v>
      </c>
      <c r="J516" s="113">
        <v>6</v>
      </c>
      <c r="K516" s="115"/>
      <c r="L516" s="116"/>
      <c r="M516" s="117">
        <v>4312000</v>
      </c>
      <c r="N516" s="113">
        <v>1</v>
      </c>
      <c r="O516" s="113" t="s">
        <v>91</v>
      </c>
      <c r="P516" s="119">
        <v>45989</v>
      </c>
      <c r="Q516" s="119">
        <v>46017</v>
      </c>
      <c r="R516" s="120">
        <f t="shared" ref="R516:R522" si="289">M516*V516</f>
        <v>4312000</v>
      </c>
      <c r="S516" s="121"/>
      <c r="T516" s="118"/>
      <c r="U516" s="120">
        <f t="shared" si="283"/>
        <v>0</v>
      </c>
      <c r="V516" s="148">
        <f t="shared" si="284"/>
        <v>1</v>
      </c>
      <c r="W516" s="122">
        <f t="shared" si="285"/>
        <v>4312000</v>
      </c>
      <c r="X516" s="123" t="s">
        <v>92</v>
      </c>
      <c r="Y516" s="124" t="s">
        <v>93</v>
      </c>
      <c r="Z516" s="125" t="s">
        <v>110</v>
      </c>
      <c r="AA516" s="125" t="s">
        <v>347</v>
      </c>
      <c r="AB516" s="125" t="s">
        <v>94</v>
      </c>
      <c r="AC516" s="126" t="str">
        <f t="shared" ref="AC516:AC522" si="290">"CON-"&amp;B516</f>
        <v>CON-500</v>
      </c>
      <c r="AD516" s="123">
        <v>80111600</v>
      </c>
      <c r="AE516" s="47" t="s">
        <v>746</v>
      </c>
      <c r="AF516" s="127" t="s">
        <v>707</v>
      </c>
      <c r="AG516" s="127" t="s">
        <v>707</v>
      </c>
      <c r="AH516" s="141">
        <f t="shared" si="282"/>
        <v>1</v>
      </c>
      <c r="AI516" s="132" t="s">
        <v>96</v>
      </c>
      <c r="AJ516" s="151" t="s">
        <v>97</v>
      </c>
      <c r="AK516" s="128">
        <f t="shared" si="286"/>
        <v>4312000</v>
      </c>
      <c r="AL516" s="128">
        <f t="shared" si="287"/>
        <v>4312000</v>
      </c>
      <c r="AM516" s="128"/>
      <c r="AN516" s="132" t="s">
        <v>94</v>
      </c>
      <c r="AO516" s="132" t="s">
        <v>98</v>
      </c>
      <c r="AP516" s="152" t="s">
        <v>99</v>
      </c>
      <c r="AQ516" s="153" t="s">
        <v>100</v>
      </c>
      <c r="AR516" s="129" t="str">
        <f t="shared" ref="AR516:AR517" si="291">E516</f>
        <v xml:space="preserve">SUBDIRECCIÓN DE GESTIÓN DE SISTEMAS DE INFORMACIÓN </v>
      </c>
      <c r="AS516" s="130" t="s">
        <v>101</v>
      </c>
      <c r="AT516" s="131" t="s">
        <v>102</v>
      </c>
      <c r="AU516" s="132" t="s">
        <v>94</v>
      </c>
      <c r="AV516" s="132" t="s">
        <v>94</v>
      </c>
      <c r="AW516" s="133" t="s">
        <v>103</v>
      </c>
      <c r="AX516" s="133" t="s">
        <v>104</v>
      </c>
      <c r="AY516" s="133" t="s">
        <v>105</v>
      </c>
      <c r="AZ516" s="133" t="s">
        <v>103</v>
      </c>
      <c r="BA516" s="133"/>
      <c r="BB516" s="133"/>
    </row>
    <row r="517" spans="1:55" s="3" customFormat="1" ht="112.5" customHeight="1">
      <c r="B517" s="113">
        <v>501</v>
      </c>
      <c r="C517" s="113" t="s">
        <v>85</v>
      </c>
      <c r="D517" s="113" t="s">
        <v>20</v>
      </c>
      <c r="E517" s="113" t="s">
        <v>24</v>
      </c>
      <c r="F517" s="113"/>
      <c r="G517" s="114" t="s">
        <v>106</v>
      </c>
      <c r="H517" s="114" t="s">
        <v>107</v>
      </c>
      <c r="I517" s="113" t="s">
        <v>115</v>
      </c>
      <c r="J517" s="113">
        <v>1</v>
      </c>
      <c r="K517" s="113" t="s">
        <v>24</v>
      </c>
      <c r="L517" s="113"/>
      <c r="M517" s="117">
        <v>2467500</v>
      </c>
      <c r="N517" s="113">
        <v>1</v>
      </c>
      <c r="O517" s="113" t="s">
        <v>91</v>
      </c>
      <c r="P517" s="119">
        <v>46003</v>
      </c>
      <c r="Q517" s="119">
        <v>46017</v>
      </c>
      <c r="R517" s="120">
        <f>M517</f>
        <v>2467500</v>
      </c>
      <c r="S517" s="121"/>
      <c r="T517" s="118"/>
      <c r="U517" s="120">
        <f t="shared" si="283"/>
        <v>0</v>
      </c>
      <c r="V517" s="148">
        <f t="shared" si="284"/>
        <v>0</v>
      </c>
      <c r="W517" s="122">
        <f t="shared" si="285"/>
        <v>2467500</v>
      </c>
      <c r="X517" s="123" t="s">
        <v>92</v>
      </c>
      <c r="Y517" s="124" t="s">
        <v>93</v>
      </c>
      <c r="Z517" s="125" t="s">
        <v>110</v>
      </c>
      <c r="AA517" s="125" t="s">
        <v>347</v>
      </c>
      <c r="AB517" s="125" t="s">
        <v>94</v>
      </c>
      <c r="AC517" s="126" t="str">
        <f t="shared" si="290"/>
        <v>CON-501</v>
      </c>
      <c r="AD517" s="123">
        <v>80111600</v>
      </c>
      <c r="AE517" s="47" t="s">
        <v>747</v>
      </c>
      <c r="AF517" s="127" t="s">
        <v>707</v>
      </c>
      <c r="AG517" s="127" t="s">
        <v>707</v>
      </c>
      <c r="AH517" s="141">
        <f t="shared" si="282"/>
        <v>0</v>
      </c>
      <c r="AI517" s="132" t="s">
        <v>96</v>
      </c>
      <c r="AJ517" s="151" t="s">
        <v>97</v>
      </c>
      <c r="AK517" s="128">
        <f t="shared" si="286"/>
        <v>2467500</v>
      </c>
      <c r="AL517" s="128">
        <f t="shared" si="287"/>
        <v>2467500</v>
      </c>
      <c r="AM517" s="128"/>
      <c r="AN517" s="132" t="s">
        <v>94</v>
      </c>
      <c r="AO517" s="132" t="s">
        <v>98</v>
      </c>
      <c r="AP517" s="152" t="s">
        <v>99</v>
      </c>
      <c r="AQ517" s="153" t="s">
        <v>100</v>
      </c>
      <c r="AR517" s="129" t="str">
        <f t="shared" si="291"/>
        <v xml:space="preserve">SUBDIRECCIÓN DE GESTIÓN DE SISTEMAS DE INFORMACIÓN </v>
      </c>
      <c r="AS517" s="130" t="s">
        <v>101</v>
      </c>
      <c r="AT517" s="131" t="s">
        <v>102</v>
      </c>
      <c r="AU517" s="132" t="s">
        <v>94</v>
      </c>
      <c r="AV517" s="132" t="s">
        <v>94</v>
      </c>
      <c r="AW517" s="133" t="s">
        <v>103</v>
      </c>
      <c r="AX517" s="133" t="s">
        <v>104</v>
      </c>
      <c r="AY517" s="133" t="s">
        <v>105</v>
      </c>
      <c r="AZ517" s="133" t="s">
        <v>103</v>
      </c>
      <c r="BA517" s="133"/>
      <c r="BB517" s="133"/>
    </row>
    <row r="518" spans="1:55" s="3" customFormat="1" ht="112.5" customHeight="1">
      <c r="B518" s="113">
        <v>502</v>
      </c>
      <c r="C518" s="113" t="s">
        <v>85</v>
      </c>
      <c r="D518" s="113" t="s">
        <v>20</v>
      </c>
      <c r="E518" s="113" t="s">
        <v>24</v>
      </c>
      <c r="F518" s="113"/>
      <c r="G518" s="114" t="s">
        <v>106</v>
      </c>
      <c r="H518" s="114" t="s">
        <v>107</v>
      </c>
      <c r="I518" s="113" t="s">
        <v>115</v>
      </c>
      <c r="J518" s="113">
        <v>1</v>
      </c>
      <c r="K518" s="115"/>
      <c r="L518" s="116"/>
      <c r="M518" s="117">
        <v>3454500</v>
      </c>
      <c r="N518" s="113">
        <v>1</v>
      </c>
      <c r="O518" s="113" t="s">
        <v>91</v>
      </c>
      <c r="P518" s="119">
        <v>45989</v>
      </c>
      <c r="Q518" s="119">
        <v>46017</v>
      </c>
      <c r="R518" s="120">
        <f t="shared" si="289"/>
        <v>3454500</v>
      </c>
      <c r="S518" s="121"/>
      <c r="T518" s="118"/>
      <c r="U518" s="120">
        <f t="shared" si="283"/>
        <v>0</v>
      </c>
      <c r="V518" s="148">
        <f t="shared" si="284"/>
        <v>1</v>
      </c>
      <c r="W518" s="122">
        <f t="shared" si="285"/>
        <v>3454500</v>
      </c>
      <c r="X518" s="123" t="s">
        <v>92</v>
      </c>
      <c r="Y518" s="124" t="s">
        <v>93</v>
      </c>
      <c r="Z518" s="125" t="s">
        <v>110</v>
      </c>
      <c r="AA518" s="125" t="s">
        <v>347</v>
      </c>
      <c r="AB518" s="125" t="s">
        <v>94</v>
      </c>
      <c r="AC518" s="126" t="str">
        <f t="shared" si="290"/>
        <v>CON-502</v>
      </c>
      <c r="AD518" s="123">
        <v>80111600</v>
      </c>
      <c r="AE518" s="47" t="s">
        <v>748</v>
      </c>
      <c r="AF518" s="127" t="s">
        <v>707</v>
      </c>
      <c r="AG518" s="127" t="s">
        <v>707</v>
      </c>
      <c r="AH518" s="141">
        <f t="shared" si="282"/>
        <v>1</v>
      </c>
      <c r="AI518" s="132" t="s">
        <v>96</v>
      </c>
      <c r="AJ518" s="151" t="s">
        <v>97</v>
      </c>
      <c r="AK518" s="128">
        <f t="shared" si="286"/>
        <v>3454500</v>
      </c>
      <c r="AL518" s="128">
        <f t="shared" si="287"/>
        <v>3454500</v>
      </c>
      <c r="AM518" s="128"/>
      <c r="AN518" s="132" t="s">
        <v>94</v>
      </c>
      <c r="AO518" s="132" t="s">
        <v>98</v>
      </c>
      <c r="AP518" s="152" t="s">
        <v>99</v>
      </c>
      <c r="AQ518" s="153" t="s">
        <v>100</v>
      </c>
      <c r="AR518" s="129" t="str">
        <f t="shared" ref="AR518:AR519" si="292">E518</f>
        <v xml:space="preserve">SUBDIRECCIÓN DE GESTIÓN DE SISTEMAS DE INFORMACIÓN </v>
      </c>
      <c r="AS518" s="130" t="s">
        <v>101</v>
      </c>
      <c r="AT518" s="131" t="s">
        <v>102</v>
      </c>
      <c r="AU518" s="132" t="s">
        <v>94</v>
      </c>
      <c r="AV518" s="132" t="s">
        <v>94</v>
      </c>
      <c r="AW518" s="133" t="s">
        <v>103</v>
      </c>
      <c r="AX518" s="133" t="s">
        <v>104</v>
      </c>
      <c r="AY518" s="133" t="s">
        <v>105</v>
      </c>
      <c r="AZ518" s="133" t="s">
        <v>103</v>
      </c>
      <c r="BA518" s="133"/>
      <c r="BB518" s="133"/>
    </row>
    <row r="519" spans="1:55" s="3" customFormat="1" ht="112.5" customHeight="1">
      <c r="B519" s="113">
        <v>503</v>
      </c>
      <c r="C519" s="113" t="s">
        <v>85</v>
      </c>
      <c r="D519" s="113" t="s">
        <v>20</v>
      </c>
      <c r="E519" s="113" t="s">
        <v>24</v>
      </c>
      <c r="F519" s="113"/>
      <c r="G519" s="114" t="s">
        <v>106</v>
      </c>
      <c r="H519" s="114" t="s">
        <v>107</v>
      </c>
      <c r="I519" s="113" t="s">
        <v>108</v>
      </c>
      <c r="J519" s="113">
        <v>6</v>
      </c>
      <c r="K519" s="115"/>
      <c r="L519" s="116"/>
      <c r="M519" s="117">
        <v>4149600</v>
      </c>
      <c r="N519" s="113">
        <v>1</v>
      </c>
      <c r="O519" s="113" t="s">
        <v>91</v>
      </c>
      <c r="P519" s="119">
        <v>45989</v>
      </c>
      <c r="Q519" s="119">
        <v>46010</v>
      </c>
      <c r="R519" s="120">
        <f t="shared" si="289"/>
        <v>4149600</v>
      </c>
      <c r="S519" s="121"/>
      <c r="T519" s="118"/>
      <c r="U519" s="120">
        <f t="shared" si="283"/>
        <v>0</v>
      </c>
      <c r="V519" s="148">
        <f t="shared" si="284"/>
        <v>1</v>
      </c>
      <c r="W519" s="122">
        <f t="shared" si="285"/>
        <v>4149600</v>
      </c>
      <c r="X519" s="123" t="s">
        <v>92</v>
      </c>
      <c r="Y519" s="124" t="s">
        <v>93</v>
      </c>
      <c r="Z519" s="125" t="s">
        <v>110</v>
      </c>
      <c r="AA519" s="125" t="s">
        <v>347</v>
      </c>
      <c r="AB519" s="125" t="s">
        <v>94</v>
      </c>
      <c r="AC519" s="126" t="str">
        <f t="shared" si="290"/>
        <v>CON-503</v>
      </c>
      <c r="AD519" s="123">
        <v>80111600</v>
      </c>
      <c r="AE519" s="47" t="s">
        <v>749</v>
      </c>
      <c r="AF519" s="127" t="s">
        <v>707</v>
      </c>
      <c r="AG519" s="127" t="s">
        <v>707</v>
      </c>
      <c r="AH519" s="141">
        <f t="shared" si="282"/>
        <v>1</v>
      </c>
      <c r="AI519" s="132" t="s">
        <v>96</v>
      </c>
      <c r="AJ519" s="151" t="s">
        <v>97</v>
      </c>
      <c r="AK519" s="128">
        <f t="shared" si="286"/>
        <v>4149600</v>
      </c>
      <c r="AL519" s="128">
        <f t="shared" si="287"/>
        <v>4149600</v>
      </c>
      <c r="AM519" s="128"/>
      <c r="AN519" s="132" t="s">
        <v>94</v>
      </c>
      <c r="AO519" s="132" t="s">
        <v>98</v>
      </c>
      <c r="AP519" s="152" t="s">
        <v>99</v>
      </c>
      <c r="AQ519" s="153" t="s">
        <v>100</v>
      </c>
      <c r="AR519" s="129" t="str">
        <f t="shared" si="292"/>
        <v xml:space="preserve">SUBDIRECCIÓN DE GESTIÓN DE SISTEMAS DE INFORMACIÓN </v>
      </c>
      <c r="AS519" s="130" t="s">
        <v>101</v>
      </c>
      <c r="AT519" s="131" t="s">
        <v>102</v>
      </c>
      <c r="AU519" s="132" t="s">
        <v>94</v>
      </c>
      <c r="AV519" s="132" t="s">
        <v>94</v>
      </c>
      <c r="AW519" s="133" t="s">
        <v>103</v>
      </c>
      <c r="AX519" s="133" t="s">
        <v>104</v>
      </c>
      <c r="AY519" s="133" t="s">
        <v>105</v>
      </c>
      <c r="AZ519" s="133" t="s">
        <v>103</v>
      </c>
      <c r="BA519" s="133"/>
      <c r="BB519" s="133"/>
    </row>
    <row r="520" spans="1:55" s="3" customFormat="1" ht="108.75" customHeight="1">
      <c r="B520" s="113">
        <v>504</v>
      </c>
      <c r="C520" s="113" t="s">
        <v>85</v>
      </c>
      <c r="D520" s="113" t="s">
        <v>20</v>
      </c>
      <c r="E520" s="113" t="s">
        <v>24</v>
      </c>
      <c r="F520" s="113"/>
      <c r="G520" s="114" t="s">
        <v>106</v>
      </c>
      <c r="H520" s="114" t="s">
        <v>107</v>
      </c>
      <c r="I520" s="113" t="s">
        <v>108</v>
      </c>
      <c r="J520" s="113">
        <v>6</v>
      </c>
      <c r="K520" s="115"/>
      <c r="L520" s="116"/>
      <c r="M520" s="117">
        <v>3234000</v>
      </c>
      <c r="N520" s="113">
        <v>1</v>
      </c>
      <c r="O520" s="113" t="s">
        <v>91</v>
      </c>
      <c r="P520" s="119">
        <v>45989</v>
      </c>
      <c r="Q520" s="119">
        <v>46010</v>
      </c>
      <c r="R520" s="120">
        <f t="shared" si="289"/>
        <v>3234000</v>
      </c>
      <c r="S520" s="121"/>
      <c r="T520" s="118"/>
      <c r="U520" s="120">
        <f t="shared" si="283"/>
        <v>0</v>
      </c>
      <c r="V520" s="148">
        <f t="shared" si="284"/>
        <v>1</v>
      </c>
      <c r="W520" s="122">
        <f t="shared" si="285"/>
        <v>3234000</v>
      </c>
      <c r="X520" s="123" t="s">
        <v>92</v>
      </c>
      <c r="Y520" s="124" t="s">
        <v>93</v>
      </c>
      <c r="Z520" s="125" t="s">
        <v>110</v>
      </c>
      <c r="AA520" s="125" t="s">
        <v>347</v>
      </c>
      <c r="AB520" s="125" t="s">
        <v>94</v>
      </c>
      <c r="AC520" s="126" t="str">
        <f t="shared" si="290"/>
        <v>CON-504</v>
      </c>
      <c r="AD520" s="123">
        <v>80111600</v>
      </c>
      <c r="AE520" s="47" t="s">
        <v>750</v>
      </c>
      <c r="AF520" s="127" t="s">
        <v>707</v>
      </c>
      <c r="AG520" s="127" t="s">
        <v>707</v>
      </c>
      <c r="AH520" s="141">
        <f t="shared" si="282"/>
        <v>1</v>
      </c>
      <c r="AI520" s="132" t="s">
        <v>96</v>
      </c>
      <c r="AJ520" s="151" t="s">
        <v>97</v>
      </c>
      <c r="AK520" s="128">
        <f t="shared" si="286"/>
        <v>3234000</v>
      </c>
      <c r="AL520" s="128">
        <f t="shared" si="287"/>
        <v>3234000</v>
      </c>
      <c r="AM520" s="128"/>
      <c r="AN520" s="132" t="s">
        <v>94</v>
      </c>
      <c r="AO520" s="132" t="s">
        <v>98</v>
      </c>
      <c r="AP520" s="152" t="s">
        <v>99</v>
      </c>
      <c r="AQ520" s="153" t="s">
        <v>100</v>
      </c>
      <c r="AR520" s="129" t="s">
        <v>24</v>
      </c>
      <c r="AS520" s="130" t="s">
        <v>101</v>
      </c>
      <c r="AT520" s="131" t="s">
        <v>102</v>
      </c>
      <c r="AU520" s="132" t="s">
        <v>94</v>
      </c>
      <c r="AV520" s="132" t="s">
        <v>94</v>
      </c>
      <c r="AW520" s="133" t="s">
        <v>103</v>
      </c>
      <c r="AX520" s="133" t="s">
        <v>104</v>
      </c>
      <c r="AY520" s="133" t="s">
        <v>105</v>
      </c>
      <c r="AZ520" s="133" t="s">
        <v>103</v>
      </c>
      <c r="BA520" s="133"/>
      <c r="BB520" s="133"/>
    </row>
    <row r="521" spans="1:55" s="3" customFormat="1" ht="108.75" customHeight="1">
      <c r="B521" s="113">
        <v>505</v>
      </c>
      <c r="C521" s="113" t="s">
        <v>85</v>
      </c>
      <c r="D521" s="113" t="s">
        <v>12</v>
      </c>
      <c r="E521" s="113" t="s">
        <v>14</v>
      </c>
      <c r="F521" s="113"/>
      <c r="G521" s="114" t="s">
        <v>106</v>
      </c>
      <c r="H521" s="114" t="s">
        <v>107</v>
      </c>
      <c r="I521" s="113" t="s">
        <v>115</v>
      </c>
      <c r="J521" s="113">
        <v>5</v>
      </c>
      <c r="K521" s="115">
        <v>6200000</v>
      </c>
      <c r="L521" s="116">
        <v>0.04</v>
      </c>
      <c r="M521" s="117">
        <v>6240000</v>
      </c>
      <c r="N521" s="113">
        <v>1</v>
      </c>
      <c r="O521" s="113" t="s">
        <v>91</v>
      </c>
      <c r="P521" s="119">
        <v>46011</v>
      </c>
      <c r="Q521" s="119">
        <v>46101</v>
      </c>
      <c r="R521" s="120">
        <f t="shared" si="289"/>
        <v>18720000</v>
      </c>
      <c r="S521" s="121"/>
      <c r="T521" s="118"/>
      <c r="U521" s="120">
        <f t="shared" si="283"/>
        <v>0</v>
      </c>
      <c r="V521" s="148">
        <f t="shared" si="284"/>
        <v>3</v>
      </c>
      <c r="W521" s="122">
        <f t="shared" si="285"/>
        <v>18720000</v>
      </c>
      <c r="X521" s="123" t="s">
        <v>92</v>
      </c>
      <c r="Y521" s="124"/>
      <c r="Z521" s="125" t="s">
        <v>110</v>
      </c>
      <c r="AA521" s="125" t="s">
        <v>347</v>
      </c>
      <c r="AB521" s="125" t="s">
        <v>332</v>
      </c>
      <c r="AC521" s="126" t="str">
        <f t="shared" si="290"/>
        <v>CON-505</v>
      </c>
      <c r="AD521" s="123">
        <v>80111600</v>
      </c>
      <c r="AE521" s="47" t="s">
        <v>751</v>
      </c>
      <c r="AF521" s="127" t="s">
        <v>707</v>
      </c>
      <c r="AG521" s="127" t="s">
        <v>707</v>
      </c>
      <c r="AH521" s="141">
        <f t="shared" si="282"/>
        <v>3</v>
      </c>
      <c r="AI521" s="132" t="s">
        <v>96</v>
      </c>
      <c r="AJ521" s="151" t="s">
        <v>97</v>
      </c>
      <c r="AK521" s="128">
        <f t="shared" si="286"/>
        <v>18720000</v>
      </c>
      <c r="AL521" s="128">
        <f t="shared" si="287"/>
        <v>18720000</v>
      </c>
      <c r="AM521" s="128"/>
      <c r="AN521" s="132" t="s">
        <v>94</v>
      </c>
      <c r="AO521" s="132" t="s">
        <v>98</v>
      </c>
      <c r="AP521" s="152" t="s">
        <v>99</v>
      </c>
      <c r="AQ521" s="153" t="s">
        <v>100</v>
      </c>
      <c r="AR521" s="129" t="s">
        <v>14</v>
      </c>
      <c r="AS521" s="130" t="s">
        <v>101</v>
      </c>
      <c r="AT521" s="131" t="s">
        <v>102</v>
      </c>
      <c r="AU521" s="132" t="s">
        <v>94</v>
      </c>
      <c r="AV521" s="132" t="s">
        <v>94</v>
      </c>
      <c r="AW521" s="133" t="s">
        <v>103</v>
      </c>
      <c r="AX521" s="133" t="s">
        <v>104</v>
      </c>
      <c r="AY521" s="133" t="s">
        <v>105</v>
      </c>
      <c r="AZ521" s="133" t="s">
        <v>103</v>
      </c>
      <c r="BA521" s="133"/>
      <c r="BB521" s="133"/>
    </row>
    <row r="522" spans="1:55" s="3" customFormat="1" ht="108.75" customHeight="1">
      <c r="B522" s="113">
        <v>506</v>
      </c>
      <c r="C522" s="113" t="s">
        <v>85</v>
      </c>
      <c r="D522" s="113" t="s">
        <v>12</v>
      </c>
      <c r="E522" s="113" t="s">
        <v>14</v>
      </c>
      <c r="F522" s="113"/>
      <c r="G522" s="114" t="s">
        <v>106</v>
      </c>
      <c r="H522" s="114" t="s">
        <v>107</v>
      </c>
      <c r="I522" s="113" t="s">
        <v>115</v>
      </c>
      <c r="J522" s="113">
        <v>5</v>
      </c>
      <c r="K522" s="115">
        <v>6200000</v>
      </c>
      <c r="L522" s="116">
        <v>0.04</v>
      </c>
      <c r="M522" s="117">
        <v>6240000</v>
      </c>
      <c r="N522" s="113">
        <v>1</v>
      </c>
      <c r="O522" s="113" t="s">
        <v>91</v>
      </c>
      <c r="P522" s="119">
        <v>46011</v>
      </c>
      <c r="Q522" s="119">
        <v>46101</v>
      </c>
      <c r="R522" s="120">
        <f t="shared" si="289"/>
        <v>18720000</v>
      </c>
      <c r="S522" s="121"/>
      <c r="T522" s="118"/>
      <c r="U522" s="120">
        <f t="shared" si="283"/>
        <v>0</v>
      </c>
      <c r="V522" s="148">
        <f t="shared" si="284"/>
        <v>3</v>
      </c>
      <c r="W522" s="122">
        <f t="shared" si="285"/>
        <v>18720000</v>
      </c>
      <c r="X522" s="123" t="s">
        <v>92</v>
      </c>
      <c r="Y522" s="124"/>
      <c r="Z522" s="125" t="s">
        <v>110</v>
      </c>
      <c r="AA522" s="125" t="s">
        <v>347</v>
      </c>
      <c r="AB522" s="125" t="s">
        <v>332</v>
      </c>
      <c r="AC522" s="126" t="str">
        <f t="shared" si="290"/>
        <v>CON-506</v>
      </c>
      <c r="AD522" s="123">
        <v>80111600</v>
      </c>
      <c r="AE522" s="47" t="s">
        <v>752</v>
      </c>
      <c r="AF522" s="127" t="s">
        <v>707</v>
      </c>
      <c r="AG522" s="127" t="s">
        <v>707</v>
      </c>
      <c r="AH522" s="141">
        <f t="shared" ref="AH522" si="293">+V522</f>
        <v>3</v>
      </c>
      <c r="AI522" s="132" t="s">
        <v>96</v>
      </c>
      <c r="AJ522" s="151" t="s">
        <v>97</v>
      </c>
      <c r="AK522" s="128">
        <f t="shared" ref="AK522" si="294">+W522</f>
        <v>18720000</v>
      </c>
      <c r="AL522" s="128">
        <f t="shared" ref="AL522" si="295">+AK522</f>
        <v>18720000</v>
      </c>
      <c r="AM522" s="128"/>
      <c r="AN522" s="132" t="s">
        <v>94</v>
      </c>
      <c r="AO522" s="132" t="s">
        <v>98</v>
      </c>
      <c r="AP522" s="152" t="s">
        <v>99</v>
      </c>
      <c r="AQ522" s="153" t="s">
        <v>100</v>
      </c>
      <c r="AR522" s="129" t="s">
        <v>14</v>
      </c>
      <c r="AS522" s="130" t="s">
        <v>101</v>
      </c>
      <c r="AT522" s="131" t="s">
        <v>102</v>
      </c>
      <c r="AU522" s="132" t="s">
        <v>94</v>
      </c>
      <c r="AV522" s="132" t="s">
        <v>94</v>
      </c>
      <c r="AW522" s="133" t="s">
        <v>103</v>
      </c>
      <c r="AX522" s="133" t="s">
        <v>104</v>
      </c>
      <c r="AY522" s="133" t="s">
        <v>105</v>
      </c>
      <c r="AZ522" s="133" t="s">
        <v>103</v>
      </c>
      <c r="BA522" s="133"/>
      <c r="BB522" s="133"/>
    </row>
    <row r="524" spans="1:55" ht="12.75" customHeight="1"/>
    <row r="525" spans="1:55" ht="12.75" customHeight="1"/>
    <row r="526" spans="1:55" ht="12.75" customHeight="1"/>
    <row r="527" spans="1:55" ht="12.75" customHeight="1"/>
    <row r="530" spans="4:39">
      <c r="D530" s="105"/>
      <c r="E530" s="105"/>
      <c r="F530" s="105"/>
      <c r="G530" s="2"/>
      <c r="H530" s="2"/>
      <c r="P530" s="105"/>
      <c r="Q530" s="105"/>
      <c r="T530" s="84"/>
    </row>
    <row r="531" spans="4:39">
      <c r="D531" s="106" t="s">
        <v>412</v>
      </c>
      <c r="E531" s="106"/>
      <c r="F531" s="106"/>
      <c r="G531" s="2"/>
      <c r="H531" s="2"/>
      <c r="P531" s="106" t="s">
        <v>416</v>
      </c>
      <c r="Q531" s="106"/>
      <c r="W531" s="84"/>
      <c r="AK531" s="84"/>
      <c r="AL531" s="84"/>
      <c r="AM531" s="84"/>
    </row>
    <row r="532" spans="4:39">
      <c r="D532" s="2" t="s">
        <v>413</v>
      </c>
      <c r="P532" s="2" t="s">
        <v>417</v>
      </c>
      <c r="W532" s="84"/>
    </row>
    <row r="533" spans="4:39">
      <c r="D533" s="107" t="s">
        <v>414</v>
      </c>
      <c r="E533" s="108">
        <v>46007</v>
      </c>
      <c r="P533" s="107" t="s">
        <v>414</v>
      </c>
      <c r="Q533" s="108">
        <v>46007</v>
      </c>
      <c r="R533" s="108"/>
      <c r="V533" s="167"/>
      <c r="AK533" s="84"/>
    </row>
    <row r="535" spans="4:39">
      <c r="D535" s="109" t="s">
        <v>486</v>
      </c>
    </row>
    <row r="537" spans="4:39">
      <c r="D537" s="110" t="s">
        <v>415</v>
      </c>
    </row>
    <row r="539" spans="4:39">
      <c r="D539" s="109" t="s">
        <v>487</v>
      </c>
    </row>
    <row r="540" spans="4:39">
      <c r="D540" s="2" t="s">
        <v>491</v>
      </c>
    </row>
    <row r="546" spans="19:19">
      <c r="S546" s="84"/>
    </row>
  </sheetData>
  <sheetProtection autoFilter="0"/>
  <autoFilter ref="A16:BC16" xr:uid="{D6FAE60D-BCC0-41A8-99F9-722639B0D455}"/>
  <mergeCells count="10">
    <mergeCell ref="P14:R14"/>
    <mergeCell ref="S14:U14"/>
    <mergeCell ref="AZ14:BB14"/>
    <mergeCell ref="AW14:AY14"/>
    <mergeCell ref="M2:AC2"/>
    <mergeCell ref="M3:AC3"/>
    <mergeCell ref="Q5:AB6"/>
    <mergeCell ref="V7:Y7"/>
    <mergeCell ref="C9:C11"/>
    <mergeCell ref="F9:F11"/>
  </mergeCells>
  <phoneticPr fontId="15" type="noConversion"/>
  <conditionalFormatting sqref="Z17:AA514">
    <cfRule type="cellIs" dxfId="6" priority="12" operator="equal">
      <formula>"NO"</formula>
    </cfRule>
  </conditionalFormatting>
  <conditionalFormatting sqref="AB17:AB520">
    <cfRule type="cellIs" dxfId="5" priority="11" operator="equal">
      <formula>"SI"</formula>
    </cfRule>
  </conditionalFormatting>
  <conditionalFormatting sqref="Z515:AA520">
    <cfRule type="cellIs" dxfId="4" priority="7" operator="equal">
      <formula>"NO"</formula>
    </cfRule>
  </conditionalFormatting>
  <conditionalFormatting sqref="AB521:AB522">
    <cfRule type="cellIs" dxfId="3" priority="1" operator="equal">
      <formula>"SI"</formula>
    </cfRule>
  </conditionalFormatting>
  <conditionalFormatting sqref="Z521:AA522">
    <cfRule type="cellIs" dxfId="2" priority="2" operator="equal">
      <formula>"NO"</formula>
    </cfRule>
  </conditionalFormatting>
  <dataValidations count="4">
    <dataValidation type="list" allowBlank="1" showInputMessage="1" showErrorMessage="1" sqref="AI17:AI113 AI115:AI447 AN384:AN446 AI461:AI505 AI514:AI529" xr:uid="{00000000-0002-0000-0400-000000000000}">
      <formula1>"DÍA(S),MES(ES),AÑO(S)"</formula1>
    </dataValidation>
    <dataValidation type="list" allowBlank="1" showInputMessage="1" showErrorMessage="1" sqref="AU17:AV113 AN17:AN383 AU115:AV447 AN447 AU461:AV470 AN461:AN470 AN475:AN477 AN480:AN505 AU472:AV505 AW506:AX506 AP506 AU507:AV511 AN507:AN511 AN514:AN529 AU514:AV529" xr:uid="{00000000-0002-0000-0400-000001000000}">
      <formula1>"SI,NO"</formula1>
    </dataValidation>
    <dataValidation type="list" allowBlank="1" showInputMessage="1" showErrorMessage="1" sqref="I17:I152 I238:I244 I279:I281 I283:I447 I461:I470 J506:J507 I472:I505 I507:I511 I514:I529" xr:uid="{00000000-0002-0000-0400-000002000000}">
      <formula1>"ASESOR,PROFESIONAL ESPECIALIZADO,PROFESIONAL UNIVERSITARIO,TÉCNICO,ASISTENCIAL,OTRO"</formula1>
    </dataValidation>
    <dataValidation type="list" allowBlank="1" showInputMessage="1" sqref="AF17:AG237 AF241:AG447 AF461:AG505 AH506:AI511 AF514:AG514" xr:uid="{00000000-0002-0000-0400-000003000000}">
      <formula1>"enero,ferebro,marzo,abril,mayo,junio,julio,agosto,septiembre,octubre,noviembre,diciembre"</formula1>
    </dataValidation>
  </dataValidations>
  <pageMargins left="0.23622047244094491" right="0.23622047244094491" top="0.74803149606299213" bottom="0.74803149606299213" header="0.31496062992125984" footer="0.31496062992125984"/>
  <pageSetup paperSize="3" scale="28" fitToHeight="0" orientation="landscape" r:id="rId1"/>
  <headerFooter>
    <oddHeader>&amp;RPLAN  ANUAL DE ADQUISICIONES  - PLAN DE CONTRATISTAS 
VIGENCIA 2024</oddHeader>
    <oddFooter xml:space="preserve">&amp;R&amp;N
Proyecto :Paula Citlalli Piñeros Fuentes
Oficina de Desarrollo y Planeación </oddFoot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4000000}">
          <x14:formula1>
            <xm:f>'C:\Users\andresbarrezueta\Library\Containers\com.microsoft.Excel\Data\Documents\C:\Users\jeespitias\OneDrive - Universidad Pedagogica Nacional\Documentos\JhonE\Presupuesto\Ppto 2023\[PAA UPN 2023 Consolidados 06Ene2023.xlsx]Listas'!#REF!</xm:f>
          </x14:formula1>
          <xm:sqref>AO17:AO138 AO142 AJ17:AJ142 AJ241:AJ244 AO241:AO244 AJ279:AJ281 AO279:AO281 AO283:AO284 AJ283:AJ284 AJ286:AJ447 AO286:AO447 AO461:AO470 AO475:AO477 AJ461:AJ505 AO480:AO505 AQ506 AO507:AO511 AO514:AO529 AJ514:AJ529</xm:sqref>
        </x14:dataValidation>
        <x14:dataValidation type="list" allowBlank="1" showInputMessage="1" showErrorMessage="1" xr:uid="{00000000-0002-0000-0400-000005000000}">
          <x14:formula1>
            <xm:f>'D:\Users\andresbarrezueta\Library\Containers\com.microsoft.Excel\Data\Documents\C:\Users\jeespitias\OneDrive - Universidad Pedagogica Nacional\Documentos\JhonE\Presupuesto\Ppto 2023\[PAA UPN 2023 Consolidados 06Ene2023.xlsx]Listas'!#REF!</xm:f>
          </x14:formula1>
          <xm:sqref>AO285 AJ285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5D167-F395-4939-9C78-A6A34F9EDBFC}">
  <dimension ref="A1:B38"/>
  <sheetViews>
    <sheetView topLeftCell="A5" workbookViewId="0">
      <selection activeCell="A37" sqref="A37"/>
    </sheetView>
  </sheetViews>
  <sheetFormatPr baseColWidth="10" defaultRowHeight="15"/>
  <cols>
    <col min="1" max="1" width="15.5703125" bestFit="1" customWidth="1"/>
  </cols>
  <sheetData>
    <row r="1" spans="1:2">
      <c r="A1" s="170">
        <v>10328338</v>
      </c>
      <c r="B1" s="171">
        <v>10328338</v>
      </c>
    </row>
    <row r="2" spans="1:2">
      <c r="A2" s="170">
        <v>11053760</v>
      </c>
      <c r="B2" s="171">
        <v>11053760</v>
      </c>
    </row>
    <row r="3" spans="1:2">
      <c r="A3" s="170">
        <v>11406052</v>
      </c>
      <c r="B3" s="171">
        <v>11406052</v>
      </c>
    </row>
    <row r="4" spans="1:2">
      <c r="A4" s="170">
        <v>15259012</v>
      </c>
      <c r="B4" s="171">
        <v>15259012</v>
      </c>
    </row>
    <row r="5" spans="1:2">
      <c r="A5" s="170">
        <v>13352244</v>
      </c>
      <c r="B5" s="171">
        <v>13352244</v>
      </c>
    </row>
    <row r="6" spans="1:2">
      <c r="A6" s="170">
        <v>13538842</v>
      </c>
      <c r="B6" s="171">
        <v>13538842</v>
      </c>
    </row>
    <row r="7" spans="1:2">
      <c r="A7" s="170">
        <v>16440556</v>
      </c>
      <c r="B7" s="171">
        <v>16440556</v>
      </c>
    </row>
    <row r="8" spans="1:2">
      <c r="A8" s="170">
        <v>12803604</v>
      </c>
      <c r="B8" s="171">
        <v>12803604</v>
      </c>
    </row>
    <row r="9" spans="1:2">
      <c r="A9" s="170">
        <v>10328332</v>
      </c>
      <c r="B9" s="171">
        <v>10328332</v>
      </c>
    </row>
    <row r="10" spans="1:2">
      <c r="A10" s="170">
        <v>12803604</v>
      </c>
      <c r="B10" s="171">
        <v>12803604</v>
      </c>
    </row>
    <row r="11" spans="1:2">
      <c r="A11" s="170">
        <v>9076804</v>
      </c>
      <c r="B11" s="171">
        <v>9076804</v>
      </c>
    </row>
    <row r="12" spans="1:2">
      <c r="A12" s="170">
        <v>13352244</v>
      </c>
      <c r="B12" s="171">
        <v>13352244</v>
      </c>
    </row>
    <row r="13" spans="1:2">
      <c r="A13" s="170">
        <v>13230044</v>
      </c>
      <c r="B13" s="171">
        <v>13230044</v>
      </c>
    </row>
    <row r="14" spans="1:2">
      <c r="A14" s="170">
        <v>13352244</v>
      </c>
      <c r="B14" s="171">
        <v>13352244</v>
      </c>
    </row>
    <row r="15" spans="1:2">
      <c r="A15" s="170">
        <v>16440556</v>
      </c>
      <c r="B15" s="171">
        <v>16440556</v>
      </c>
    </row>
    <row r="16" spans="1:2">
      <c r="A16" s="170">
        <v>10328338</v>
      </c>
      <c r="B16" s="171">
        <v>10328338</v>
      </c>
    </row>
    <row r="17" spans="1:2">
      <c r="A17" s="170">
        <v>21288518</v>
      </c>
      <c r="B17" s="171">
        <v>21288518</v>
      </c>
    </row>
    <row r="18" spans="1:2">
      <c r="A18" s="170">
        <v>13352244</v>
      </c>
      <c r="B18" s="171">
        <v>13352244</v>
      </c>
    </row>
    <row r="19" spans="1:2">
      <c r="A19" s="170">
        <v>10328338</v>
      </c>
      <c r="B19" s="171">
        <v>10328338</v>
      </c>
    </row>
    <row r="20" spans="1:2">
      <c r="A20" s="170">
        <v>13679614</v>
      </c>
      <c r="B20" s="171">
        <v>13679614</v>
      </c>
    </row>
    <row r="21" spans="1:2">
      <c r="A21" s="170">
        <v>10328332</v>
      </c>
      <c r="B21" s="171">
        <v>10328332</v>
      </c>
    </row>
    <row r="22" spans="1:2">
      <c r="A22" s="170">
        <v>9076804</v>
      </c>
      <c r="B22" s="171">
        <v>9076804</v>
      </c>
    </row>
    <row r="23" spans="1:2">
      <c r="A23" s="170">
        <v>16440556</v>
      </c>
      <c r="B23" s="171">
        <v>16440556</v>
      </c>
    </row>
    <row r="24" spans="1:2">
      <c r="A24" s="170">
        <v>10328338</v>
      </c>
      <c r="B24" s="171">
        <v>10328338</v>
      </c>
    </row>
    <row r="25" spans="1:2">
      <c r="A25" s="170">
        <v>13352244</v>
      </c>
      <c r="B25" s="171">
        <v>13352244</v>
      </c>
    </row>
    <row r="26" spans="1:2">
      <c r="A26" s="170">
        <v>10328332</v>
      </c>
      <c r="B26" s="171">
        <v>10328332</v>
      </c>
    </row>
    <row r="27" spans="1:2">
      <c r="A27" s="170">
        <v>9076804</v>
      </c>
      <c r="B27" s="171">
        <v>9076804</v>
      </c>
    </row>
    <row r="28" spans="1:2">
      <c r="A28" s="170">
        <v>21124204</v>
      </c>
      <c r="B28" s="171">
        <v>21124204</v>
      </c>
    </row>
    <row r="29" spans="1:2">
      <c r="A29" s="170">
        <v>15668524</v>
      </c>
      <c r="B29" s="171">
        <v>15668524</v>
      </c>
    </row>
    <row r="30" spans="1:2">
      <c r="A30" s="170">
        <v>16440556</v>
      </c>
      <c r="B30" s="171">
        <v>16440556</v>
      </c>
    </row>
    <row r="31" spans="1:2">
      <c r="A31" s="170">
        <v>21032204</v>
      </c>
      <c r="B31" s="171">
        <v>21032204</v>
      </c>
    </row>
    <row r="32" spans="1:2">
      <c r="A32" s="170">
        <v>9076804</v>
      </c>
      <c r="B32" s="171">
        <v>9076804</v>
      </c>
    </row>
    <row r="33" spans="1:2">
      <c r="A33" s="170">
        <v>16918002</v>
      </c>
      <c r="B33" s="171">
        <v>16918002</v>
      </c>
    </row>
    <row r="34" spans="1:2">
      <c r="A34" s="170">
        <v>15259012</v>
      </c>
      <c r="B34" s="171">
        <v>15259012</v>
      </c>
    </row>
    <row r="35" spans="1:2">
      <c r="A35" s="170">
        <v>20469892</v>
      </c>
      <c r="B35" s="171">
        <v>20469892</v>
      </c>
    </row>
    <row r="36" spans="1:2">
      <c r="A36" s="170">
        <v>13230044</v>
      </c>
      <c r="B36" s="171">
        <v>13230044</v>
      </c>
    </row>
    <row r="37" spans="1:2">
      <c r="A37" s="170">
        <v>10328332</v>
      </c>
      <c r="B37" s="171">
        <v>10328332</v>
      </c>
    </row>
    <row r="38" spans="1:2">
      <c r="A38" s="170">
        <v>7426624</v>
      </c>
      <c r="B38" s="171">
        <v>7426624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election activeCell="F10" sqref="F10"/>
    </sheetView>
  </sheetViews>
  <sheetFormatPr baseColWidth="10" defaultRowHeight="1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B10"/>
  <sheetViews>
    <sheetView topLeftCell="AM2" workbookViewId="0">
      <selection activeCell="AO38" sqref="AO38"/>
    </sheetView>
  </sheetViews>
  <sheetFormatPr baseColWidth="10" defaultRowHeight="15"/>
  <cols>
    <col min="9" max="9" width="14" customWidth="1"/>
    <col min="13" max="13" width="13" bestFit="1" customWidth="1"/>
    <col min="17" max="17" width="14.5703125" bestFit="1" customWidth="1"/>
    <col min="18" max="18" width="16.28515625" customWidth="1"/>
    <col min="23" max="23" width="15" customWidth="1"/>
    <col min="31" max="31" width="47.5703125" customWidth="1"/>
  </cols>
  <sheetData>
    <row r="1" spans="1:54">
      <c r="Q1" s="165"/>
      <c r="R1" s="165"/>
    </row>
    <row r="2" spans="1:54">
      <c r="Q2" s="165"/>
      <c r="R2" s="165"/>
    </row>
    <row r="3" spans="1:54" s="2" customFormat="1" ht="72" hidden="1">
      <c r="A3" s="11" t="s">
        <v>318</v>
      </c>
      <c r="B3" s="11"/>
      <c r="C3" s="13" t="s">
        <v>85</v>
      </c>
      <c r="D3" s="13" t="s">
        <v>12</v>
      </c>
      <c r="E3" s="13" t="s">
        <v>16</v>
      </c>
      <c r="F3" s="13" t="s">
        <v>179</v>
      </c>
      <c r="G3" s="39" t="s">
        <v>106</v>
      </c>
      <c r="H3" s="39" t="s">
        <v>107</v>
      </c>
      <c r="I3" s="13" t="s">
        <v>108</v>
      </c>
      <c r="J3" s="13">
        <v>6</v>
      </c>
      <c r="K3" s="10">
        <v>4400000</v>
      </c>
      <c r="L3" s="14">
        <v>0.05</v>
      </c>
      <c r="M3" s="22">
        <f>+K3*(1+L3)</f>
        <v>4620000</v>
      </c>
      <c r="N3" s="13">
        <v>1</v>
      </c>
      <c r="O3" s="13" t="s">
        <v>109</v>
      </c>
      <c r="P3" s="9">
        <v>45698</v>
      </c>
      <c r="Q3" s="24">
        <v>46001</v>
      </c>
      <c r="R3" s="23">
        <f>M3*V3</f>
        <v>46200000</v>
      </c>
      <c r="S3" s="9"/>
      <c r="T3" s="9"/>
      <c r="U3" s="23">
        <f>IF($O3="MENSUAL",ROUND((((T3-S3))/30),0)*$M3,((T3-S3)/30)*$M3)</f>
        <v>0</v>
      </c>
      <c r="V3" s="139">
        <f>ROUND((((Q3-P3)+(T3-S3))/30),0)</f>
        <v>10</v>
      </c>
      <c r="W3" s="41">
        <f>+R3+U3</f>
        <v>46200000</v>
      </c>
      <c r="X3" s="12" t="s">
        <v>92</v>
      </c>
      <c r="Y3" s="42" t="s">
        <v>93</v>
      </c>
      <c r="Z3" s="46" t="s">
        <v>320</v>
      </c>
      <c r="AA3" s="46" t="s">
        <v>94</v>
      </c>
      <c r="AB3" s="46" t="s">
        <v>94</v>
      </c>
      <c r="AC3" s="66" t="str">
        <f>"CON-"&amp;B3</f>
        <v>CON-</v>
      </c>
      <c r="AD3" s="12">
        <v>80111600</v>
      </c>
      <c r="AE3" s="134" t="s">
        <v>595</v>
      </c>
      <c r="AF3" s="15" t="s">
        <v>141</v>
      </c>
      <c r="AG3" s="15" t="str">
        <f>+AF3</f>
        <v>enero</v>
      </c>
      <c r="AH3" s="140">
        <f>+V3</f>
        <v>10</v>
      </c>
      <c r="AI3" s="16" t="s">
        <v>96</v>
      </c>
      <c r="AJ3" s="17" t="s">
        <v>97</v>
      </c>
      <c r="AK3" s="18">
        <f>+W3</f>
        <v>46200000</v>
      </c>
      <c r="AL3" s="18">
        <f>+AK3</f>
        <v>46200000</v>
      </c>
      <c r="AM3" s="16" t="s">
        <v>94</v>
      </c>
      <c r="AN3" s="16" t="s">
        <v>98</v>
      </c>
      <c r="AO3" s="43" t="s">
        <v>99</v>
      </c>
      <c r="AP3" s="19" t="s">
        <v>100</v>
      </c>
      <c r="AQ3" s="20" t="str">
        <f>E3</f>
        <v>FACULTAD DE CIENCIA Y TECNOLOGÍA</v>
      </c>
      <c r="AR3" s="21" t="s">
        <v>101</v>
      </c>
      <c r="AS3" s="44" t="s">
        <v>102</v>
      </c>
      <c r="AT3" s="16" t="s">
        <v>94</v>
      </c>
      <c r="AU3" s="16" t="s">
        <v>94</v>
      </c>
      <c r="AV3" s="45" t="s">
        <v>103</v>
      </c>
      <c r="AW3" s="45" t="s">
        <v>104</v>
      </c>
      <c r="AX3" s="45" t="s">
        <v>105</v>
      </c>
      <c r="AY3" s="45" t="s">
        <v>103</v>
      </c>
      <c r="AZ3" s="45"/>
      <c r="BA3" s="45"/>
      <c r="BB3" s="93"/>
    </row>
    <row r="4" spans="1:54" s="2" customFormat="1" ht="72" hidden="1">
      <c r="A4" s="11" t="s">
        <v>318</v>
      </c>
      <c r="B4" s="11"/>
      <c r="C4" s="13" t="s">
        <v>85</v>
      </c>
      <c r="D4" s="13" t="s">
        <v>12</v>
      </c>
      <c r="E4" s="13" t="s">
        <v>16</v>
      </c>
      <c r="F4" s="13" t="s">
        <v>179</v>
      </c>
      <c r="G4" s="39" t="s">
        <v>106</v>
      </c>
      <c r="H4" s="39" t="s">
        <v>107</v>
      </c>
      <c r="I4" s="13" t="s">
        <v>108</v>
      </c>
      <c r="J4" s="13">
        <v>6</v>
      </c>
      <c r="K4" s="10">
        <v>4400000</v>
      </c>
      <c r="L4" s="14">
        <v>0.05</v>
      </c>
      <c r="M4" s="22">
        <f>+K4*(1+L4)</f>
        <v>4620000</v>
      </c>
      <c r="N4" s="13">
        <v>1</v>
      </c>
      <c r="O4" s="13" t="s">
        <v>109</v>
      </c>
      <c r="P4" s="9">
        <v>45698</v>
      </c>
      <c r="Q4" s="24">
        <v>46001</v>
      </c>
      <c r="R4" s="23">
        <f>M4*V4</f>
        <v>46200000</v>
      </c>
      <c r="S4" s="9"/>
      <c r="T4" s="9"/>
      <c r="U4" s="23">
        <f>IF($O4="MENSUAL",ROUND((((T4-S4))/30),0)*$M4,((T4-S4)/30)*$M4)</f>
        <v>0</v>
      </c>
      <c r="V4" s="139">
        <f>ROUND((((Q4-P4)+(T4-S4))/30),0)</f>
        <v>10</v>
      </c>
      <c r="W4" s="41">
        <f>+R4+U4</f>
        <v>46200000</v>
      </c>
      <c r="X4" s="12" t="s">
        <v>92</v>
      </c>
      <c r="Y4" s="42" t="s">
        <v>93</v>
      </c>
      <c r="Z4" s="46" t="s">
        <v>320</v>
      </c>
      <c r="AA4" s="46" t="s">
        <v>94</v>
      </c>
      <c r="AB4" s="46" t="s">
        <v>94</v>
      </c>
      <c r="AC4" s="66" t="str">
        <f>"CON-"&amp;B4</f>
        <v>CON-</v>
      </c>
      <c r="AD4" s="12">
        <v>80111600</v>
      </c>
      <c r="AE4" s="134" t="s">
        <v>596</v>
      </c>
      <c r="AF4" s="15" t="s">
        <v>141</v>
      </c>
      <c r="AG4" s="15" t="str">
        <f>+AF4</f>
        <v>enero</v>
      </c>
      <c r="AH4" s="140">
        <f>+V4</f>
        <v>10</v>
      </c>
      <c r="AI4" s="16" t="s">
        <v>96</v>
      </c>
      <c r="AJ4" s="17" t="s">
        <v>97</v>
      </c>
      <c r="AK4" s="18">
        <f>+W4</f>
        <v>46200000</v>
      </c>
      <c r="AL4" s="18">
        <f>+AK4</f>
        <v>46200000</v>
      </c>
      <c r="AM4" s="16" t="s">
        <v>94</v>
      </c>
      <c r="AN4" s="16" t="s">
        <v>98</v>
      </c>
      <c r="AO4" s="43" t="s">
        <v>99</v>
      </c>
      <c r="AP4" s="19" t="s">
        <v>100</v>
      </c>
      <c r="AQ4" s="20" t="str">
        <f>E4</f>
        <v>FACULTAD DE CIENCIA Y TECNOLOGÍA</v>
      </c>
      <c r="AR4" s="21" t="s">
        <v>101</v>
      </c>
      <c r="AS4" s="44" t="s">
        <v>102</v>
      </c>
      <c r="AT4" s="16" t="s">
        <v>94</v>
      </c>
      <c r="AU4" s="16" t="s">
        <v>94</v>
      </c>
      <c r="AV4" s="45" t="s">
        <v>103</v>
      </c>
      <c r="AW4" s="45" t="s">
        <v>104</v>
      </c>
      <c r="AX4" s="45" t="s">
        <v>105</v>
      </c>
      <c r="AY4" s="45" t="s">
        <v>103</v>
      </c>
      <c r="AZ4" s="45"/>
      <c r="BA4" s="45"/>
      <c r="BB4" s="93"/>
    </row>
    <row r="5" spans="1:54" s="2" customFormat="1" ht="60" hidden="1">
      <c r="A5" s="11" t="s">
        <v>318</v>
      </c>
      <c r="B5" s="11"/>
      <c r="C5" s="13" t="s">
        <v>85</v>
      </c>
      <c r="D5" s="13" t="s">
        <v>12</v>
      </c>
      <c r="E5" s="13" t="s">
        <v>16</v>
      </c>
      <c r="F5" s="13" t="s">
        <v>179</v>
      </c>
      <c r="G5" s="39" t="s">
        <v>106</v>
      </c>
      <c r="H5" s="39" t="s">
        <v>107</v>
      </c>
      <c r="I5" s="13" t="s">
        <v>108</v>
      </c>
      <c r="J5" s="13">
        <v>6</v>
      </c>
      <c r="K5" s="10">
        <v>4400000</v>
      </c>
      <c r="L5" s="14">
        <v>0.05</v>
      </c>
      <c r="M5" s="22">
        <f>+K5*(1+L5)</f>
        <v>4620000</v>
      </c>
      <c r="N5" s="13">
        <v>1</v>
      </c>
      <c r="O5" s="13" t="s">
        <v>109</v>
      </c>
      <c r="P5" s="9">
        <v>45698</v>
      </c>
      <c r="Q5" s="24">
        <v>46001</v>
      </c>
      <c r="R5" s="23">
        <f>M5*V5</f>
        <v>46200000</v>
      </c>
      <c r="S5" s="9"/>
      <c r="T5" s="9"/>
      <c r="U5" s="23">
        <f>IF($O5="MENSUAL",ROUND((((T5-S5))/30),0)*$M5,((T5-S5)/30)*$M5)</f>
        <v>0</v>
      </c>
      <c r="V5" s="139">
        <f>ROUND((((Q5-P5)+(T5-S5))/30),0)</f>
        <v>10</v>
      </c>
      <c r="W5" s="41">
        <f>+R5+U5</f>
        <v>46200000</v>
      </c>
      <c r="X5" s="12" t="s">
        <v>92</v>
      </c>
      <c r="Y5" s="42" t="s">
        <v>93</v>
      </c>
      <c r="Z5" s="46" t="s">
        <v>320</v>
      </c>
      <c r="AA5" s="46" t="s">
        <v>94</v>
      </c>
      <c r="AB5" s="46" t="s">
        <v>94</v>
      </c>
      <c r="AC5" s="66" t="str">
        <f>"CON-"&amp;B5</f>
        <v>CON-</v>
      </c>
      <c r="AD5" s="12">
        <v>80111600</v>
      </c>
      <c r="AE5" s="134" t="s">
        <v>594</v>
      </c>
      <c r="AF5" s="15" t="s">
        <v>141</v>
      </c>
      <c r="AG5" s="15" t="str">
        <f>+AF5</f>
        <v>enero</v>
      </c>
      <c r="AH5" s="140">
        <f>+V5</f>
        <v>10</v>
      </c>
      <c r="AI5" s="16" t="s">
        <v>96</v>
      </c>
      <c r="AJ5" s="17" t="s">
        <v>97</v>
      </c>
      <c r="AK5" s="18">
        <f>+W5</f>
        <v>46200000</v>
      </c>
      <c r="AL5" s="18">
        <f>+AK5</f>
        <v>46200000</v>
      </c>
      <c r="AM5" s="16" t="s">
        <v>94</v>
      </c>
      <c r="AN5" s="16" t="s">
        <v>98</v>
      </c>
      <c r="AO5" s="43" t="s">
        <v>99</v>
      </c>
      <c r="AP5" s="19" t="s">
        <v>100</v>
      </c>
      <c r="AQ5" s="20" t="str">
        <f>E5</f>
        <v>FACULTAD DE CIENCIA Y TECNOLOGÍA</v>
      </c>
      <c r="AR5" s="21" t="s">
        <v>101</v>
      </c>
      <c r="AS5" s="44" t="s">
        <v>102</v>
      </c>
      <c r="AT5" s="16" t="s">
        <v>94</v>
      </c>
      <c r="AU5" s="16" t="s">
        <v>94</v>
      </c>
      <c r="AV5" s="45" t="s">
        <v>103</v>
      </c>
      <c r="AW5" s="45" t="s">
        <v>104</v>
      </c>
      <c r="AX5" s="45" t="s">
        <v>105</v>
      </c>
      <c r="AY5" s="45" t="s">
        <v>103</v>
      </c>
      <c r="AZ5" s="45"/>
      <c r="BA5" s="45"/>
      <c r="BB5" s="93"/>
    </row>
    <row r="6" spans="1:54" s="2" customFormat="1" ht="60" hidden="1">
      <c r="A6" s="11" t="s">
        <v>318</v>
      </c>
      <c r="B6" s="11"/>
      <c r="C6" s="13" t="s">
        <v>85</v>
      </c>
      <c r="D6" s="13" t="s">
        <v>5</v>
      </c>
      <c r="E6" s="13" t="s">
        <v>16</v>
      </c>
      <c r="F6" s="13" t="s">
        <v>179</v>
      </c>
      <c r="G6" s="39" t="s">
        <v>593</v>
      </c>
      <c r="H6" s="39" t="s">
        <v>107</v>
      </c>
      <c r="I6" s="13" t="s">
        <v>144</v>
      </c>
      <c r="J6" s="13">
        <v>3</v>
      </c>
      <c r="K6" s="10">
        <f>+SALARIOS!C10</f>
        <v>2600000</v>
      </c>
      <c r="L6" s="14">
        <v>0.05</v>
      </c>
      <c r="M6" s="22">
        <f>+K6*(1+L6)</f>
        <v>2730000</v>
      </c>
      <c r="N6" s="13">
        <v>1</v>
      </c>
      <c r="O6" s="13" t="s">
        <v>109</v>
      </c>
      <c r="P6" s="9">
        <v>45698</v>
      </c>
      <c r="Q6" s="24">
        <v>46001</v>
      </c>
      <c r="R6" s="23">
        <f>M6*V6</f>
        <v>27300000</v>
      </c>
      <c r="S6" s="9"/>
      <c r="T6" s="9"/>
      <c r="U6" s="23">
        <f>IF($O6="MENSUAL",ROUND((((T6-S6))/30),0)*$M6,((T6-S6)/30)*$M6)</f>
        <v>0</v>
      </c>
      <c r="V6" s="139">
        <f>ROUND((((Q6-P6)+(T6-S6))/30),0)</f>
        <v>10</v>
      </c>
      <c r="W6" s="41">
        <f>+R6+U6</f>
        <v>27300000</v>
      </c>
      <c r="X6" s="12" t="s">
        <v>92</v>
      </c>
      <c r="Y6" s="42" t="s">
        <v>93</v>
      </c>
      <c r="Z6" s="46" t="s">
        <v>320</v>
      </c>
      <c r="AA6" s="46" t="s">
        <v>94</v>
      </c>
      <c r="AB6" s="46" t="s">
        <v>94</v>
      </c>
      <c r="AC6" s="66" t="str">
        <f>"CON-"&amp;B6</f>
        <v>CON-</v>
      </c>
      <c r="AD6" s="12">
        <v>80111600</v>
      </c>
      <c r="AE6" s="134" t="s">
        <v>597</v>
      </c>
      <c r="AF6" s="15" t="s">
        <v>141</v>
      </c>
      <c r="AG6" s="15" t="str">
        <f>+AF6</f>
        <v>enero</v>
      </c>
      <c r="AH6" s="140">
        <f>+V6</f>
        <v>10</v>
      </c>
      <c r="AI6" s="16" t="s">
        <v>96</v>
      </c>
      <c r="AJ6" s="17" t="s">
        <v>97</v>
      </c>
      <c r="AK6" s="18">
        <f>+W6</f>
        <v>27300000</v>
      </c>
      <c r="AL6" s="18">
        <f>+AK6</f>
        <v>27300000</v>
      </c>
      <c r="AM6" s="16" t="s">
        <v>94</v>
      </c>
      <c r="AN6" s="16" t="s">
        <v>98</v>
      </c>
      <c r="AO6" s="43" t="s">
        <v>99</v>
      </c>
      <c r="AP6" s="19" t="s">
        <v>100</v>
      </c>
      <c r="AQ6" s="20" t="str">
        <f>E6</f>
        <v>FACULTAD DE CIENCIA Y TECNOLOGÍA</v>
      </c>
      <c r="AR6" s="21" t="s">
        <v>101</v>
      </c>
      <c r="AS6" s="44" t="s">
        <v>102</v>
      </c>
      <c r="AT6" s="16" t="s">
        <v>94</v>
      </c>
      <c r="AU6" s="16" t="s">
        <v>94</v>
      </c>
      <c r="AV6" s="45" t="s">
        <v>103</v>
      </c>
      <c r="AW6" s="45" t="s">
        <v>104</v>
      </c>
      <c r="AX6" s="45" t="s">
        <v>105</v>
      </c>
      <c r="AY6" s="45" t="s">
        <v>103</v>
      </c>
      <c r="AZ6" s="45"/>
      <c r="BA6" s="45"/>
      <c r="BB6" s="93"/>
    </row>
    <row r="7" spans="1:54">
      <c r="M7" s="4"/>
      <c r="R7" s="4">
        <f>SUM(R3:R6)</f>
        <v>165900000</v>
      </c>
    </row>
    <row r="9" spans="1:54" s="2" customFormat="1" ht="72">
      <c r="A9" s="11" t="s">
        <v>318</v>
      </c>
      <c r="B9" s="11"/>
      <c r="C9" s="13" t="s">
        <v>85</v>
      </c>
      <c r="D9" s="13" t="s">
        <v>12</v>
      </c>
      <c r="E9" s="13" t="s">
        <v>636</v>
      </c>
      <c r="F9" s="13"/>
      <c r="G9" s="39" t="s">
        <v>106</v>
      </c>
      <c r="H9" s="39" t="s">
        <v>107</v>
      </c>
      <c r="I9" s="13" t="s">
        <v>108</v>
      </c>
      <c r="J9" s="13">
        <v>4</v>
      </c>
      <c r="K9" s="10">
        <v>3900000</v>
      </c>
      <c r="L9" s="14">
        <v>0.05</v>
      </c>
      <c r="M9" s="22">
        <f>+K9*(1+L9)</f>
        <v>4095000</v>
      </c>
      <c r="N9" s="13">
        <v>1</v>
      </c>
      <c r="O9" s="13" t="s">
        <v>109</v>
      </c>
      <c r="P9" s="9">
        <v>45703</v>
      </c>
      <c r="Q9" s="24">
        <v>46006</v>
      </c>
      <c r="R9" s="23">
        <f>M9*V9</f>
        <v>40950000</v>
      </c>
      <c r="S9" s="9"/>
      <c r="T9" s="9"/>
      <c r="U9" s="23">
        <f>IF($O9="MENSUAL",ROUND((((T9-S9))/30),0)*$M9,((T9-S9)/30)*$M9)</f>
        <v>0</v>
      </c>
      <c r="V9" s="139">
        <f>ROUND((((Q9-P9)+(T9-S9))/30),0)</f>
        <v>10</v>
      </c>
      <c r="W9" s="41">
        <f>+R9+U9</f>
        <v>40950000</v>
      </c>
      <c r="X9" s="12" t="s">
        <v>92</v>
      </c>
      <c r="Y9" s="42" t="s">
        <v>162</v>
      </c>
      <c r="Z9" s="46" t="s">
        <v>320</v>
      </c>
      <c r="AA9" s="46" t="s">
        <v>94</v>
      </c>
      <c r="AB9" s="46" t="s">
        <v>94</v>
      </c>
      <c r="AC9" s="66" t="str">
        <f>"CON-"&amp;B9</f>
        <v>CON-</v>
      </c>
      <c r="AD9" s="12">
        <v>80111600</v>
      </c>
      <c r="AE9" s="47" t="s">
        <v>409</v>
      </c>
      <c r="AF9" s="15" t="s">
        <v>141</v>
      </c>
      <c r="AG9" s="15" t="str">
        <f>+AF9</f>
        <v>enero</v>
      </c>
      <c r="AH9" s="140">
        <f>+V9</f>
        <v>10</v>
      </c>
      <c r="AI9" s="16" t="s">
        <v>96</v>
      </c>
      <c r="AJ9" s="17" t="s">
        <v>97</v>
      </c>
      <c r="AK9" s="18">
        <f>+W9</f>
        <v>40950000</v>
      </c>
      <c r="AL9" s="18">
        <f>+AK9</f>
        <v>40950000</v>
      </c>
      <c r="AM9" s="16" t="s">
        <v>94</v>
      </c>
      <c r="AN9" s="16" t="s">
        <v>98</v>
      </c>
      <c r="AO9" s="43" t="s">
        <v>99</v>
      </c>
      <c r="AP9" s="19" t="s">
        <v>100</v>
      </c>
      <c r="AQ9" s="20" t="str">
        <f>E9</f>
        <v xml:space="preserve">Facultad de Educación </v>
      </c>
      <c r="AR9" s="21" t="s">
        <v>101</v>
      </c>
      <c r="AS9" s="44" t="s">
        <v>102</v>
      </c>
      <c r="AT9" s="16" t="s">
        <v>94</v>
      </c>
      <c r="AU9" s="16" t="s">
        <v>94</v>
      </c>
      <c r="AV9" s="45" t="s">
        <v>103</v>
      </c>
      <c r="AW9" s="45" t="s">
        <v>104</v>
      </c>
      <c r="AX9" s="45" t="s">
        <v>105</v>
      </c>
      <c r="AY9" s="45" t="s">
        <v>103</v>
      </c>
      <c r="AZ9" s="45"/>
      <c r="BA9" s="45"/>
      <c r="BB9" s="93"/>
    </row>
    <row r="10" spans="1:54" s="2" customFormat="1" ht="96" hidden="1">
      <c r="A10" s="11" t="s">
        <v>318</v>
      </c>
      <c r="B10" s="11"/>
      <c r="C10" s="13" t="s">
        <v>85</v>
      </c>
      <c r="D10" s="13" t="s">
        <v>5</v>
      </c>
      <c r="E10" s="13" t="s">
        <v>16</v>
      </c>
      <c r="F10" s="13" t="s">
        <v>179</v>
      </c>
      <c r="G10" s="39" t="s">
        <v>106</v>
      </c>
      <c r="H10" s="39" t="s">
        <v>107</v>
      </c>
      <c r="I10" s="13" t="s">
        <v>108</v>
      </c>
      <c r="J10" s="13">
        <v>5</v>
      </c>
      <c r="K10" s="10">
        <v>4200000</v>
      </c>
      <c r="L10" s="14">
        <v>0.05</v>
      </c>
      <c r="M10" s="22">
        <f>+K10*(1+L10)</f>
        <v>4410000</v>
      </c>
      <c r="N10" s="13">
        <v>1</v>
      </c>
      <c r="O10" s="13" t="s">
        <v>109</v>
      </c>
      <c r="P10" s="9">
        <v>45691</v>
      </c>
      <c r="Q10" s="24">
        <v>45991</v>
      </c>
      <c r="R10" s="23">
        <f>M10*V10</f>
        <v>44100000</v>
      </c>
      <c r="S10" s="40"/>
      <c r="T10" s="9"/>
      <c r="U10" s="23">
        <f>IF($O10="MENSUAL",ROUND((((T10-S10))/30),0)*$M10,((T10-S10)/30)*$M10)</f>
        <v>0</v>
      </c>
      <c r="V10" s="139">
        <f>ROUND((((Q10-P10)+(T10-S10))/30),0)</f>
        <v>10</v>
      </c>
      <c r="W10" s="41">
        <f>+R10+U10</f>
        <v>44100000</v>
      </c>
      <c r="X10" s="12" t="s">
        <v>92</v>
      </c>
      <c r="Y10" s="42" t="s">
        <v>93</v>
      </c>
      <c r="Z10" s="46" t="s">
        <v>364</v>
      </c>
      <c r="AA10" s="46" t="s">
        <v>94</v>
      </c>
      <c r="AB10" s="46" t="s">
        <v>94</v>
      </c>
      <c r="AC10" s="66" t="str">
        <f>"CON-"&amp;B10</f>
        <v>CON-</v>
      </c>
      <c r="AD10" s="12">
        <v>80111600</v>
      </c>
      <c r="AE10" s="47" t="s">
        <v>298</v>
      </c>
      <c r="AF10" s="15" t="s">
        <v>141</v>
      </c>
      <c r="AG10" s="15" t="str">
        <f>+AF10</f>
        <v>enero</v>
      </c>
      <c r="AH10" s="140">
        <v>10</v>
      </c>
      <c r="AI10" s="16" t="s">
        <v>96</v>
      </c>
      <c r="AJ10" s="17" t="s">
        <v>97</v>
      </c>
      <c r="AK10" s="111">
        <f>+W10</f>
        <v>44100000</v>
      </c>
      <c r="AL10" s="18">
        <f>+AK10</f>
        <v>44100000</v>
      </c>
      <c r="AM10" s="16" t="s">
        <v>94</v>
      </c>
      <c r="AN10" s="16" t="s">
        <v>98</v>
      </c>
      <c r="AO10" s="43" t="s">
        <v>99</v>
      </c>
      <c r="AP10" s="19" t="s">
        <v>100</v>
      </c>
      <c r="AQ10" s="20" t="str">
        <f>E10</f>
        <v>FACULTAD DE CIENCIA Y TECNOLOGÍA</v>
      </c>
      <c r="AR10" s="21" t="s">
        <v>101</v>
      </c>
      <c r="AS10" s="44" t="s">
        <v>102</v>
      </c>
      <c r="AT10" s="16" t="s">
        <v>94</v>
      </c>
      <c r="AU10" s="16" t="s">
        <v>94</v>
      </c>
      <c r="AV10" s="45" t="s">
        <v>103</v>
      </c>
      <c r="AW10" s="45" t="s">
        <v>104</v>
      </c>
      <c r="AX10" s="45" t="s">
        <v>105</v>
      </c>
      <c r="AY10" s="45" t="s">
        <v>103</v>
      </c>
      <c r="AZ10" s="45"/>
      <c r="BA10" s="45"/>
      <c r="BB10" s="93"/>
    </row>
  </sheetData>
  <conditionalFormatting sqref="Z3:AA6 Z9:AA10">
    <cfRule type="cellIs" dxfId="1" priority="1" operator="equal">
      <formula>"NO"</formula>
    </cfRule>
  </conditionalFormatting>
  <conditionalFormatting sqref="AB3:AB6 AB9:AB10">
    <cfRule type="cellIs" dxfId="0" priority="2" operator="equal">
      <formula>"SI"</formula>
    </cfRule>
  </conditionalFormatting>
  <dataValidations count="4">
    <dataValidation type="list" allowBlank="1" showInputMessage="1" sqref="AF3:AG6 AF9:AG10" xr:uid="{00000000-0002-0000-0600-000000000000}">
      <formula1>"enero,ferebro,marzo,abril,mayo,junio,julio,agosto,septiembre,octubre,noviembre,diciembre"</formula1>
    </dataValidation>
    <dataValidation type="list" allowBlank="1" showInputMessage="1" showErrorMessage="1" sqref="I3:I6 I9:I10" xr:uid="{00000000-0002-0000-0600-000001000000}">
      <formula1>"ASESOR,PROFESIONAL ESPECIALIZADO,PROFESIONAL UNIVERSITARIO,TÉCNICO,ASISTENCIAL,OTRO"</formula1>
    </dataValidation>
    <dataValidation type="list" allowBlank="1" showInputMessage="1" showErrorMessage="1" sqref="AM3:AM6 AM9:AM10 AT3:AU6 AT9:AU10" xr:uid="{00000000-0002-0000-0600-000002000000}">
      <formula1>"SI,NO"</formula1>
    </dataValidation>
    <dataValidation type="list" allowBlank="1" showInputMessage="1" showErrorMessage="1" sqref="AI3:AI6 AI9:AI10" xr:uid="{00000000-0002-0000-0600-000003000000}">
      <formula1>"DÍA(S),MES(ES),AÑO(S)"</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4000000}">
          <x14:formula1>
            <xm:f>'C:\Users\andresbarrezueta\Library\Containers\com.microsoft.Excel\Data\Documents\C:\Users\jeespitias\OneDrive - Universidad Pedagogica Nacional\Documentos\JhonE\Presupuesto\Ppto 2023\[PAA UPN 2023 Consolidados 06Ene2023.xlsx]Listas'!#REF!</xm:f>
          </x14:formula1>
          <xm:sqref>AJ3:AJ6 AJ9:AJ10 AN3:AN6 AN9:AN10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B42DE-EEF2-454C-8735-5E64AD383346}">
  <dimension ref="B3:F34"/>
  <sheetViews>
    <sheetView workbookViewId="0">
      <selection activeCell="F27" sqref="F27"/>
    </sheetView>
  </sheetViews>
  <sheetFormatPr baseColWidth="10" defaultRowHeight="15"/>
  <cols>
    <col min="2" max="2" width="13" bestFit="1" customWidth="1"/>
  </cols>
  <sheetData>
    <row r="3" spans="2:2">
      <c r="B3" s="170">
        <v>215526</v>
      </c>
    </row>
    <row r="4" spans="2:2">
      <c r="B4" s="170">
        <v>184540</v>
      </c>
    </row>
    <row r="5" spans="2:2">
      <c r="B5" s="170">
        <v>143684</v>
      </c>
    </row>
    <row r="6" spans="2:2">
      <c r="B6" s="170">
        <v>143684</v>
      </c>
    </row>
    <row r="7" spans="2:2">
      <c r="B7" s="170">
        <v>266901</v>
      </c>
    </row>
    <row r="8" spans="2:2">
      <c r="B8" s="170">
        <v>369080</v>
      </c>
    </row>
    <row r="9" spans="2:2">
      <c r="B9" s="170">
        <v>184540</v>
      </c>
    </row>
    <row r="10" spans="2:2">
      <c r="B10" s="170">
        <v>184540</v>
      </c>
    </row>
    <row r="11" spans="2:2">
      <c r="B11" s="170">
        <v>143684</v>
      </c>
    </row>
    <row r="12" spans="2:2">
      <c r="B12" s="170">
        <v>369080</v>
      </c>
    </row>
    <row r="13" spans="2:2">
      <c r="B13" s="170">
        <v>287368</v>
      </c>
    </row>
    <row r="14" spans="2:2">
      <c r="B14" s="170">
        <v>143684</v>
      </c>
    </row>
    <row r="15" spans="2:2">
      <c r="B15" s="170">
        <v>143684</v>
      </c>
    </row>
    <row r="16" spans="2:2">
      <c r="B16" s="170">
        <v>143684</v>
      </c>
    </row>
    <row r="17" spans="2:6">
      <c r="B17" s="170">
        <v>143684</v>
      </c>
    </row>
    <row r="18" spans="2:6">
      <c r="B18" s="170">
        <v>143684</v>
      </c>
    </row>
    <row r="19" spans="2:6">
      <c r="B19" s="170">
        <v>143684</v>
      </c>
    </row>
    <row r="20" spans="2:6">
      <c r="B20" s="170">
        <v>143684</v>
      </c>
    </row>
    <row r="21" spans="2:6">
      <c r="B21" s="170">
        <v>143684</v>
      </c>
    </row>
    <row r="22" spans="2:6">
      <c r="B22" s="170">
        <v>184540</v>
      </c>
    </row>
    <row r="23" spans="2:6">
      <c r="B23" s="170">
        <v>143684</v>
      </c>
    </row>
    <row r="24" spans="2:6">
      <c r="B24" s="170">
        <v>143684</v>
      </c>
    </row>
    <row r="25" spans="2:6">
      <c r="B25" s="170">
        <v>287368</v>
      </c>
    </row>
    <row r="26" spans="2:6">
      <c r="B26" s="170">
        <v>143684</v>
      </c>
    </row>
    <row r="27" spans="2:6">
      <c r="B27" s="170">
        <v>754341</v>
      </c>
      <c r="F27">
        <v>20254504</v>
      </c>
    </row>
    <row r="28" spans="2:6">
      <c r="B28" s="170">
        <v>143684</v>
      </c>
    </row>
    <row r="29" spans="2:6">
      <c r="B29" s="170">
        <v>200072</v>
      </c>
    </row>
    <row r="30" spans="2:6">
      <c r="B30" s="170">
        <v>184540</v>
      </c>
    </row>
    <row r="31" spans="2:6">
      <c r="B31" s="170">
        <v>5350004</v>
      </c>
    </row>
    <row r="32" spans="2:6">
      <c r="B32" s="170">
        <v>9076804</v>
      </c>
    </row>
    <row r="33" spans="2:2">
      <c r="B33" s="170">
        <f>SUM(B3:B32)</f>
        <v>20254504</v>
      </c>
    </row>
    <row r="34" spans="2:2">
      <c r="B34" s="17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C1DAB1B98AF7744B904D99A517E5B23" ma:contentTypeVersion="17" ma:contentTypeDescription="Crear nuevo documento." ma:contentTypeScope="" ma:versionID="3e708b1ffcd65a11e471d9f5d4a1320c">
  <xsd:schema xmlns:xsd="http://www.w3.org/2001/XMLSchema" xmlns:xs="http://www.w3.org/2001/XMLSchema" xmlns:p="http://schemas.microsoft.com/office/2006/metadata/properties" xmlns:ns3="0eeac469-24eb-4214-b899-796533ae8a88" xmlns:ns4="d54fc9c2-b75c-4bd2-aeb2-e0fb610f7bcc" targetNamespace="http://schemas.microsoft.com/office/2006/metadata/properties" ma:root="true" ma:fieldsID="9b8b6db40639e57c6dabb3980ec8c457" ns3:_="" ns4:_="">
    <xsd:import namespace="0eeac469-24eb-4214-b899-796533ae8a88"/>
    <xsd:import namespace="d54fc9c2-b75c-4bd2-aeb2-e0fb610f7bcc"/>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eac469-24eb-4214-b899-796533ae8a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4fc9c2-b75c-4bd2-aeb2-e0fb610f7bc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0eeac469-24eb-4214-b899-796533ae8a88" xsi:nil="true"/>
  </documentManagement>
</p:properties>
</file>

<file path=customXml/itemProps1.xml><?xml version="1.0" encoding="utf-8"?>
<ds:datastoreItem xmlns:ds="http://schemas.openxmlformats.org/officeDocument/2006/customXml" ds:itemID="{189A2ED9-2145-4BAB-8333-23BD96BED3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eac469-24eb-4214-b899-796533ae8a88"/>
    <ds:schemaRef ds:uri="d54fc9c2-b75c-4bd2-aeb2-e0fb610f7b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F5EB9CA-37C2-4F4C-A816-585CBB081FBD}">
  <ds:schemaRefs>
    <ds:schemaRef ds:uri="http://schemas.microsoft.com/sharepoint/v3/contenttype/forms"/>
  </ds:schemaRefs>
</ds:datastoreItem>
</file>

<file path=customXml/itemProps3.xml><?xml version="1.0" encoding="utf-8"?>
<ds:datastoreItem xmlns:ds="http://schemas.openxmlformats.org/officeDocument/2006/customXml" ds:itemID="{AEDA111E-C877-4F5D-9D6C-A77459B1BEC2}">
  <ds:schemaRefs>
    <ds:schemaRef ds:uri="http://www.w3.org/XML/1998/namespace"/>
    <ds:schemaRef ds:uri="0eeac469-24eb-4214-b899-796533ae8a88"/>
    <ds:schemaRef ds:uri="http://schemas.microsoft.com/office/2006/documentManagement/types"/>
    <ds:schemaRef ds:uri="d54fc9c2-b75c-4bd2-aeb2-e0fb610f7bcc"/>
    <ds:schemaRef ds:uri="http://purl.org/dc/dcmitype/"/>
    <ds:schemaRef ds:uri="http://purl.org/dc/elements/1.1/"/>
    <ds:schemaRef ds:uri="http://schemas.microsoft.com/office/2006/metadata/properties"/>
    <ds:schemaRef ds:uri="http://schemas.openxmlformats.org/package/2006/metadata/core-properties"/>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vt:i4>
      </vt:variant>
    </vt:vector>
  </HeadingPairs>
  <TitlesOfParts>
    <vt:vector size="15" baseType="lpstr">
      <vt:lpstr>Dinámica</vt:lpstr>
      <vt:lpstr>Hoja1</vt:lpstr>
      <vt:lpstr>Hoja2</vt:lpstr>
      <vt:lpstr>Hoja6</vt:lpstr>
      <vt:lpstr>PAA Contratistas </vt:lpstr>
      <vt:lpstr>Hoja8</vt:lpstr>
      <vt:lpstr>Hoja7</vt:lpstr>
      <vt:lpstr>aplazados </vt:lpstr>
      <vt:lpstr>Hoja10</vt:lpstr>
      <vt:lpstr>Hoja9</vt:lpstr>
      <vt:lpstr>Hoja5</vt:lpstr>
      <vt:lpstr>Hoja4</vt:lpstr>
      <vt:lpstr>Hoja3</vt:lpstr>
      <vt:lpstr>SALARIOS</vt:lpstr>
      <vt:lpstr>'PAA Contratistas '!Títulos_a_imprimir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PAULA CITLALLI PINEROS FUENTES</dc:creator>
  <cp:keywords/>
  <dc:description/>
  <cp:lastModifiedBy>SAIDA ANDREA GAITAN RUIZ</cp:lastModifiedBy>
  <cp:revision/>
  <cp:lastPrinted>2025-11-25T17:21:42Z</cp:lastPrinted>
  <dcterms:created xsi:type="dcterms:W3CDTF">2021-04-23T14:45:17Z</dcterms:created>
  <dcterms:modified xsi:type="dcterms:W3CDTF">2025-12-16T17:33:49Z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0x0101005C1DAB1B98AF7744B904D99A517E5B23</vt:lpwstr>
  </property>
  <property fmtid="{D5CDD505-2E9C-101B-9397-08002B2CF9AE}" pid="3" name="MediaServiceImageTags">
    <vt:lpwstr/>
  </property>
</Properties>
</file>