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sagaitanr\Downloads\"/>
    </mc:Choice>
  </mc:AlternateContent>
  <xr:revisionPtr revIDLastSave="0" documentId="13_ncr:1_{2C480D6E-91D4-4039-BA2B-63FE006C9DBD}" xr6:coauthVersionLast="36" xr6:coauthVersionMax="36" xr10:uidLastSave="{00000000-0000-0000-0000-000000000000}"/>
  <bookViews>
    <workbookView xWindow="0" yWindow="0" windowWidth="28800" windowHeight="11505" firstSheet="4" activeTab="4" xr2:uid="{00000000-000D-0000-FFFF-FFFF00000000}"/>
  </bookViews>
  <sheets>
    <sheet name="Dinámica" sheetId="26" state="hidden" r:id="rId1"/>
    <sheet name="Hoja1" sheetId="28" state="hidden" r:id="rId2"/>
    <sheet name="Hoja2" sheetId="29" state="hidden" r:id="rId3"/>
    <sheet name="Hoja6" sheetId="34" state="hidden" r:id="rId4"/>
    <sheet name="PAA Contratistas " sheetId="24" r:id="rId5"/>
    <sheet name="Hoja8" sheetId="36" state="hidden" r:id="rId6"/>
    <sheet name="Hoja7" sheetId="35" state="hidden" r:id="rId7"/>
    <sheet name="aplazados " sheetId="33" r:id="rId8"/>
    <sheet name="Hoja10" sheetId="38" r:id="rId9"/>
    <sheet name="Hoja9" sheetId="37" state="hidden" r:id="rId10"/>
    <sheet name="Hoja5" sheetId="32" state="hidden" r:id="rId11"/>
    <sheet name="Hoja4" sheetId="31" state="hidden" r:id="rId12"/>
    <sheet name="Hoja3" sheetId="30" state="hidden" r:id="rId13"/>
    <sheet name="SALARIOS" sheetId="27" state="hidden" r:id="rId14"/>
  </sheets>
  <externalReferences>
    <externalReference r:id="rId15"/>
    <externalReference r:id="rId16"/>
    <externalReference r:id="rId17"/>
  </externalReferences>
  <definedNames>
    <definedName name="_xlnm._FilterDatabase" localSheetId="4" hidden="1">'PAA Contratistas '!$A$16:$BC$506</definedName>
    <definedName name="_xlnm._FilterDatabase" localSheetId="13" hidden="1">SALARIOS!$A$2:$D$30</definedName>
    <definedName name="_xlnm.Print_Titles" localSheetId="4">'PAA Contratistas '!$14:$16</definedName>
  </definedNames>
  <calcPr calcId="191029"/>
  <pivotCaches>
    <pivotCache cacheId="0" r:id="rId18"/>
    <pivotCache cacheId="1" r:id="rId19"/>
    <pivotCache cacheId="2" r:id="rId20"/>
    <pivotCache cacheId="3" r:id="rId21"/>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506" i="24" l="1"/>
  <c r="AC505" i="24"/>
  <c r="AC504" i="24"/>
  <c r="AR505" i="24" l="1"/>
  <c r="AF505" i="24"/>
  <c r="AG505" i="24" s="1"/>
  <c r="V505" i="24"/>
  <c r="AH505" i="24" s="1"/>
  <c r="M505" i="24"/>
  <c r="U505" i="24" s="1"/>
  <c r="V504" i="24"/>
  <c r="AH504" i="24" s="1"/>
  <c r="AR504" i="24"/>
  <c r="AF504" i="24"/>
  <c r="AG504" i="24" s="1"/>
  <c r="M504" i="24"/>
  <c r="U504" i="24" s="1"/>
  <c r="R505" i="24" l="1"/>
  <c r="W505" i="24" s="1"/>
  <c r="AK505" i="24" s="1"/>
  <c r="AL505" i="24" s="1"/>
  <c r="R504" i="24"/>
  <c r="W504" i="24" s="1"/>
  <c r="AK504" i="24" s="1"/>
  <c r="AL504" i="24" s="1"/>
  <c r="AC480" i="24"/>
  <c r="AC110" i="24"/>
  <c r="M423" i="24"/>
  <c r="U503" i="24"/>
  <c r="V503" i="24"/>
  <c r="R503" i="24" s="1"/>
  <c r="AC503" i="24"/>
  <c r="U502" i="24"/>
  <c r="V502" i="24"/>
  <c r="R502" i="24" s="1"/>
  <c r="AC502" i="24"/>
  <c r="U501" i="24"/>
  <c r="V501" i="24"/>
  <c r="R501" i="24" s="1"/>
  <c r="AC501" i="24"/>
  <c r="U500" i="24"/>
  <c r="V500" i="24"/>
  <c r="R500" i="24" s="1"/>
  <c r="AC500" i="24"/>
  <c r="U499" i="24"/>
  <c r="V499" i="24"/>
  <c r="R499" i="24" s="1"/>
  <c r="AC499" i="24"/>
  <c r="U498" i="24"/>
  <c r="V498" i="24"/>
  <c r="R498" i="24" s="1"/>
  <c r="AC498" i="24"/>
  <c r="U497" i="24"/>
  <c r="V497" i="24"/>
  <c r="R497" i="24" s="1"/>
  <c r="AC497" i="24"/>
  <c r="U496" i="24"/>
  <c r="V496" i="24"/>
  <c r="R496" i="24" s="1"/>
  <c r="AC496" i="24"/>
  <c r="U495" i="24"/>
  <c r="V495" i="24"/>
  <c r="R495" i="24" s="1"/>
  <c r="AC495" i="24"/>
  <c r="U494" i="24"/>
  <c r="V494" i="24"/>
  <c r="R494" i="24" s="1"/>
  <c r="AC494" i="24"/>
  <c r="M110" i="24"/>
  <c r="U493" i="24"/>
  <c r="V493" i="24"/>
  <c r="R493" i="24" s="1"/>
  <c r="AC493" i="24"/>
  <c r="U492" i="24"/>
  <c r="V492" i="24"/>
  <c r="R492" i="24" s="1"/>
  <c r="AC492" i="24"/>
  <c r="U491" i="24"/>
  <c r="V491" i="24"/>
  <c r="R491" i="24" s="1"/>
  <c r="AC491" i="24"/>
  <c r="U490" i="24"/>
  <c r="V490" i="24"/>
  <c r="R490" i="24" s="1"/>
  <c r="AC490" i="24"/>
  <c r="U489" i="24"/>
  <c r="V489" i="24"/>
  <c r="R489" i="24" s="1"/>
  <c r="AC489" i="24"/>
  <c r="U488" i="24"/>
  <c r="V488" i="24"/>
  <c r="R488" i="24" s="1"/>
  <c r="AC488" i="24"/>
  <c r="U487" i="24"/>
  <c r="V487" i="24"/>
  <c r="R487" i="24" s="1"/>
  <c r="AC487" i="24"/>
  <c r="U486" i="24"/>
  <c r="V486" i="24"/>
  <c r="R486" i="24" s="1"/>
  <c r="AC486" i="24"/>
  <c r="U485" i="24"/>
  <c r="V485" i="24"/>
  <c r="R485" i="24" s="1"/>
  <c r="AC485" i="24"/>
  <c r="U484" i="24"/>
  <c r="V484" i="24"/>
  <c r="R484" i="24" s="1"/>
  <c r="AC484" i="24"/>
  <c r="U483" i="24"/>
  <c r="V483" i="24"/>
  <c r="R483" i="24" s="1"/>
  <c r="AC483" i="24"/>
  <c r="U482" i="24"/>
  <c r="V482" i="24"/>
  <c r="R482" i="24" s="1"/>
  <c r="AC482" i="24"/>
  <c r="U481" i="24"/>
  <c r="V481" i="24"/>
  <c r="R481" i="24" s="1"/>
  <c r="AC481" i="24"/>
  <c r="U480" i="24"/>
  <c r="V480" i="24"/>
  <c r="R480" i="24" s="1"/>
  <c r="AH498" i="24" l="1"/>
  <c r="AH495" i="24"/>
  <c r="W496" i="24"/>
  <c r="AK496" i="24" s="1"/>
  <c r="AL496" i="24" s="1"/>
  <c r="AH500" i="24"/>
  <c r="AH502" i="24"/>
  <c r="W500" i="24"/>
  <c r="AK500" i="24" s="1"/>
  <c r="AL500" i="24" s="1"/>
  <c r="AH501" i="24"/>
  <c r="AH497" i="24"/>
  <c r="W503" i="24"/>
  <c r="AK503" i="24" s="1"/>
  <c r="AL503" i="24" s="1"/>
  <c r="AH503" i="24"/>
  <c r="W502" i="24"/>
  <c r="AK502" i="24" s="1"/>
  <c r="AL502" i="24" s="1"/>
  <c r="W501" i="24"/>
  <c r="AK501" i="24" s="1"/>
  <c r="AL501" i="24" s="1"/>
  <c r="W499" i="24"/>
  <c r="AK499" i="24" s="1"/>
  <c r="AL499" i="24" s="1"/>
  <c r="AH499" i="24"/>
  <c r="W498" i="24"/>
  <c r="AK498" i="24" s="1"/>
  <c r="AL498" i="24" s="1"/>
  <c r="W497" i="24"/>
  <c r="AK497" i="24" s="1"/>
  <c r="AL497" i="24" s="1"/>
  <c r="AH496" i="24"/>
  <c r="W495" i="24"/>
  <c r="AK495" i="24" s="1"/>
  <c r="AL495" i="24" s="1"/>
  <c r="W494" i="24"/>
  <c r="AH494" i="24"/>
  <c r="AH480" i="24"/>
  <c r="W493" i="24"/>
  <c r="AK493" i="24" s="1"/>
  <c r="AL493" i="24" s="1"/>
  <c r="AH493" i="24"/>
  <c r="W492" i="24"/>
  <c r="AK492" i="24" s="1"/>
  <c r="AL492" i="24" s="1"/>
  <c r="AH492" i="24"/>
  <c r="W491" i="24"/>
  <c r="AK491" i="24" s="1"/>
  <c r="AL491" i="24" s="1"/>
  <c r="AH491" i="24"/>
  <c r="W490" i="24"/>
  <c r="AK490" i="24" s="1"/>
  <c r="AL490" i="24" s="1"/>
  <c r="AH490" i="24"/>
  <c r="AH489" i="24"/>
  <c r="W489" i="24"/>
  <c r="AK489" i="24" s="1"/>
  <c r="AL489" i="24" s="1"/>
  <c r="W488" i="24"/>
  <c r="AK488" i="24" s="1"/>
  <c r="AL488" i="24" s="1"/>
  <c r="AH488" i="24"/>
  <c r="W487" i="24"/>
  <c r="AK487" i="24" s="1"/>
  <c r="AL487" i="24" s="1"/>
  <c r="AH487" i="24"/>
  <c r="W486" i="24"/>
  <c r="AK486" i="24" s="1"/>
  <c r="AL486" i="24" s="1"/>
  <c r="AH486" i="24"/>
  <c r="W485" i="24"/>
  <c r="AK485" i="24" s="1"/>
  <c r="AL485" i="24" s="1"/>
  <c r="AH485" i="24"/>
  <c r="W484" i="24"/>
  <c r="AK484" i="24" s="1"/>
  <c r="AL484" i="24" s="1"/>
  <c r="AH484" i="24"/>
  <c r="W483" i="24"/>
  <c r="AK483" i="24" s="1"/>
  <c r="AL483" i="24" s="1"/>
  <c r="AH483" i="24"/>
  <c r="W482" i="24"/>
  <c r="AK482" i="24" s="1"/>
  <c r="AL482" i="24" s="1"/>
  <c r="AH482" i="24"/>
  <c r="W481" i="24"/>
  <c r="AK481" i="24" s="1"/>
  <c r="AL481" i="24" s="1"/>
  <c r="AH481" i="24"/>
  <c r="W480" i="24"/>
  <c r="AK480" i="24" s="1"/>
  <c r="AL480" i="24" s="1"/>
  <c r="AK494" i="24" l="1"/>
  <c r="AL494" i="24" s="1"/>
  <c r="R479" i="24" l="1"/>
  <c r="R478" i="24"/>
  <c r="V477" i="24"/>
  <c r="AH477" i="24" s="1"/>
  <c r="V476" i="24"/>
  <c r="AH476" i="24" s="1"/>
  <c r="R477" i="24"/>
  <c r="R476" i="24"/>
  <c r="R475" i="24"/>
  <c r="V475" i="24"/>
  <c r="V478" i="24" l="1"/>
  <c r="AH478" i="24" s="1"/>
  <c r="V479" i="24"/>
  <c r="AH479" i="24" s="1"/>
  <c r="U478" i="24" l="1"/>
  <c r="U479" i="24"/>
  <c r="W479" i="24" s="1"/>
  <c r="W478" i="24" l="1"/>
  <c r="V473" i="24" l="1"/>
  <c r="V474" i="24"/>
  <c r="AK478" i="24"/>
  <c r="AL478" i="24" s="1"/>
  <c r="AC478" i="24"/>
  <c r="AC479" i="24"/>
  <c r="U476" i="24"/>
  <c r="AC476" i="24"/>
  <c r="AG476" i="24"/>
  <c r="AR476" i="24"/>
  <c r="U477" i="24"/>
  <c r="AC477" i="24"/>
  <c r="AR477" i="24"/>
  <c r="U475" i="24"/>
  <c r="AR475" i="24"/>
  <c r="AG475" i="24"/>
  <c r="AC475" i="24"/>
  <c r="AK479" i="24" l="1"/>
  <c r="AL479" i="24" s="1"/>
  <c r="W477" i="24"/>
  <c r="AK477" i="24" s="1"/>
  <c r="AL477" i="24" s="1"/>
  <c r="W476" i="24"/>
  <c r="AK476" i="24" s="1"/>
  <c r="AL476" i="24" s="1"/>
  <c r="W475" i="24"/>
  <c r="AK475" i="24" s="1"/>
  <c r="AL475" i="24" s="1"/>
  <c r="AH475" i="24"/>
  <c r="AR474" i="24" l="1"/>
  <c r="AR473" i="24"/>
  <c r="AR472" i="24"/>
  <c r="W102" i="24"/>
  <c r="R474" i="24"/>
  <c r="W474" i="24" s="1"/>
  <c r="R473" i="24"/>
  <c r="W473" i="24" s="1"/>
  <c r="R472" i="24"/>
  <c r="W472" i="24" s="1"/>
  <c r="V471" i="24"/>
  <c r="AH471" i="24" s="1"/>
  <c r="V472" i="24"/>
  <c r="AH472" i="24" s="1"/>
  <c r="AC473" i="24"/>
  <c r="AC474" i="24"/>
  <c r="AC472" i="24"/>
  <c r="AK474" i="24" l="1"/>
  <c r="AL474" i="24" s="1"/>
  <c r="AK473" i="24"/>
  <c r="AL473" i="24" s="1"/>
  <c r="AK472" i="24"/>
  <c r="AL472" i="24" s="1"/>
  <c r="AH474" i="24"/>
  <c r="AH473" i="24"/>
  <c r="R471" i="24"/>
  <c r="W471" i="24" s="1"/>
  <c r="AK471" i="24" s="1"/>
  <c r="AL471" i="24" s="1"/>
  <c r="V470" i="24"/>
  <c r="AC471" i="24"/>
  <c r="AR470" i="24" l="1"/>
  <c r="AC470" i="24"/>
  <c r="W470" i="24"/>
  <c r="AK470" i="24" s="1"/>
  <c r="AL470" i="24" s="1"/>
  <c r="AH470" i="24"/>
  <c r="U470" i="24"/>
  <c r="AC271" i="24" l="1"/>
  <c r="R461" i="24"/>
  <c r="W461" i="24" s="1"/>
  <c r="AK461" i="24" s="1"/>
  <c r="AL461" i="24" s="1"/>
  <c r="AR469" i="24"/>
  <c r="M469" i="24"/>
  <c r="R469" i="24" s="1"/>
  <c r="AH469" i="24"/>
  <c r="AG469" i="24"/>
  <c r="AC469" i="24"/>
  <c r="AC468" i="24"/>
  <c r="V468" i="24"/>
  <c r="R468" i="24" s="1"/>
  <c r="B33" i="38"/>
  <c r="R423" i="24"/>
  <c r="W230" i="24"/>
  <c r="AK230" i="24" s="1"/>
  <c r="AL230" i="24" s="1"/>
  <c r="W226" i="24"/>
  <c r="AK226" i="24" s="1"/>
  <c r="AL226" i="24" s="1"/>
  <c r="W222" i="24"/>
  <c r="AK222" i="24" s="1"/>
  <c r="AL222" i="24" s="1"/>
  <c r="W221" i="24"/>
  <c r="AK221" i="24" s="1"/>
  <c r="AL221" i="24" s="1"/>
  <c r="W218" i="24"/>
  <c r="AK218" i="24" s="1"/>
  <c r="AL218" i="24" s="1"/>
  <c r="W215" i="24"/>
  <c r="AK215" i="24" s="1"/>
  <c r="AL215" i="24" s="1"/>
  <c r="W213" i="24"/>
  <c r="AK213" i="24" s="1"/>
  <c r="AL213" i="24" s="1"/>
  <c r="W212" i="24"/>
  <c r="AK212" i="24" s="1"/>
  <c r="AL212" i="24" s="1"/>
  <c r="W203" i="24"/>
  <c r="AK203" i="24" s="1"/>
  <c r="AL203" i="24" s="1"/>
  <c r="W199" i="24"/>
  <c r="AK199" i="24" s="1"/>
  <c r="AL199" i="24" s="1"/>
  <c r="W189" i="24"/>
  <c r="AK189" i="24" s="1"/>
  <c r="AL189" i="24" s="1"/>
  <c r="W187" i="24"/>
  <c r="AK187" i="24" s="1"/>
  <c r="AL187" i="24" s="1"/>
  <c r="W186" i="24"/>
  <c r="AK186" i="24" s="1"/>
  <c r="AL186" i="24" s="1"/>
  <c r="W183" i="24"/>
  <c r="AK183" i="24" s="1"/>
  <c r="AL183" i="24" s="1"/>
  <c r="W178" i="24"/>
  <c r="AK178" i="24" s="1"/>
  <c r="AL178" i="24" s="1"/>
  <c r="AK179" i="24"/>
  <c r="AL179" i="24" s="1"/>
  <c r="W171" i="24"/>
  <c r="AK171" i="24" s="1"/>
  <c r="AL171" i="24" s="1"/>
  <c r="W169" i="24"/>
  <c r="AK169" i="24" s="1"/>
  <c r="AL169" i="24" s="1"/>
  <c r="W168" i="24"/>
  <c r="AK168" i="24" s="1"/>
  <c r="AL168" i="24" s="1"/>
  <c r="W157" i="24"/>
  <c r="AK157" i="24" s="1"/>
  <c r="AL157" i="24" s="1"/>
  <c r="W154" i="24"/>
  <c r="AK154" i="24" s="1"/>
  <c r="AL154" i="24" s="1"/>
  <c r="W110" i="24"/>
  <c r="AK110" i="24" s="1"/>
  <c r="AL110" i="24" s="1"/>
  <c r="W153" i="24"/>
  <c r="AK153" i="24" s="1"/>
  <c r="AL153" i="24" s="1"/>
  <c r="V453" i="24"/>
  <c r="R453" i="24" s="1"/>
  <c r="W453" i="24" s="1"/>
  <c r="AK453" i="24" s="1"/>
  <c r="AL453" i="24" s="1"/>
  <c r="V452" i="24"/>
  <c r="R452" i="24" s="1"/>
  <c r="W452" i="24" s="1"/>
  <c r="AK452" i="24" s="1"/>
  <c r="AL452" i="24" s="1"/>
  <c r="V448" i="24"/>
  <c r="V449" i="24"/>
  <c r="V450" i="24"/>
  <c r="V451" i="24"/>
  <c r="R451" i="24" s="1"/>
  <c r="W451" i="24" s="1"/>
  <c r="V445" i="24"/>
  <c r="AH445" i="24" s="1"/>
  <c r="V446" i="24"/>
  <c r="AH446" i="24" s="1"/>
  <c r="AL460" i="24"/>
  <c r="R456" i="24"/>
  <c r="W456" i="24"/>
  <c r="AK456" i="24" s="1"/>
  <c r="AK460" i="24"/>
  <c r="R467" i="24"/>
  <c r="W467" i="24" s="1"/>
  <c r="AK467" i="24" s="1"/>
  <c r="AL467" i="24" s="1"/>
  <c r="AC467" i="24"/>
  <c r="AG467" i="24"/>
  <c r="AR467" i="24"/>
  <c r="U467" i="24"/>
  <c r="R446" i="24"/>
  <c r="AC446" i="24"/>
  <c r="AH467" i="24"/>
  <c r="M66" i="24"/>
  <c r="U66" i="24" s="1"/>
  <c r="W66" i="24" s="1"/>
  <c r="AK66" i="24" s="1"/>
  <c r="AL66" i="24" s="1"/>
  <c r="AC466" i="24"/>
  <c r="AR466" i="24"/>
  <c r="AG466" i="24"/>
  <c r="U466" i="24"/>
  <c r="V466" i="24"/>
  <c r="R466" i="24" s="1"/>
  <c r="W466" i="24" s="1"/>
  <c r="AK466" i="24" s="1"/>
  <c r="AL466" i="24" s="1"/>
  <c r="R465" i="24"/>
  <c r="W465" i="24" s="1"/>
  <c r="AK465" i="24" s="1"/>
  <c r="AL465" i="24" s="1"/>
  <c r="R464" i="24"/>
  <c r="W464" i="24" s="1"/>
  <c r="AK464" i="24" s="1"/>
  <c r="AL464" i="24" s="1"/>
  <c r="R463" i="24"/>
  <c r="W463" i="24" s="1"/>
  <c r="AK463" i="24" s="1"/>
  <c r="AL463" i="24" s="1"/>
  <c r="R462" i="24"/>
  <c r="W462" i="24" s="1"/>
  <c r="AK462" i="24" s="1"/>
  <c r="AL462" i="24" s="1"/>
  <c r="AR465" i="24"/>
  <c r="AR464" i="24"/>
  <c r="AR463" i="24"/>
  <c r="AR462" i="24"/>
  <c r="AR461" i="24"/>
  <c r="AG465" i="24"/>
  <c r="AG464" i="24"/>
  <c r="AG463" i="24"/>
  <c r="AG462" i="24"/>
  <c r="AG461" i="24"/>
  <c r="AC465" i="24"/>
  <c r="AC464" i="24"/>
  <c r="AC463" i="24"/>
  <c r="AC462" i="24"/>
  <c r="AC461" i="24"/>
  <c r="V465" i="24"/>
  <c r="U465" i="24"/>
  <c r="V464" i="24"/>
  <c r="U464" i="24"/>
  <c r="V463" i="24"/>
  <c r="U463" i="24"/>
  <c r="V462" i="24"/>
  <c r="U462" i="24"/>
  <c r="V461" i="24"/>
  <c r="U461" i="24"/>
  <c r="AC449" i="24"/>
  <c r="AC450" i="24"/>
  <c r="AC451" i="24"/>
  <c r="AC452" i="24"/>
  <c r="AC453" i="24"/>
  <c r="AC454" i="24"/>
  <c r="AC455" i="24"/>
  <c r="AC456" i="24"/>
  <c r="AC457" i="24"/>
  <c r="AC458" i="24"/>
  <c r="AC459" i="24"/>
  <c r="AC460" i="24"/>
  <c r="AC448" i="24"/>
  <c r="W30" i="24"/>
  <c r="AK30" i="24" s="1"/>
  <c r="AL30" i="24" s="1"/>
  <c r="R144" i="24"/>
  <c r="AH447" i="24"/>
  <c r="R447" i="24"/>
  <c r="W447" i="24" s="1"/>
  <c r="AK447" i="24" s="1"/>
  <c r="AL447" i="24" s="1"/>
  <c r="AC447" i="24"/>
  <c r="AR447" i="24"/>
  <c r="AG447" i="24"/>
  <c r="AG446" i="24"/>
  <c r="U446" i="24"/>
  <c r="AR446" i="24"/>
  <c r="AG397" i="24"/>
  <c r="U144" i="24"/>
  <c r="AH144" i="24"/>
  <c r="AG423" i="24"/>
  <c r="R424" i="24"/>
  <c r="R425" i="24"/>
  <c r="W426" i="24"/>
  <c r="AK426" i="24" s="1"/>
  <c r="AL426" i="24" s="1"/>
  <c r="R427" i="24"/>
  <c r="R428" i="24"/>
  <c r="R429" i="24"/>
  <c r="R430" i="24"/>
  <c r="R431" i="24"/>
  <c r="R432" i="24"/>
  <c r="R433" i="24"/>
  <c r="R434" i="24"/>
  <c r="R435" i="24"/>
  <c r="R436" i="24"/>
  <c r="R437" i="24"/>
  <c r="R438" i="24"/>
  <c r="R439" i="24"/>
  <c r="R440" i="24"/>
  <c r="R442" i="24"/>
  <c r="R443" i="24"/>
  <c r="R444" i="24"/>
  <c r="R445" i="24"/>
  <c r="AR445" i="24"/>
  <c r="AG445" i="24"/>
  <c r="AR444" i="24"/>
  <c r="AG444" i="24"/>
  <c r="AR443" i="24"/>
  <c r="AG443" i="24"/>
  <c r="AR442" i="24"/>
  <c r="AG442" i="24"/>
  <c r="AR441" i="24"/>
  <c r="AG441" i="24"/>
  <c r="AR440" i="24"/>
  <c r="AG440" i="24"/>
  <c r="AR439" i="24"/>
  <c r="AG439" i="24"/>
  <c r="AR438" i="24"/>
  <c r="AG438" i="24"/>
  <c r="AR437" i="24"/>
  <c r="AG437" i="24"/>
  <c r="AR436" i="24"/>
  <c r="AG436" i="24"/>
  <c r="AR435" i="24"/>
  <c r="AG435" i="24"/>
  <c r="AR434" i="24"/>
  <c r="AG434" i="24"/>
  <c r="AR433" i="24"/>
  <c r="AG433" i="24"/>
  <c r="AR432" i="24"/>
  <c r="AG432" i="24"/>
  <c r="AR431" i="24"/>
  <c r="AG431" i="24"/>
  <c r="AR430" i="24"/>
  <c r="AG430" i="24"/>
  <c r="AR429" i="24"/>
  <c r="AG429" i="24"/>
  <c r="AR428" i="24"/>
  <c r="AG428" i="24"/>
  <c r="AR427" i="24"/>
  <c r="AG427" i="24"/>
  <c r="AR426" i="24"/>
  <c r="AG426" i="24"/>
  <c r="AR425" i="24"/>
  <c r="AG425" i="24"/>
  <c r="AR424" i="24"/>
  <c r="AG424" i="24"/>
  <c r="AC424" i="24"/>
  <c r="AC425" i="24"/>
  <c r="AC426" i="24"/>
  <c r="AC427" i="24"/>
  <c r="AC428" i="24"/>
  <c r="AC429" i="24"/>
  <c r="AC430" i="24"/>
  <c r="AC431" i="24"/>
  <c r="AC432" i="24"/>
  <c r="AC433" i="24"/>
  <c r="AC434" i="24"/>
  <c r="AC435" i="24"/>
  <c r="AC436" i="24"/>
  <c r="AC437" i="24"/>
  <c r="AC438" i="24"/>
  <c r="AC439" i="24"/>
  <c r="AC440" i="24"/>
  <c r="AC441" i="24"/>
  <c r="AC442" i="24"/>
  <c r="AC443" i="24"/>
  <c r="AC444" i="24"/>
  <c r="AC445" i="24"/>
  <c r="U424" i="24"/>
  <c r="V424" i="24"/>
  <c r="AH424" i="24" s="1"/>
  <c r="U425" i="24"/>
  <c r="V425" i="24"/>
  <c r="AH425" i="24" s="1"/>
  <c r="V426" i="24"/>
  <c r="AH426" i="24" s="1"/>
  <c r="U427" i="24"/>
  <c r="V427" i="24"/>
  <c r="AH427" i="24" s="1"/>
  <c r="U428" i="24"/>
  <c r="V428" i="24"/>
  <c r="AH428" i="24" s="1"/>
  <c r="U429" i="24"/>
  <c r="V429" i="24"/>
  <c r="AH429" i="24" s="1"/>
  <c r="U430" i="24"/>
  <c r="V430" i="24"/>
  <c r="AH430" i="24" s="1"/>
  <c r="U431" i="24"/>
  <c r="V431" i="24"/>
  <c r="AH431" i="24" s="1"/>
  <c r="U432" i="24"/>
  <c r="V432" i="24"/>
  <c r="AH432" i="24" s="1"/>
  <c r="U433" i="24"/>
  <c r="V433" i="24"/>
  <c r="AH433" i="24" s="1"/>
  <c r="U434" i="24"/>
  <c r="V434" i="24"/>
  <c r="AH434" i="24" s="1"/>
  <c r="U435" i="24"/>
  <c r="V435" i="24"/>
  <c r="AH435" i="24" s="1"/>
  <c r="U436" i="24"/>
  <c r="V436" i="24"/>
  <c r="AH436" i="24" s="1"/>
  <c r="U437" i="24"/>
  <c r="V437" i="24"/>
  <c r="AH437" i="24" s="1"/>
  <c r="U438" i="24"/>
  <c r="V438" i="24"/>
  <c r="AH438" i="24" s="1"/>
  <c r="U439" i="24"/>
  <c r="V439" i="24"/>
  <c r="AH439" i="24" s="1"/>
  <c r="U440" i="24"/>
  <c r="V440" i="24"/>
  <c r="AH440" i="24" s="1"/>
  <c r="U441" i="24"/>
  <c r="W441" i="24" s="1"/>
  <c r="AK441" i="24" s="1"/>
  <c r="AL441" i="24" s="1"/>
  <c r="V441" i="24"/>
  <c r="AH441" i="24" s="1"/>
  <c r="U442" i="24"/>
  <c r="V442" i="24"/>
  <c r="AH442" i="24" s="1"/>
  <c r="U443" i="24"/>
  <c r="V443" i="24"/>
  <c r="AH443" i="24" s="1"/>
  <c r="U444" i="24"/>
  <c r="V444" i="24"/>
  <c r="AH444" i="24" s="1"/>
  <c r="U445" i="24"/>
  <c r="AR423" i="24"/>
  <c r="AC423" i="24"/>
  <c r="V423" i="24"/>
  <c r="AH423" i="24" s="1"/>
  <c r="U423" i="24"/>
  <c r="R110" i="24"/>
  <c r="U392" i="24"/>
  <c r="V386" i="24"/>
  <c r="AH386" i="24" s="1"/>
  <c r="V387" i="24"/>
  <c r="AH387" i="24" s="1"/>
  <c r="V388" i="24"/>
  <c r="AH388" i="24" s="1"/>
  <c r="V389" i="24"/>
  <c r="AH389" i="24" s="1"/>
  <c r="V390" i="24"/>
  <c r="AH390" i="24" s="1"/>
  <c r="V391" i="24"/>
  <c r="AH391" i="24" s="1"/>
  <c r="V392" i="24"/>
  <c r="AH392" i="24" s="1"/>
  <c r="V393" i="24"/>
  <c r="AH393" i="24" s="1"/>
  <c r="V394" i="24"/>
  <c r="AH394" i="24" s="1"/>
  <c r="V395" i="24"/>
  <c r="AH395" i="24" s="1"/>
  <c r="V396" i="24"/>
  <c r="AH396" i="24" s="1"/>
  <c r="V397" i="24"/>
  <c r="AH397" i="24" s="1"/>
  <c r="V398" i="24"/>
  <c r="AH398" i="24" s="1"/>
  <c r="V399" i="24"/>
  <c r="AH399" i="24" s="1"/>
  <c r="V400" i="24"/>
  <c r="AH400" i="24" s="1"/>
  <c r="V401" i="24"/>
  <c r="AH401" i="24" s="1"/>
  <c r="V402" i="24"/>
  <c r="AH402" i="24" s="1"/>
  <c r="V403" i="24"/>
  <c r="AH403" i="24" s="1"/>
  <c r="V404" i="24"/>
  <c r="AH404" i="24" s="1"/>
  <c r="V405" i="24"/>
  <c r="AH405" i="24" s="1"/>
  <c r="V406" i="24"/>
  <c r="AH406" i="24" s="1"/>
  <c r="V407" i="24"/>
  <c r="AH407" i="24" s="1"/>
  <c r="V408" i="24"/>
  <c r="AH408" i="24" s="1"/>
  <c r="V409" i="24"/>
  <c r="AH409" i="24" s="1"/>
  <c r="V410" i="24"/>
  <c r="AH410" i="24" s="1"/>
  <c r="V411" i="24"/>
  <c r="AH411" i="24" s="1"/>
  <c r="V412" i="24"/>
  <c r="AH412" i="24" s="1"/>
  <c r="V413" i="24"/>
  <c r="AH413" i="24" s="1"/>
  <c r="V414" i="24"/>
  <c r="AH414" i="24" s="1"/>
  <c r="V415" i="24"/>
  <c r="AH415" i="24" s="1"/>
  <c r="V416" i="24"/>
  <c r="AH416" i="24" s="1"/>
  <c r="V417" i="24"/>
  <c r="AH417" i="24" s="1"/>
  <c r="V418" i="24"/>
  <c r="AH418" i="24" s="1"/>
  <c r="V419" i="24"/>
  <c r="AH419" i="24" s="1"/>
  <c r="V420" i="24"/>
  <c r="AH420" i="24" s="1"/>
  <c r="V421" i="24"/>
  <c r="AH421" i="24" s="1"/>
  <c r="V422" i="24"/>
  <c r="AH422" i="24" s="1"/>
  <c r="R422" i="24"/>
  <c r="U422" i="24"/>
  <c r="R421" i="24"/>
  <c r="U421" i="24"/>
  <c r="R420" i="24"/>
  <c r="U420" i="24"/>
  <c r="W418" i="24"/>
  <c r="AK418" i="24" s="1"/>
  <c r="AL418" i="24" s="1"/>
  <c r="W417" i="24"/>
  <c r="AK417" i="24" s="1"/>
  <c r="AL417" i="24" s="1"/>
  <c r="R416" i="24"/>
  <c r="U416" i="24"/>
  <c r="W414" i="24"/>
  <c r="AK414" i="24" s="1"/>
  <c r="AL414" i="24" s="1"/>
  <c r="W413" i="24"/>
  <c r="AK413" i="24" s="1"/>
  <c r="AL413" i="24" s="1"/>
  <c r="U411" i="24"/>
  <c r="W411" i="24" s="1"/>
  <c r="AK411" i="24" s="1"/>
  <c r="AL411" i="24" s="1"/>
  <c r="R410" i="24"/>
  <c r="U410" i="24"/>
  <c r="W409" i="24"/>
  <c r="AK409" i="24" s="1"/>
  <c r="AL409" i="24" s="1"/>
  <c r="R406" i="24"/>
  <c r="U406" i="24"/>
  <c r="R405" i="24"/>
  <c r="U405" i="24"/>
  <c r="W402" i="24"/>
  <c r="AK402" i="24" s="1"/>
  <c r="AL402" i="24" s="1"/>
  <c r="W401" i="24"/>
  <c r="AK401" i="24" s="1"/>
  <c r="AL401" i="24" s="1"/>
  <c r="W398" i="24"/>
  <c r="AK398" i="24" s="1"/>
  <c r="AL398" i="24" s="1"/>
  <c r="R397" i="24"/>
  <c r="U397" i="24"/>
  <c r="R395" i="24"/>
  <c r="U395" i="24"/>
  <c r="R394" i="24"/>
  <c r="U394" i="24"/>
  <c r="R393" i="24"/>
  <c r="U393" i="24"/>
  <c r="R392" i="24"/>
  <c r="W389" i="24"/>
  <c r="AK389" i="24" s="1"/>
  <c r="AL389" i="24" s="1"/>
  <c r="R387" i="24"/>
  <c r="U387" i="24"/>
  <c r="R386" i="24"/>
  <c r="U386" i="24"/>
  <c r="AR422" i="24"/>
  <c r="AR421" i="24"/>
  <c r="AR420" i="24"/>
  <c r="AR419" i="24"/>
  <c r="AR418" i="24"/>
  <c r="AR417" i="24"/>
  <c r="AR416" i="24"/>
  <c r="AR415" i="24"/>
  <c r="AR414" i="24"/>
  <c r="AR413" i="24"/>
  <c r="AR412" i="24"/>
  <c r="AR411" i="24"/>
  <c r="AR410" i="24"/>
  <c r="AR409" i="24"/>
  <c r="AR408" i="24"/>
  <c r="AR407" i="24"/>
  <c r="AR406" i="24"/>
  <c r="AR405" i="24"/>
  <c r="AR404" i="24"/>
  <c r="AR403" i="24"/>
  <c r="AR402" i="24"/>
  <c r="AR401" i="24"/>
  <c r="AR400" i="24"/>
  <c r="AR399" i="24"/>
  <c r="AR398" i="24"/>
  <c r="AR397" i="24"/>
  <c r="AR396" i="24"/>
  <c r="AR395" i="24"/>
  <c r="AR394" i="24"/>
  <c r="AR393" i="24"/>
  <c r="AR392" i="24"/>
  <c r="AR391" i="24"/>
  <c r="AR390" i="24"/>
  <c r="AR389" i="24"/>
  <c r="AR388" i="24"/>
  <c r="AR387" i="24"/>
  <c r="AR386" i="24"/>
  <c r="AR385" i="24"/>
  <c r="AG422" i="24"/>
  <c r="AG421" i="24"/>
  <c r="AG420" i="24"/>
  <c r="AG419" i="24"/>
  <c r="AG418" i="24"/>
  <c r="AG417" i="24"/>
  <c r="AG416" i="24"/>
  <c r="AG415" i="24"/>
  <c r="AG414" i="24"/>
  <c r="AG413" i="24"/>
  <c r="AG412" i="24"/>
  <c r="AG411" i="24"/>
  <c r="AG410" i="24"/>
  <c r="AG409" i="24"/>
  <c r="AG408" i="24"/>
  <c r="AG407" i="24"/>
  <c r="AG406" i="24"/>
  <c r="AG405" i="24"/>
  <c r="AG404" i="24"/>
  <c r="AG403" i="24"/>
  <c r="AG402" i="24"/>
  <c r="AG401" i="24"/>
  <c r="AG400" i="24"/>
  <c r="AG399" i="24"/>
  <c r="AG398" i="24"/>
  <c r="AG396" i="24"/>
  <c r="AG395" i="24"/>
  <c r="AG394" i="24"/>
  <c r="AG393" i="24"/>
  <c r="AG392" i="24"/>
  <c r="AG391" i="24"/>
  <c r="AG390" i="24"/>
  <c r="AG389" i="24"/>
  <c r="AG388" i="24"/>
  <c r="AG387" i="24"/>
  <c r="AG386" i="24"/>
  <c r="AG385" i="24"/>
  <c r="V385" i="24"/>
  <c r="AH385" i="24" s="1"/>
  <c r="W399" i="24"/>
  <c r="AK399" i="24" s="1"/>
  <c r="AL399" i="24" s="1"/>
  <c r="W419" i="24"/>
  <c r="AK419" i="24" s="1"/>
  <c r="AL419" i="24" s="1"/>
  <c r="W407" i="24"/>
  <c r="AK407" i="24" s="1"/>
  <c r="AL407" i="24" s="1"/>
  <c r="W415" i="24"/>
  <c r="AK415" i="24" s="1"/>
  <c r="AL415" i="24" s="1"/>
  <c r="W391" i="24"/>
  <c r="AK391" i="24" s="1"/>
  <c r="AL391" i="24" s="1"/>
  <c r="W403" i="24"/>
  <c r="AK403" i="24" s="1"/>
  <c r="AL403" i="24" s="1"/>
  <c r="W390" i="24"/>
  <c r="AK390" i="24" s="1"/>
  <c r="AL390" i="24" s="1"/>
  <c r="W400" i="24"/>
  <c r="AK400" i="24" s="1"/>
  <c r="AL400" i="24" s="1"/>
  <c r="W412" i="24"/>
  <c r="AK412" i="24" s="1"/>
  <c r="AL412" i="24" s="1"/>
  <c r="W396" i="24"/>
  <c r="AK396" i="24" s="1"/>
  <c r="AL396" i="24" s="1"/>
  <c r="W408" i="24"/>
  <c r="AK408" i="24" s="1"/>
  <c r="AL408" i="24" s="1"/>
  <c r="W388" i="24"/>
  <c r="AK388" i="24" s="1"/>
  <c r="AL388" i="24" s="1"/>
  <c r="W404" i="24"/>
  <c r="AK404" i="24" s="1"/>
  <c r="AL404" i="24" s="1"/>
  <c r="AC387" i="24"/>
  <c r="AC388" i="24"/>
  <c r="AC389" i="24"/>
  <c r="AC390" i="24"/>
  <c r="AC391" i="24"/>
  <c r="AC392" i="24"/>
  <c r="AC393" i="24"/>
  <c r="AC394" i="24"/>
  <c r="AC395" i="24"/>
  <c r="AC396" i="24"/>
  <c r="AC397" i="24"/>
  <c r="AC398" i="24"/>
  <c r="AC399" i="24"/>
  <c r="AC400" i="24"/>
  <c r="AC401" i="24"/>
  <c r="AC402" i="24"/>
  <c r="AC403" i="24"/>
  <c r="AC404" i="24"/>
  <c r="AC405" i="24"/>
  <c r="AC406" i="24"/>
  <c r="AC407" i="24"/>
  <c r="AC408" i="24"/>
  <c r="AC409" i="24"/>
  <c r="AC410" i="24"/>
  <c r="AC411" i="24"/>
  <c r="AC412" i="24"/>
  <c r="AC413" i="24"/>
  <c r="AC414" i="24"/>
  <c r="AC415" i="24"/>
  <c r="AC416" i="24"/>
  <c r="AC417" i="24"/>
  <c r="AC418" i="24"/>
  <c r="AC419" i="24"/>
  <c r="AC420" i="24"/>
  <c r="AC421" i="24"/>
  <c r="AC422" i="24"/>
  <c r="AC386" i="24"/>
  <c r="AC385" i="24"/>
  <c r="W385" i="24"/>
  <c r="AK385" i="24" s="1"/>
  <c r="AL385" i="24" s="1"/>
  <c r="AG384" i="24"/>
  <c r="AR384" i="24"/>
  <c r="K384" i="24"/>
  <c r="AC384" i="24"/>
  <c r="R384" i="24"/>
  <c r="U384" i="24"/>
  <c r="V384" i="24"/>
  <c r="AH384" i="24" s="1"/>
  <c r="M90" i="24"/>
  <c r="U90" i="24" s="1"/>
  <c r="W90" i="24" s="1"/>
  <c r="AK90" i="24" s="1"/>
  <c r="AL90" i="24" s="1"/>
  <c r="R304" i="24"/>
  <c r="R282" i="24"/>
  <c r="W282" i="24" s="1"/>
  <c r="AK282" i="24" s="1"/>
  <c r="AL282" i="24" s="1"/>
  <c r="AC305" i="24"/>
  <c r="AC306" i="24"/>
  <c r="AC307" i="24"/>
  <c r="AC308" i="24"/>
  <c r="AC309" i="24"/>
  <c r="AC310" i="24"/>
  <c r="AC311" i="24"/>
  <c r="AC312" i="24"/>
  <c r="AC313" i="24"/>
  <c r="AC314" i="24"/>
  <c r="AC315" i="24"/>
  <c r="AC316" i="24"/>
  <c r="AC317" i="24"/>
  <c r="AC318" i="24"/>
  <c r="AC319" i="24"/>
  <c r="AC320" i="24"/>
  <c r="AC321" i="24"/>
  <c r="AC322" i="24"/>
  <c r="AC323" i="24"/>
  <c r="AC324" i="24"/>
  <c r="AC325" i="24"/>
  <c r="AC326" i="24"/>
  <c r="AC327" i="24"/>
  <c r="AC328" i="24"/>
  <c r="AC329" i="24"/>
  <c r="AC330" i="24"/>
  <c r="AC331" i="24"/>
  <c r="AC332" i="24"/>
  <c r="AC333" i="24"/>
  <c r="AC334" i="24"/>
  <c r="AC335" i="24"/>
  <c r="AC336" i="24"/>
  <c r="AC337" i="24"/>
  <c r="AC338" i="24"/>
  <c r="AC339" i="24"/>
  <c r="AC340" i="24"/>
  <c r="AC341" i="24"/>
  <c r="AC342" i="24"/>
  <c r="AC343" i="24"/>
  <c r="AC344" i="24"/>
  <c r="AC345" i="24"/>
  <c r="AC346" i="24"/>
  <c r="AC347" i="24"/>
  <c r="AC348" i="24"/>
  <c r="AC349" i="24"/>
  <c r="AC350" i="24"/>
  <c r="AC351" i="24"/>
  <c r="AC352" i="24"/>
  <c r="AC353" i="24"/>
  <c r="AC354" i="24"/>
  <c r="AC355" i="24"/>
  <c r="AC356" i="24"/>
  <c r="AC357" i="24"/>
  <c r="AC358" i="24"/>
  <c r="AC359" i="24"/>
  <c r="AC360" i="24"/>
  <c r="AC361" i="24"/>
  <c r="AC362" i="24"/>
  <c r="AC363" i="24"/>
  <c r="AC364" i="24"/>
  <c r="AC365" i="24"/>
  <c r="AC366" i="24"/>
  <c r="AC367" i="24"/>
  <c r="AC368" i="24"/>
  <c r="AC369" i="24"/>
  <c r="AC370" i="24"/>
  <c r="AC371" i="24"/>
  <c r="AC372" i="24"/>
  <c r="AC373" i="24"/>
  <c r="AC374" i="24"/>
  <c r="AC375" i="24"/>
  <c r="AC376" i="24"/>
  <c r="AC377" i="24"/>
  <c r="AC378" i="24"/>
  <c r="AC379" i="24"/>
  <c r="AC380" i="24"/>
  <c r="AC381" i="24"/>
  <c r="AC382" i="24"/>
  <c r="AC383" i="24"/>
  <c r="AC304" i="24"/>
  <c r="V306" i="24"/>
  <c r="AH306" i="24" s="1"/>
  <c r="V307" i="24"/>
  <c r="AH307" i="24" s="1"/>
  <c r="V308" i="24"/>
  <c r="AH308" i="24" s="1"/>
  <c r="V309" i="24"/>
  <c r="AH309" i="24" s="1"/>
  <c r="V310" i="24"/>
  <c r="AH310" i="24" s="1"/>
  <c r="V311" i="24"/>
  <c r="AH311" i="24" s="1"/>
  <c r="V312" i="24"/>
  <c r="AH312" i="24" s="1"/>
  <c r="V313" i="24"/>
  <c r="AH313" i="24" s="1"/>
  <c r="V314" i="24"/>
  <c r="AH314" i="24" s="1"/>
  <c r="V315" i="24"/>
  <c r="AH315" i="24" s="1"/>
  <c r="V316" i="24"/>
  <c r="AH316" i="24" s="1"/>
  <c r="V317" i="24"/>
  <c r="AH317" i="24" s="1"/>
  <c r="V318" i="24"/>
  <c r="AH318" i="24" s="1"/>
  <c r="V319" i="24"/>
  <c r="AH319" i="24" s="1"/>
  <c r="V320" i="24"/>
  <c r="AH320" i="24" s="1"/>
  <c r="V321" i="24"/>
  <c r="AH321" i="24" s="1"/>
  <c r="V322" i="24"/>
  <c r="AH322" i="24" s="1"/>
  <c r="V323" i="24"/>
  <c r="AH323" i="24" s="1"/>
  <c r="V324" i="24"/>
  <c r="AH324" i="24" s="1"/>
  <c r="V325" i="24"/>
  <c r="AH325" i="24" s="1"/>
  <c r="V326" i="24"/>
  <c r="AH326" i="24" s="1"/>
  <c r="V327" i="24"/>
  <c r="AH327" i="24" s="1"/>
  <c r="V328" i="24"/>
  <c r="AH328" i="24" s="1"/>
  <c r="V329" i="24"/>
  <c r="AH329" i="24" s="1"/>
  <c r="V330" i="24"/>
  <c r="AH330" i="24" s="1"/>
  <c r="V331" i="24"/>
  <c r="AH331" i="24" s="1"/>
  <c r="V332" i="24"/>
  <c r="AH332" i="24" s="1"/>
  <c r="V333" i="24"/>
  <c r="AH333" i="24" s="1"/>
  <c r="V334" i="24"/>
  <c r="AH334" i="24" s="1"/>
  <c r="V335" i="24"/>
  <c r="AH335" i="24" s="1"/>
  <c r="V336" i="24"/>
  <c r="AH336" i="24" s="1"/>
  <c r="V337" i="24"/>
  <c r="AH337" i="24" s="1"/>
  <c r="V338" i="24"/>
  <c r="AH338" i="24" s="1"/>
  <c r="V339" i="24"/>
  <c r="AH339" i="24" s="1"/>
  <c r="V340" i="24"/>
  <c r="AH340" i="24" s="1"/>
  <c r="V341" i="24"/>
  <c r="AH341" i="24" s="1"/>
  <c r="V342" i="24"/>
  <c r="AH342" i="24" s="1"/>
  <c r="V343" i="24"/>
  <c r="AH343" i="24" s="1"/>
  <c r="V344" i="24"/>
  <c r="AH344" i="24" s="1"/>
  <c r="V345" i="24"/>
  <c r="AH345" i="24" s="1"/>
  <c r="V346" i="24"/>
  <c r="AH346" i="24" s="1"/>
  <c r="V347" i="24"/>
  <c r="AH347" i="24" s="1"/>
  <c r="V348" i="24"/>
  <c r="AH348" i="24" s="1"/>
  <c r="V349" i="24"/>
  <c r="AH349" i="24" s="1"/>
  <c r="V350" i="24"/>
  <c r="AH350" i="24" s="1"/>
  <c r="V351" i="24"/>
  <c r="AH351" i="24" s="1"/>
  <c r="V352" i="24"/>
  <c r="AH352" i="24" s="1"/>
  <c r="V353" i="24"/>
  <c r="AH353" i="24" s="1"/>
  <c r="V354" i="24"/>
  <c r="AH354" i="24" s="1"/>
  <c r="V355" i="24"/>
  <c r="AH355" i="24" s="1"/>
  <c r="V356" i="24"/>
  <c r="AH356" i="24" s="1"/>
  <c r="V357" i="24"/>
  <c r="AH357" i="24" s="1"/>
  <c r="V358" i="24"/>
  <c r="AH358" i="24" s="1"/>
  <c r="V359" i="24"/>
  <c r="AH359" i="24" s="1"/>
  <c r="V360" i="24"/>
  <c r="AH360" i="24" s="1"/>
  <c r="V361" i="24"/>
  <c r="AH361" i="24" s="1"/>
  <c r="V362" i="24"/>
  <c r="AH362" i="24" s="1"/>
  <c r="V363" i="24"/>
  <c r="AH363" i="24" s="1"/>
  <c r="V364" i="24"/>
  <c r="AH364" i="24" s="1"/>
  <c r="V365" i="24"/>
  <c r="AH365" i="24" s="1"/>
  <c r="V366" i="24"/>
  <c r="AH366" i="24" s="1"/>
  <c r="V367" i="24"/>
  <c r="AH367" i="24" s="1"/>
  <c r="V368" i="24"/>
  <c r="AH368" i="24" s="1"/>
  <c r="V369" i="24"/>
  <c r="AH369" i="24" s="1"/>
  <c r="V370" i="24"/>
  <c r="AH370" i="24" s="1"/>
  <c r="V371" i="24"/>
  <c r="AH371" i="24" s="1"/>
  <c r="V372" i="24"/>
  <c r="AH372" i="24" s="1"/>
  <c r="V373" i="24"/>
  <c r="AH373" i="24" s="1"/>
  <c r="V374" i="24"/>
  <c r="AH374" i="24" s="1"/>
  <c r="V375" i="24"/>
  <c r="AH375" i="24" s="1"/>
  <c r="V376" i="24"/>
  <c r="AH376" i="24" s="1"/>
  <c r="V377" i="24"/>
  <c r="AH377" i="24" s="1"/>
  <c r="V378" i="24"/>
  <c r="AH378" i="24" s="1"/>
  <c r="V379" i="24"/>
  <c r="AH379" i="24" s="1"/>
  <c r="V380" i="24"/>
  <c r="AH380" i="24" s="1"/>
  <c r="V381" i="24"/>
  <c r="AH381" i="24" s="1"/>
  <c r="V382" i="24"/>
  <c r="AH382" i="24" s="1"/>
  <c r="V383" i="24"/>
  <c r="AH383" i="24" s="1"/>
  <c r="V305" i="24"/>
  <c r="AH305" i="24" s="1"/>
  <c r="U305" i="24"/>
  <c r="AG305" i="24"/>
  <c r="AR305" i="24"/>
  <c r="U306" i="24"/>
  <c r="AG306" i="24"/>
  <c r="AR306" i="24"/>
  <c r="U307" i="24"/>
  <c r="AG307" i="24"/>
  <c r="AR307" i="24"/>
  <c r="U308" i="24"/>
  <c r="AG308" i="24"/>
  <c r="AR308" i="24"/>
  <c r="U309" i="24"/>
  <c r="AG309" i="24"/>
  <c r="AR309" i="24"/>
  <c r="U310" i="24"/>
  <c r="AG310" i="24"/>
  <c r="AR310" i="24"/>
  <c r="U311" i="24"/>
  <c r="AG311" i="24"/>
  <c r="AR311" i="24"/>
  <c r="U312" i="24"/>
  <c r="AG312" i="24"/>
  <c r="AR312" i="24"/>
  <c r="U313" i="24"/>
  <c r="AG313" i="24"/>
  <c r="AR313" i="24"/>
  <c r="U314" i="24"/>
  <c r="AG314" i="24"/>
  <c r="AR314" i="24"/>
  <c r="U315" i="24"/>
  <c r="AG315" i="24"/>
  <c r="AR315" i="24"/>
  <c r="U316" i="24"/>
  <c r="AG316" i="24"/>
  <c r="AR316" i="24"/>
  <c r="U317" i="24"/>
  <c r="AG317" i="24"/>
  <c r="AR317" i="24"/>
  <c r="U318" i="24"/>
  <c r="AG318" i="24"/>
  <c r="AR318" i="24"/>
  <c r="U319" i="24"/>
  <c r="AG319" i="24"/>
  <c r="AR319" i="24"/>
  <c r="U320" i="24"/>
  <c r="AG320" i="24"/>
  <c r="AR320" i="24"/>
  <c r="U321" i="24"/>
  <c r="AG321" i="24"/>
  <c r="AR321" i="24"/>
  <c r="U322" i="24"/>
  <c r="AG322" i="24"/>
  <c r="AR322" i="24"/>
  <c r="U323" i="24"/>
  <c r="AG323" i="24"/>
  <c r="AR323" i="24"/>
  <c r="U324" i="24"/>
  <c r="AG324" i="24"/>
  <c r="AR324" i="24"/>
  <c r="U325" i="24"/>
  <c r="AG325" i="24"/>
  <c r="AR325" i="24"/>
  <c r="U326" i="24"/>
  <c r="AG326" i="24"/>
  <c r="AR326" i="24"/>
  <c r="U327" i="24"/>
  <c r="AG327" i="24"/>
  <c r="AR327" i="24"/>
  <c r="U328" i="24"/>
  <c r="AG328" i="24"/>
  <c r="AR328" i="24"/>
  <c r="U329" i="24"/>
  <c r="AG329" i="24"/>
  <c r="AR329" i="24"/>
  <c r="U330" i="24"/>
  <c r="AG330" i="24"/>
  <c r="AR330" i="24"/>
  <c r="U331" i="24"/>
  <c r="AG331" i="24"/>
  <c r="AR331" i="24"/>
  <c r="U332" i="24"/>
  <c r="AG332" i="24"/>
  <c r="AR332" i="24"/>
  <c r="U333" i="24"/>
  <c r="AG333" i="24"/>
  <c r="AR333" i="24"/>
  <c r="U334" i="24"/>
  <c r="AG334" i="24"/>
  <c r="AR334" i="24"/>
  <c r="U335" i="24"/>
  <c r="AG335" i="24"/>
  <c r="AR335" i="24"/>
  <c r="U336" i="24"/>
  <c r="AG336" i="24"/>
  <c r="AR336" i="24"/>
  <c r="U337" i="24"/>
  <c r="AG337" i="24"/>
  <c r="AR337" i="24"/>
  <c r="U338" i="24"/>
  <c r="AG338" i="24"/>
  <c r="AR338" i="24"/>
  <c r="U339" i="24"/>
  <c r="AG339" i="24"/>
  <c r="AR339" i="24"/>
  <c r="U340" i="24"/>
  <c r="AG340" i="24"/>
  <c r="AR340" i="24"/>
  <c r="U341" i="24"/>
  <c r="AG341" i="24"/>
  <c r="AR341" i="24"/>
  <c r="U342" i="24"/>
  <c r="AG342" i="24"/>
  <c r="AR342" i="24"/>
  <c r="U343" i="24"/>
  <c r="AG343" i="24"/>
  <c r="AR343" i="24"/>
  <c r="U344" i="24"/>
  <c r="AG344" i="24"/>
  <c r="AR344" i="24"/>
  <c r="U345" i="24"/>
  <c r="AG345" i="24"/>
  <c r="AR345" i="24"/>
  <c r="U346" i="24"/>
  <c r="AG346" i="24"/>
  <c r="AR346" i="24"/>
  <c r="U347" i="24"/>
  <c r="AG347" i="24"/>
  <c r="AR347" i="24"/>
  <c r="U348" i="24"/>
  <c r="AG348" i="24"/>
  <c r="AR348" i="24"/>
  <c r="U349" i="24"/>
  <c r="AG349" i="24"/>
  <c r="AR349" i="24"/>
  <c r="U350" i="24"/>
  <c r="AG350" i="24"/>
  <c r="AR350" i="24"/>
  <c r="U351" i="24"/>
  <c r="AG351" i="24"/>
  <c r="AR351" i="24"/>
  <c r="U352" i="24"/>
  <c r="AG352" i="24"/>
  <c r="AR352" i="24"/>
  <c r="U353" i="24"/>
  <c r="AG353" i="24"/>
  <c r="AR353" i="24"/>
  <c r="U354" i="24"/>
  <c r="AG354" i="24"/>
  <c r="AR354" i="24"/>
  <c r="U355" i="24"/>
  <c r="AG355" i="24"/>
  <c r="AR355" i="24"/>
  <c r="U356" i="24"/>
  <c r="AG356" i="24"/>
  <c r="AR356" i="24"/>
  <c r="U357" i="24"/>
  <c r="AG357" i="24"/>
  <c r="AR357" i="24"/>
  <c r="U358" i="24"/>
  <c r="AG358" i="24"/>
  <c r="AR358" i="24"/>
  <c r="U359" i="24"/>
  <c r="AG359" i="24"/>
  <c r="AR359" i="24"/>
  <c r="U360" i="24"/>
  <c r="AG360" i="24"/>
  <c r="AR360" i="24"/>
  <c r="U361" i="24"/>
  <c r="AG361" i="24"/>
  <c r="AR361" i="24"/>
  <c r="U362" i="24"/>
  <c r="AG362" i="24"/>
  <c r="AR362" i="24"/>
  <c r="U363" i="24"/>
  <c r="AG363" i="24"/>
  <c r="AR363" i="24"/>
  <c r="U364" i="24"/>
  <c r="AG364" i="24"/>
  <c r="AR364" i="24"/>
  <c r="U365" i="24"/>
  <c r="AG365" i="24"/>
  <c r="AR365" i="24"/>
  <c r="U366" i="24"/>
  <c r="AG366" i="24"/>
  <c r="AR366" i="24"/>
  <c r="U367" i="24"/>
  <c r="AG367" i="24"/>
  <c r="AR367" i="24"/>
  <c r="U368" i="24"/>
  <c r="AG368" i="24"/>
  <c r="AR368" i="24"/>
  <c r="U369" i="24"/>
  <c r="AG369" i="24"/>
  <c r="AR369" i="24"/>
  <c r="U370" i="24"/>
  <c r="AG370" i="24"/>
  <c r="AR370" i="24"/>
  <c r="U371" i="24"/>
  <c r="AG371" i="24"/>
  <c r="AR371" i="24"/>
  <c r="U372" i="24"/>
  <c r="AG372" i="24"/>
  <c r="AR372" i="24"/>
  <c r="U373" i="24"/>
  <c r="AG373" i="24"/>
  <c r="AR373" i="24"/>
  <c r="U374" i="24"/>
  <c r="AG374" i="24"/>
  <c r="AR374" i="24"/>
  <c r="U375" i="24"/>
  <c r="W375" i="24" s="1"/>
  <c r="AK375" i="24" s="1"/>
  <c r="AL375" i="24" s="1"/>
  <c r="AG375" i="24"/>
  <c r="AR375" i="24"/>
  <c r="U376" i="24"/>
  <c r="AG376" i="24"/>
  <c r="AR376" i="24"/>
  <c r="U377" i="24"/>
  <c r="AG377" i="24"/>
  <c r="AR377" i="24"/>
  <c r="U378" i="24"/>
  <c r="AG378" i="24"/>
  <c r="AR378" i="24"/>
  <c r="U379" i="24"/>
  <c r="W379" i="24" s="1"/>
  <c r="AK379" i="24" s="1"/>
  <c r="AL379" i="24" s="1"/>
  <c r="AG379" i="24"/>
  <c r="AR379" i="24"/>
  <c r="U380" i="24"/>
  <c r="AG380" i="24"/>
  <c r="AR380" i="24"/>
  <c r="U381" i="24"/>
  <c r="AG381" i="24"/>
  <c r="AR381" i="24"/>
  <c r="U382" i="24"/>
  <c r="AG382" i="24"/>
  <c r="AR382" i="24"/>
  <c r="U383" i="24"/>
  <c r="AG383" i="24"/>
  <c r="AR383" i="24"/>
  <c r="R305" i="24"/>
  <c r="R306" i="24"/>
  <c r="R307" i="24"/>
  <c r="R308" i="24"/>
  <c r="R309" i="24"/>
  <c r="R310" i="24"/>
  <c r="R311" i="24"/>
  <c r="R312" i="24"/>
  <c r="R313" i="24"/>
  <c r="R314" i="24"/>
  <c r="R316" i="24"/>
  <c r="R317" i="24"/>
  <c r="R318" i="24"/>
  <c r="R319" i="24"/>
  <c r="W319" i="24" s="1"/>
  <c r="AK319" i="24" s="1"/>
  <c r="AL319" i="24" s="1"/>
  <c r="R320" i="24"/>
  <c r="R321" i="24"/>
  <c r="R322" i="24"/>
  <c r="R323" i="24"/>
  <c r="W323" i="24" s="1"/>
  <c r="AK323" i="24" s="1"/>
  <c r="AL323" i="24" s="1"/>
  <c r="R324" i="24"/>
  <c r="R325" i="24"/>
  <c r="R326" i="24"/>
  <c r="R327" i="24"/>
  <c r="W327" i="24" s="1"/>
  <c r="AK327" i="24" s="1"/>
  <c r="AL327" i="24" s="1"/>
  <c r="R328" i="24"/>
  <c r="R329" i="24"/>
  <c r="R330" i="24"/>
  <c r="R331" i="24"/>
  <c r="W331" i="24" s="1"/>
  <c r="AK331" i="24" s="1"/>
  <c r="AL331" i="24" s="1"/>
  <c r="R332" i="24"/>
  <c r="R333" i="24"/>
  <c r="R334" i="24"/>
  <c r="R335" i="24"/>
  <c r="W335" i="24" s="1"/>
  <c r="AK335" i="24" s="1"/>
  <c r="AL335" i="24" s="1"/>
  <c r="R336" i="24"/>
  <c r="R337" i="24"/>
  <c r="R338" i="24"/>
  <c r="R339" i="24"/>
  <c r="W339" i="24" s="1"/>
  <c r="AK339" i="24" s="1"/>
  <c r="AL339" i="24" s="1"/>
  <c r="R340" i="24"/>
  <c r="R341" i="24"/>
  <c r="R342" i="24"/>
  <c r="R343" i="24"/>
  <c r="W343" i="24" s="1"/>
  <c r="AK343" i="24" s="1"/>
  <c r="AL343" i="24" s="1"/>
  <c r="R344" i="24"/>
  <c r="R345" i="24"/>
  <c r="R346" i="24"/>
  <c r="R347" i="24"/>
  <c r="W347" i="24" s="1"/>
  <c r="AK347" i="24" s="1"/>
  <c r="AL347" i="24" s="1"/>
  <c r="R348" i="24"/>
  <c r="R349" i="24"/>
  <c r="R350" i="24"/>
  <c r="R351" i="24"/>
  <c r="W351" i="24" s="1"/>
  <c r="AK351" i="24" s="1"/>
  <c r="AL351" i="24" s="1"/>
  <c r="R352" i="24"/>
  <c r="R353" i="24"/>
  <c r="R354" i="24"/>
  <c r="R355" i="24"/>
  <c r="W355" i="24" s="1"/>
  <c r="AK355" i="24" s="1"/>
  <c r="AL355" i="24" s="1"/>
  <c r="R356" i="24"/>
  <c r="R357" i="24"/>
  <c r="R358" i="24"/>
  <c r="R359" i="24"/>
  <c r="W359" i="24" s="1"/>
  <c r="AK359" i="24" s="1"/>
  <c r="AL359" i="24" s="1"/>
  <c r="R360" i="24"/>
  <c r="R362" i="24"/>
  <c r="R363" i="24"/>
  <c r="R364" i="24"/>
  <c r="R365" i="24"/>
  <c r="R366" i="24"/>
  <c r="R367" i="24"/>
  <c r="R368" i="24"/>
  <c r="R369" i="24"/>
  <c r="R370" i="24"/>
  <c r="R371" i="24"/>
  <c r="R372" i="24"/>
  <c r="R373" i="24"/>
  <c r="R374" i="24"/>
  <c r="R376" i="24"/>
  <c r="R377" i="24"/>
  <c r="R378" i="24"/>
  <c r="R380" i="24"/>
  <c r="R381" i="24"/>
  <c r="R382" i="24"/>
  <c r="R383" i="24"/>
  <c r="U304" i="24"/>
  <c r="AG304" i="24"/>
  <c r="AH304" i="24"/>
  <c r="AR304" i="24"/>
  <c r="AR303" i="24"/>
  <c r="AH303" i="24"/>
  <c r="AG303" i="24"/>
  <c r="AC303" i="24"/>
  <c r="M303" i="24"/>
  <c r="AR302" i="24"/>
  <c r="AH302" i="24"/>
  <c r="AG302" i="24"/>
  <c r="AC302" i="24"/>
  <c r="U302" i="24"/>
  <c r="R302" i="24"/>
  <c r="U273" i="24"/>
  <c r="W273" i="24"/>
  <c r="AK273" i="24" s="1"/>
  <c r="AL273" i="24" s="1"/>
  <c r="W142" i="24"/>
  <c r="AK142" i="24" s="1"/>
  <c r="AL142" i="24" s="1"/>
  <c r="AC282" i="24"/>
  <c r="R207" i="24"/>
  <c r="W207" i="24" s="1"/>
  <c r="AK207" i="24" s="1"/>
  <c r="AL207" i="24" s="1"/>
  <c r="W225" i="24"/>
  <c r="AK225" i="24" s="1"/>
  <c r="AL225" i="24" s="1"/>
  <c r="AC291" i="24"/>
  <c r="AR301" i="24"/>
  <c r="AC301" i="24"/>
  <c r="AH301" i="24"/>
  <c r="M301" i="24"/>
  <c r="U301" i="24" s="1"/>
  <c r="AC299" i="24"/>
  <c r="R298" i="24"/>
  <c r="W298" i="24" s="1"/>
  <c r="AK298" i="24" s="1"/>
  <c r="AL298" i="24" s="1"/>
  <c r="R299" i="24"/>
  <c r="W299" i="24" s="1"/>
  <c r="AK299" i="24" s="1"/>
  <c r="AL299" i="24" s="1"/>
  <c r="R300" i="24"/>
  <c r="W300" i="24" s="1"/>
  <c r="AK300" i="24" s="1"/>
  <c r="AL300" i="24" s="1"/>
  <c r="AC300" i="24"/>
  <c r="AC298" i="24"/>
  <c r="R297" i="24"/>
  <c r="W297" i="24" s="1"/>
  <c r="AK297" i="24" s="1"/>
  <c r="AL297" i="24" s="1"/>
  <c r="AC297" i="24"/>
  <c r="R292" i="24"/>
  <c r="W292" i="24" s="1"/>
  <c r="AK292" i="24" s="1"/>
  <c r="AL292" i="24" s="1"/>
  <c r="R290" i="24"/>
  <c r="W290" i="24" s="1"/>
  <c r="AK290" i="24" s="1"/>
  <c r="AL290" i="24" s="1"/>
  <c r="R289" i="24"/>
  <c r="W289" i="24" s="1"/>
  <c r="AK289" i="24" s="1"/>
  <c r="AL289" i="24" s="1"/>
  <c r="AK296" i="24"/>
  <c r="AL296" i="24" s="1"/>
  <c r="R293" i="24"/>
  <c r="W293" i="24" s="1"/>
  <c r="AK293" i="24" s="1"/>
  <c r="AL293" i="24" s="1"/>
  <c r="R294" i="24"/>
  <c r="W294" i="24" s="1"/>
  <c r="AK294" i="24" s="1"/>
  <c r="AL294" i="24" s="1"/>
  <c r="R295" i="24"/>
  <c r="W295" i="24" s="1"/>
  <c r="AK295" i="24" s="1"/>
  <c r="AL295" i="24" s="1"/>
  <c r="R296" i="24"/>
  <c r="AC296" i="24"/>
  <c r="AC295" i="24"/>
  <c r="AC294" i="24"/>
  <c r="AC293" i="24"/>
  <c r="AC292" i="24"/>
  <c r="AC290" i="24"/>
  <c r="AC289" i="24"/>
  <c r="AC288" i="24"/>
  <c r="AC287" i="24"/>
  <c r="AC286" i="24"/>
  <c r="R287" i="24"/>
  <c r="W287" i="24" s="1"/>
  <c r="AK287" i="24" s="1"/>
  <c r="AL287" i="24" s="1"/>
  <c r="W288" i="24"/>
  <c r="AK288" i="24" s="1"/>
  <c r="AL288" i="24" s="1"/>
  <c r="R286" i="24"/>
  <c r="W286" i="24" s="1"/>
  <c r="AK286" i="24" s="1"/>
  <c r="AL286" i="24" s="1"/>
  <c r="AC285" i="24"/>
  <c r="R285" i="24"/>
  <c r="W285" i="24" s="1"/>
  <c r="AK285" i="24" s="1"/>
  <c r="AL285" i="24" s="1"/>
  <c r="W291" i="24"/>
  <c r="AK291" i="24" s="1"/>
  <c r="AL291" i="24" s="1"/>
  <c r="AC284" i="24"/>
  <c r="R284" i="24"/>
  <c r="AH284" i="24"/>
  <c r="U284" i="24"/>
  <c r="AC283" i="24"/>
  <c r="AR283" i="24"/>
  <c r="AG283" i="24"/>
  <c r="AH283" i="24"/>
  <c r="U283" i="24"/>
  <c r="M283" i="24"/>
  <c r="R283" i="24" s="1"/>
  <c r="R234" i="24"/>
  <c r="W234" i="24" s="1"/>
  <c r="AK234" i="24" s="1"/>
  <c r="AL234" i="24" s="1"/>
  <c r="W228" i="24"/>
  <c r="AK228" i="24" s="1"/>
  <c r="AL228" i="24" s="1"/>
  <c r="W192" i="24"/>
  <c r="AK192" i="24" s="1"/>
  <c r="AL192" i="24" s="1"/>
  <c r="AC281" i="24"/>
  <c r="M281" i="24"/>
  <c r="U281" i="24" s="1"/>
  <c r="AC280" i="24"/>
  <c r="AR280" i="24"/>
  <c r="AG280" i="24"/>
  <c r="AH280" i="24"/>
  <c r="U280" i="24"/>
  <c r="M280" i="24"/>
  <c r="R280" i="24" s="1"/>
  <c r="W149" i="24"/>
  <c r="AK149" i="24" s="1"/>
  <c r="AL149" i="24" s="1"/>
  <c r="R233" i="24"/>
  <c r="W233" i="24" s="1"/>
  <c r="AK233" i="24" s="1"/>
  <c r="AL233" i="24" s="1"/>
  <c r="U44" i="24"/>
  <c r="V44" i="24"/>
  <c r="AH44" i="24" s="1"/>
  <c r="AC44" i="24"/>
  <c r="AG44" i="24"/>
  <c r="AR44" i="24"/>
  <c r="U45" i="24"/>
  <c r="V45" i="24"/>
  <c r="AC45" i="24"/>
  <c r="AG45" i="24"/>
  <c r="AR45" i="24"/>
  <c r="U46" i="24"/>
  <c r="V46" i="24"/>
  <c r="AC46" i="24"/>
  <c r="AG46" i="24"/>
  <c r="AR46" i="24"/>
  <c r="V43" i="24"/>
  <c r="AH43" i="24" s="1"/>
  <c r="W239" i="24"/>
  <c r="AK239" i="24" s="1"/>
  <c r="AL239" i="24" s="1"/>
  <c r="W240" i="24"/>
  <c r="AK240" i="24" s="1"/>
  <c r="AL240" i="24" s="1"/>
  <c r="W238" i="24"/>
  <c r="AK238" i="24" s="1"/>
  <c r="AL238" i="24" s="1"/>
  <c r="AL139" i="24"/>
  <c r="AL140" i="24"/>
  <c r="AL141" i="24"/>
  <c r="AL155" i="24"/>
  <c r="AL156" i="24"/>
  <c r="AL158" i="24"/>
  <c r="AL159" i="24"/>
  <c r="AL160" i="24"/>
  <c r="AL161" i="24"/>
  <c r="AL162" i="24"/>
  <c r="AL163" i="24"/>
  <c r="AL164" i="24"/>
  <c r="AL165" i="24"/>
  <c r="AL166" i="24"/>
  <c r="AL167" i="24"/>
  <c r="AL170" i="24"/>
  <c r="AL172" i="24"/>
  <c r="AL173" i="24"/>
  <c r="AL174" i="24"/>
  <c r="AL175" i="24"/>
  <c r="AL176" i="24"/>
  <c r="AL177" i="24"/>
  <c r="AL180" i="24"/>
  <c r="AL181" i="24"/>
  <c r="AL182" i="24"/>
  <c r="AL184" i="24"/>
  <c r="AL185" i="24"/>
  <c r="AL188" i="24"/>
  <c r="AL190" i="24"/>
  <c r="AL191" i="24"/>
  <c r="AL193" i="24"/>
  <c r="AL194" i="24"/>
  <c r="AL195" i="24"/>
  <c r="AL196" i="24"/>
  <c r="AL197" i="24"/>
  <c r="AL198" i="24"/>
  <c r="AL200" i="24"/>
  <c r="AL201" i="24"/>
  <c r="AL202" i="24"/>
  <c r="AL204" i="24"/>
  <c r="AL205" i="24"/>
  <c r="AL206" i="24"/>
  <c r="AL208" i="24"/>
  <c r="AL209" i="24"/>
  <c r="AL210" i="24"/>
  <c r="AL211" i="24"/>
  <c r="AL214" i="24"/>
  <c r="AL216" i="24"/>
  <c r="AL217" i="24"/>
  <c r="AL219" i="24"/>
  <c r="AL220" i="24"/>
  <c r="AL223" i="24"/>
  <c r="AL224" i="24"/>
  <c r="AL227" i="24"/>
  <c r="AL229" i="24"/>
  <c r="AL231" i="24"/>
  <c r="AL232" i="24"/>
  <c r="AL236" i="24"/>
  <c r="V9" i="33"/>
  <c r="AC279" i="24"/>
  <c r="R279" i="24"/>
  <c r="W279" i="24" s="1"/>
  <c r="AK279" i="24" s="1"/>
  <c r="AL279" i="24" s="1"/>
  <c r="AR279" i="24"/>
  <c r="AG279" i="24"/>
  <c r="AC278" i="24"/>
  <c r="AC277" i="24"/>
  <c r="AC276" i="24"/>
  <c r="AC275" i="24"/>
  <c r="AC274" i="24"/>
  <c r="AC273" i="24"/>
  <c r="AC272" i="24"/>
  <c r="AC270" i="24"/>
  <c r="AC269" i="24"/>
  <c r="AC268" i="24"/>
  <c r="AC267" i="24"/>
  <c r="AC266" i="24"/>
  <c r="AC265" i="24"/>
  <c r="AC264" i="24"/>
  <c r="AC263" i="24"/>
  <c r="AC262" i="24"/>
  <c r="AC261" i="24"/>
  <c r="AC260" i="24"/>
  <c r="AC259" i="24"/>
  <c r="AC258" i="24"/>
  <c r="AC257" i="24"/>
  <c r="AC256" i="24"/>
  <c r="AC255" i="24"/>
  <c r="AC254" i="24"/>
  <c r="AC253" i="24"/>
  <c r="AC252" i="24"/>
  <c r="AC251" i="24"/>
  <c r="AC250" i="24"/>
  <c r="AC249" i="24"/>
  <c r="AC248" i="24"/>
  <c r="AC247" i="24"/>
  <c r="AC246" i="24"/>
  <c r="AC245" i="24"/>
  <c r="W278" i="24"/>
  <c r="AK278" i="24" s="1"/>
  <c r="AL278" i="24" s="1"/>
  <c r="W277" i="24"/>
  <c r="AK277" i="24" s="1"/>
  <c r="AL277" i="24" s="1"/>
  <c r="W276" i="24"/>
  <c r="AK276" i="24" s="1"/>
  <c r="AL276" i="24" s="1"/>
  <c r="W275" i="24"/>
  <c r="AK275" i="24" s="1"/>
  <c r="AL275" i="24" s="1"/>
  <c r="W274" i="24"/>
  <c r="AK274" i="24" s="1"/>
  <c r="AL274" i="24" s="1"/>
  <c r="AK272" i="24"/>
  <c r="AL272" i="24" s="1"/>
  <c r="W272" i="24"/>
  <c r="AK271" i="24"/>
  <c r="AL271" i="24" s="1"/>
  <c r="W271" i="24"/>
  <c r="AK270" i="24"/>
  <c r="AL270" i="24" s="1"/>
  <c r="W270" i="24"/>
  <c r="AK269" i="24"/>
  <c r="AL269" i="24" s="1"/>
  <c r="W269" i="24"/>
  <c r="AK268" i="24"/>
  <c r="AL268" i="24" s="1"/>
  <c r="W268" i="24"/>
  <c r="AK267" i="24"/>
  <c r="AL267" i="24" s="1"/>
  <c r="W267" i="24"/>
  <c r="AK266" i="24"/>
  <c r="AL266" i="24" s="1"/>
  <c r="W266" i="24"/>
  <c r="AK265" i="24"/>
  <c r="AL265" i="24" s="1"/>
  <c r="W265" i="24"/>
  <c r="AK264" i="24"/>
  <c r="AL264" i="24" s="1"/>
  <c r="W264" i="24"/>
  <c r="AK263" i="24"/>
  <c r="AL263" i="24" s="1"/>
  <c r="W263" i="24"/>
  <c r="AK262" i="24"/>
  <c r="AL262" i="24" s="1"/>
  <c r="W262" i="24"/>
  <c r="AK261" i="24"/>
  <c r="AL261" i="24" s="1"/>
  <c r="W261" i="24"/>
  <c r="AK260" i="24"/>
  <c r="AL260" i="24" s="1"/>
  <c r="W260" i="24"/>
  <c r="AK259" i="24"/>
  <c r="AL259" i="24" s="1"/>
  <c r="W259" i="24"/>
  <c r="AK258" i="24"/>
  <c r="AL258" i="24" s="1"/>
  <c r="W258" i="24"/>
  <c r="AK257" i="24"/>
  <c r="AL257" i="24" s="1"/>
  <c r="W257" i="24"/>
  <c r="AK256" i="24"/>
  <c r="AL256" i="24" s="1"/>
  <c r="W256" i="24"/>
  <c r="AK255" i="24"/>
  <c r="AL255" i="24" s="1"/>
  <c r="W255" i="24"/>
  <c r="AK254" i="24"/>
  <c r="AL254" i="24" s="1"/>
  <c r="W254" i="24"/>
  <c r="AK253" i="24"/>
  <c r="AL253" i="24" s="1"/>
  <c r="W253" i="24"/>
  <c r="AK252" i="24"/>
  <c r="AL252" i="24" s="1"/>
  <c r="W252" i="24"/>
  <c r="AK251" i="24"/>
  <c r="AL251" i="24" s="1"/>
  <c r="W251" i="24"/>
  <c r="AK250" i="24"/>
  <c r="AL250" i="24" s="1"/>
  <c r="W250" i="24"/>
  <c r="AK249" i="24"/>
  <c r="AL249" i="24" s="1"/>
  <c r="W249" i="24"/>
  <c r="AK248" i="24"/>
  <c r="AL248" i="24" s="1"/>
  <c r="W248" i="24"/>
  <c r="AK247" i="24"/>
  <c r="AL247" i="24" s="1"/>
  <c r="W247" i="24"/>
  <c r="R246" i="24"/>
  <c r="R245" i="24"/>
  <c r="W245" i="24" s="1"/>
  <c r="W237" i="24"/>
  <c r="AK237" i="24" s="1"/>
  <c r="AL237" i="24" s="1"/>
  <c r="W235" i="24"/>
  <c r="AK235" i="24" s="1"/>
  <c r="AL235" i="24" s="1"/>
  <c r="AR244" i="24"/>
  <c r="AG244" i="24"/>
  <c r="AC244" i="24"/>
  <c r="V244" i="24"/>
  <c r="U244" i="24"/>
  <c r="AR243" i="24"/>
  <c r="AG243" i="24"/>
  <c r="AC243" i="24"/>
  <c r="V243" i="24"/>
  <c r="AH243" i="24" s="1"/>
  <c r="AR242" i="24"/>
  <c r="AG242" i="24"/>
  <c r="AC242" i="24"/>
  <c r="V242" i="24"/>
  <c r="AH242" i="24" s="1"/>
  <c r="AR241" i="24"/>
  <c r="AG241" i="24"/>
  <c r="AC241" i="24"/>
  <c r="V241" i="24"/>
  <c r="AH241" i="24" s="1"/>
  <c r="M243" i="24"/>
  <c r="U243" i="24" s="1"/>
  <c r="M242" i="24"/>
  <c r="U242" i="24" s="1"/>
  <c r="M241" i="24"/>
  <c r="AR240" i="24"/>
  <c r="AR239" i="24"/>
  <c r="AR238" i="24"/>
  <c r="AC240" i="24"/>
  <c r="AC239" i="24"/>
  <c r="AC238" i="24"/>
  <c r="D8" i="34"/>
  <c r="D5" i="34"/>
  <c r="F5" i="34" s="1"/>
  <c r="V3" i="33"/>
  <c r="AH3" i="33" s="1"/>
  <c r="K6" i="33"/>
  <c r="AC154" i="24"/>
  <c r="AC155" i="24"/>
  <c r="AC156" i="24"/>
  <c r="AC157" i="24"/>
  <c r="AC158" i="24"/>
  <c r="AC159" i="24"/>
  <c r="AC160" i="24"/>
  <c r="AC161" i="24"/>
  <c r="AC162" i="24"/>
  <c r="AC163" i="24"/>
  <c r="AC164" i="24"/>
  <c r="AC165" i="24"/>
  <c r="AC166" i="24"/>
  <c r="AC167" i="24"/>
  <c r="AC168" i="24"/>
  <c r="AC169" i="24"/>
  <c r="AC170" i="24"/>
  <c r="AC171" i="24"/>
  <c r="AC172" i="24"/>
  <c r="AC173" i="24"/>
  <c r="AC174" i="24"/>
  <c r="AC175" i="24"/>
  <c r="AC176" i="24"/>
  <c r="AC177" i="24"/>
  <c r="AC178" i="24"/>
  <c r="AC179" i="24"/>
  <c r="AC180" i="24"/>
  <c r="AC181" i="24"/>
  <c r="AC182" i="24"/>
  <c r="AC183" i="24"/>
  <c r="AC184" i="24"/>
  <c r="AC185" i="24"/>
  <c r="AC186" i="24"/>
  <c r="AC187" i="24"/>
  <c r="AC188" i="24"/>
  <c r="AC189" i="24"/>
  <c r="AC190" i="24"/>
  <c r="AC191" i="24"/>
  <c r="AC192" i="24"/>
  <c r="AC193" i="24"/>
  <c r="AC194" i="24"/>
  <c r="AC195" i="24"/>
  <c r="AC196" i="24"/>
  <c r="AC197" i="24"/>
  <c r="AC198" i="24"/>
  <c r="AC199" i="24"/>
  <c r="AC200" i="24"/>
  <c r="AC201" i="24"/>
  <c r="AC202" i="24"/>
  <c r="AC203" i="24"/>
  <c r="AC204" i="24"/>
  <c r="AC205" i="24"/>
  <c r="AC206" i="24"/>
  <c r="AC207" i="24"/>
  <c r="AC208" i="24"/>
  <c r="AC209" i="24"/>
  <c r="AC210" i="24"/>
  <c r="AC211" i="24"/>
  <c r="AC212" i="24"/>
  <c r="AC213" i="24"/>
  <c r="AC214" i="24"/>
  <c r="AC215" i="24"/>
  <c r="AC216" i="24"/>
  <c r="AC217" i="24"/>
  <c r="AC218" i="24"/>
  <c r="AC219" i="24"/>
  <c r="AC220" i="24"/>
  <c r="AC221" i="24"/>
  <c r="AC222" i="24"/>
  <c r="AC223" i="24"/>
  <c r="AC224" i="24"/>
  <c r="AC225" i="24"/>
  <c r="AC226" i="24"/>
  <c r="AC227" i="24"/>
  <c r="AC228" i="24"/>
  <c r="AC229" i="24"/>
  <c r="AC230" i="24"/>
  <c r="AC231" i="24"/>
  <c r="AC232" i="24"/>
  <c r="AC233" i="24"/>
  <c r="AC234" i="24"/>
  <c r="AC235" i="24"/>
  <c r="AC236" i="24"/>
  <c r="AC237" i="24"/>
  <c r="AC153" i="24"/>
  <c r="AF117" i="24"/>
  <c r="AG117" i="24" s="1"/>
  <c r="AF113" i="24"/>
  <c r="AG113" i="24" s="1"/>
  <c r="AF112" i="24"/>
  <c r="AG112" i="24" s="1"/>
  <c r="AF95" i="24"/>
  <c r="AG95" i="24" s="1"/>
  <c r="AF94" i="24"/>
  <c r="AG94" i="24" s="1"/>
  <c r="AF93" i="24"/>
  <c r="AG93" i="24" s="1"/>
  <c r="AF92" i="24"/>
  <c r="AG92" i="24" s="1"/>
  <c r="AF91" i="24"/>
  <c r="AG91" i="24" s="1"/>
  <c r="AF90" i="24"/>
  <c r="AG90" i="24" s="1"/>
  <c r="AF89" i="24"/>
  <c r="AG89" i="24" s="1"/>
  <c r="AF88" i="24"/>
  <c r="AG88" i="24" s="1"/>
  <c r="AF87" i="24"/>
  <c r="AG87" i="24" s="1"/>
  <c r="AF86" i="24"/>
  <c r="AG86" i="24" s="1"/>
  <c r="AF85" i="24"/>
  <c r="AG85" i="24" s="1"/>
  <c r="AF84" i="24"/>
  <c r="AG84" i="24" s="1"/>
  <c r="AF83" i="24"/>
  <c r="AG83" i="24" s="1"/>
  <c r="AF82" i="24"/>
  <c r="AG82" i="24" s="1"/>
  <c r="AF81" i="24"/>
  <c r="AG81" i="24" s="1"/>
  <c r="AF136" i="24"/>
  <c r="AG136" i="24" s="1"/>
  <c r="AC152" i="24"/>
  <c r="AC151" i="24"/>
  <c r="AC150" i="24"/>
  <c r="AC149" i="24"/>
  <c r="AC148" i="24"/>
  <c r="AC147" i="24"/>
  <c r="AC146" i="24"/>
  <c r="AC145" i="24"/>
  <c r="AC144" i="24"/>
  <c r="AC143" i="24"/>
  <c r="AC138" i="24"/>
  <c r="AR152" i="24"/>
  <c r="AK152" i="24"/>
  <c r="AL152" i="24" s="1"/>
  <c r="AG152" i="24"/>
  <c r="AR151" i="24"/>
  <c r="AK151" i="24"/>
  <c r="AL151" i="24" s="1"/>
  <c r="AG151" i="24"/>
  <c r="AR150" i="24"/>
  <c r="AK150" i="24"/>
  <c r="AL150" i="24" s="1"/>
  <c r="AG150" i="24"/>
  <c r="AR149" i="24"/>
  <c r="AG149" i="24"/>
  <c r="AR148" i="24"/>
  <c r="AK148" i="24"/>
  <c r="AL148" i="24" s="1"/>
  <c r="AG148" i="24"/>
  <c r="AR147" i="24"/>
  <c r="AK147" i="24"/>
  <c r="AL147" i="24" s="1"/>
  <c r="AG147" i="24"/>
  <c r="AR146" i="24"/>
  <c r="AK146" i="24"/>
  <c r="AL146" i="24" s="1"/>
  <c r="AG146" i="24"/>
  <c r="AR145" i="24"/>
  <c r="AK145" i="24"/>
  <c r="AL145" i="24" s="1"/>
  <c r="AG145" i="24"/>
  <c r="AR144" i="24"/>
  <c r="AG144" i="24"/>
  <c r="AR143" i="24"/>
  <c r="AK143" i="24"/>
  <c r="AL143" i="24" s="1"/>
  <c r="AG143" i="24"/>
  <c r="AC128" i="24"/>
  <c r="AF142" i="24"/>
  <c r="AG142" i="24" s="1"/>
  <c r="AC142" i="24"/>
  <c r="U142" i="24"/>
  <c r="R142" i="24"/>
  <c r="AH142" i="24"/>
  <c r="AC18" i="24"/>
  <c r="AF18" i="24"/>
  <c r="AG18" i="24" s="1"/>
  <c r="AH18" i="24"/>
  <c r="AC33" i="24"/>
  <c r="AG33" i="24"/>
  <c r="AH33" i="24"/>
  <c r="AC34" i="24"/>
  <c r="AH34" i="24"/>
  <c r="AC35" i="24"/>
  <c r="AH35" i="24"/>
  <c r="AC36" i="24"/>
  <c r="AH36" i="24"/>
  <c r="AC37" i="24"/>
  <c r="AH37" i="24"/>
  <c r="AC38" i="24"/>
  <c r="AG38" i="24"/>
  <c r="AH38" i="24"/>
  <c r="AC39" i="24"/>
  <c r="AG39" i="24"/>
  <c r="AH39" i="24"/>
  <c r="AC40" i="24"/>
  <c r="AG40" i="24"/>
  <c r="AH40" i="24"/>
  <c r="AC41" i="24"/>
  <c r="AG41" i="24"/>
  <c r="AH41" i="24"/>
  <c r="AC42" i="24"/>
  <c r="AH42" i="24"/>
  <c r="AC62" i="24"/>
  <c r="AF62" i="24"/>
  <c r="AG62" i="24" s="1"/>
  <c r="AC64" i="24"/>
  <c r="AG64" i="24"/>
  <c r="AC109" i="24"/>
  <c r="AF109" i="24"/>
  <c r="AG109" i="24" s="1"/>
  <c r="AH109" i="24"/>
  <c r="AF110" i="24"/>
  <c r="AG110" i="24" s="1"/>
  <c r="AC113" i="24"/>
  <c r="AC118" i="24"/>
  <c r="AG118" i="24"/>
  <c r="AH118" i="24"/>
  <c r="AC123" i="24"/>
  <c r="AG123" i="24"/>
  <c r="AC133" i="24"/>
  <c r="AG133" i="24"/>
  <c r="AC134" i="24"/>
  <c r="AG134" i="24"/>
  <c r="AC135" i="24"/>
  <c r="AF135" i="24"/>
  <c r="AG135" i="24" s="1"/>
  <c r="AH135" i="24"/>
  <c r="M134" i="24"/>
  <c r="R134" i="24" s="1"/>
  <c r="W134" i="24" s="1"/>
  <c r="AK134" i="24" s="1"/>
  <c r="AL134" i="24" s="1"/>
  <c r="AQ10" i="33"/>
  <c r="AG10" i="33"/>
  <c r="AC10" i="33"/>
  <c r="V10" i="33"/>
  <c r="R10" i="33" s="1"/>
  <c r="M10" i="33"/>
  <c r="U10" i="33" s="1"/>
  <c r="AQ6" i="33"/>
  <c r="AG6" i="33"/>
  <c r="AC6" i="33"/>
  <c r="V6" i="33"/>
  <c r="AH6" i="33" s="1"/>
  <c r="M6" i="33"/>
  <c r="U6" i="33" s="1"/>
  <c r="AQ9" i="33"/>
  <c r="AG9" i="33"/>
  <c r="AC9" i="33"/>
  <c r="M9" i="33"/>
  <c r="U9" i="33" s="1"/>
  <c r="AQ5" i="33"/>
  <c r="AG5" i="33"/>
  <c r="AC5" i="33"/>
  <c r="V5" i="33"/>
  <c r="M5" i="33"/>
  <c r="U5" i="33" s="1"/>
  <c r="AQ4" i="33"/>
  <c r="AG4" i="33"/>
  <c r="AC4" i="33"/>
  <c r="V4" i="33"/>
  <c r="AH4" i="33" s="1"/>
  <c r="M4" i="33"/>
  <c r="U4" i="33" s="1"/>
  <c r="AQ3" i="33"/>
  <c r="AG3" i="33"/>
  <c r="AC3" i="33"/>
  <c r="M3" i="33"/>
  <c r="AR138" i="24"/>
  <c r="AF138" i="24"/>
  <c r="AG138" i="24" s="1"/>
  <c r="V138" i="24"/>
  <c r="AH138" i="24" s="1"/>
  <c r="M138" i="24"/>
  <c r="AC139" i="24"/>
  <c r="AC140" i="24"/>
  <c r="AC141" i="24"/>
  <c r="U3" i="33"/>
  <c r="R3" i="33"/>
  <c r="W3" i="33" s="1"/>
  <c r="AK3" i="33" s="1"/>
  <c r="AL3" i="33" s="1"/>
  <c r="AR137" i="24"/>
  <c r="AF137" i="24"/>
  <c r="AG137" i="24" s="1"/>
  <c r="AC137" i="24"/>
  <c r="AH137" i="24"/>
  <c r="M137" i="24"/>
  <c r="R137" i="24" s="1"/>
  <c r="AC136" i="24"/>
  <c r="AH136" i="24"/>
  <c r="M136" i="24"/>
  <c r="U136" i="24" s="1"/>
  <c r="M135" i="24"/>
  <c r="U135" i="24" s="1"/>
  <c r="AR135" i="24"/>
  <c r="V129" i="24"/>
  <c r="AH129" i="24" s="1"/>
  <c r="D22" i="27"/>
  <c r="D23" i="27"/>
  <c r="D24" i="27"/>
  <c r="D20" i="27"/>
  <c r="D19" i="27"/>
  <c r="D14" i="27"/>
  <c r="D15" i="27"/>
  <c r="D16" i="27"/>
  <c r="D17" i="27"/>
  <c r="D18" i="27"/>
  <c r="D13" i="27"/>
  <c r="D3" i="27"/>
  <c r="F5" i="29"/>
  <c r="G8" i="29"/>
  <c r="H5" i="29"/>
  <c r="R50" i="24"/>
  <c r="R109" i="24"/>
  <c r="W109" i="24" s="1"/>
  <c r="AK109" i="24" s="1"/>
  <c r="AL109" i="24" s="1"/>
  <c r="AR134" i="24"/>
  <c r="AR133" i="24"/>
  <c r="M133" i="24"/>
  <c r="R133" i="24" s="1"/>
  <c r="W133" i="24" s="1"/>
  <c r="AK133" i="24" s="1"/>
  <c r="AL133" i="24" s="1"/>
  <c r="D25" i="27"/>
  <c r="D26" i="27"/>
  <c r="D27" i="27"/>
  <c r="D28" i="27"/>
  <c r="D29" i="27"/>
  <c r="D30" i="27"/>
  <c r="D21" i="27"/>
  <c r="K61" i="24"/>
  <c r="M61" i="24" s="1"/>
  <c r="U61" i="24" s="1"/>
  <c r="V108" i="24"/>
  <c r="AH108" i="24" s="1"/>
  <c r="M108" i="24"/>
  <c r="U108" i="24" s="1"/>
  <c r="AR129" i="24"/>
  <c r="AF129" i="24"/>
  <c r="AG129" i="24" s="1"/>
  <c r="AC129" i="24"/>
  <c r="M129" i="24"/>
  <c r="U129" i="24" s="1"/>
  <c r="M122" i="24"/>
  <c r="U122" i="24" s="1"/>
  <c r="M63" i="24"/>
  <c r="U63" i="24" s="1"/>
  <c r="M64" i="24"/>
  <c r="U64" i="24" s="1"/>
  <c r="D4" i="27"/>
  <c r="D5" i="27"/>
  <c r="D6" i="27"/>
  <c r="D7" i="27"/>
  <c r="D8" i="27"/>
  <c r="D9" i="27"/>
  <c r="D10" i="27"/>
  <c r="D11" i="27"/>
  <c r="D12" i="27"/>
  <c r="M19" i="24"/>
  <c r="U19" i="24" s="1"/>
  <c r="AG128" i="24"/>
  <c r="M128" i="24"/>
  <c r="V128" i="24"/>
  <c r="M118" i="24"/>
  <c r="R118" i="24" s="1"/>
  <c r="AR41" i="24"/>
  <c r="M41" i="24"/>
  <c r="AR40" i="24"/>
  <c r="M40" i="24"/>
  <c r="AR39" i="24"/>
  <c r="M39" i="24"/>
  <c r="R39" i="24" s="1"/>
  <c r="AR38" i="24"/>
  <c r="M38" i="24"/>
  <c r="U38" i="24" s="1"/>
  <c r="AC108" i="24"/>
  <c r="AC19" i="24"/>
  <c r="AC20" i="24"/>
  <c r="AC21" i="24"/>
  <c r="AC22" i="24"/>
  <c r="AC23" i="24"/>
  <c r="AC24" i="24"/>
  <c r="AC25" i="24"/>
  <c r="AC26" i="24"/>
  <c r="AC27" i="24"/>
  <c r="AC28" i="24"/>
  <c r="AC29" i="24"/>
  <c r="AC30" i="24"/>
  <c r="AC31" i="24"/>
  <c r="AC32" i="24"/>
  <c r="AC130" i="24"/>
  <c r="AC131" i="24"/>
  <c r="AC132" i="24"/>
  <c r="AC43" i="24"/>
  <c r="AC47" i="24"/>
  <c r="AC48" i="24"/>
  <c r="AC49" i="24"/>
  <c r="AC50" i="24"/>
  <c r="AC51" i="24"/>
  <c r="AC52" i="24"/>
  <c r="AC53" i="24"/>
  <c r="AC54" i="24"/>
  <c r="AC55" i="24"/>
  <c r="AC56" i="24"/>
  <c r="AC57" i="24"/>
  <c r="AC58" i="24"/>
  <c r="AC59" i="24"/>
  <c r="AC60" i="24"/>
  <c r="AC61" i="24"/>
  <c r="AC63"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11" i="24"/>
  <c r="AC112" i="24"/>
  <c r="AC114" i="24"/>
  <c r="AC115" i="24"/>
  <c r="AC116" i="24"/>
  <c r="AC117" i="24"/>
  <c r="AC119" i="24"/>
  <c r="AC120" i="24"/>
  <c r="AC121" i="24"/>
  <c r="AC122" i="24"/>
  <c r="AC124" i="24"/>
  <c r="AC125" i="24"/>
  <c r="AC126" i="24"/>
  <c r="AC127" i="24"/>
  <c r="M42" i="24"/>
  <c r="M35" i="24"/>
  <c r="R35" i="24" s="1"/>
  <c r="W35" i="24" s="1"/>
  <c r="AK35" i="24" s="1"/>
  <c r="AL35" i="24" s="1"/>
  <c r="M37" i="24"/>
  <c r="R37" i="24" s="1"/>
  <c r="W37" i="24" s="1"/>
  <c r="AK37" i="24" s="1"/>
  <c r="AL37" i="24" s="1"/>
  <c r="M36" i="24"/>
  <c r="R36" i="24" s="1"/>
  <c r="W36" i="24" s="1"/>
  <c r="AK36" i="24" s="1"/>
  <c r="AL36" i="24" s="1"/>
  <c r="M34" i="24"/>
  <c r="R34" i="24" s="1"/>
  <c r="W34" i="24" s="1"/>
  <c r="AK34" i="24" s="1"/>
  <c r="AL34" i="24" s="1"/>
  <c r="AK102" i="24"/>
  <c r="AL102" i="24" s="1"/>
  <c r="M119" i="24"/>
  <c r="AR27" i="24"/>
  <c r="AF27" i="24"/>
  <c r="AG27" i="24" s="1"/>
  <c r="V27" i="24"/>
  <c r="AH27" i="24" s="1"/>
  <c r="M27" i="24"/>
  <c r="V114" i="24"/>
  <c r="AH114" i="24" s="1"/>
  <c r="M121" i="24"/>
  <c r="AR64" i="24"/>
  <c r="V64" i="24"/>
  <c r="AR63" i="24"/>
  <c r="AF63" i="24"/>
  <c r="AG63" i="24" s="1"/>
  <c r="V63" i="24"/>
  <c r="M60" i="24"/>
  <c r="AR62" i="24"/>
  <c r="AR61" i="24"/>
  <c r="AF61" i="24"/>
  <c r="AG61" i="24" s="1"/>
  <c r="AR60" i="24"/>
  <c r="AF60" i="24"/>
  <c r="AG60" i="24" s="1"/>
  <c r="V62" i="24"/>
  <c r="AH62" i="24" s="1"/>
  <c r="U62" i="24"/>
  <c r="V61" i="24"/>
  <c r="AH61" i="24" s="1"/>
  <c r="V60" i="24"/>
  <c r="AH60" i="24" s="1"/>
  <c r="AR43" i="24"/>
  <c r="AG43" i="24"/>
  <c r="V47" i="24"/>
  <c r="AH47" i="24" s="1"/>
  <c r="AG47" i="24"/>
  <c r="AR47" i="24"/>
  <c r="V130" i="24"/>
  <c r="AH130" i="24" s="1"/>
  <c r="V131" i="24"/>
  <c r="V132" i="24"/>
  <c r="AH132" i="24" s="1"/>
  <c r="V48" i="24"/>
  <c r="AH48" i="24" s="1"/>
  <c r="V49" i="24"/>
  <c r="AH49" i="24" s="1"/>
  <c r="V51" i="24"/>
  <c r="AH51" i="24" s="1"/>
  <c r="V52" i="24"/>
  <c r="AH52" i="24" s="1"/>
  <c r="V53" i="24"/>
  <c r="AH53" i="24" s="1"/>
  <c r="V54" i="24"/>
  <c r="AH54" i="24" s="1"/>
  <c r="V55" i="24"/>
  <c r="AH55" i="24" s="1"/>
  <c r="V56" i="24"/>
  <c r="AH56" i="24" s="1"/>
  <c r="V57" i="24"/>
  <c r="AH57" i="24" s="1"/>
  <c r="V58" i="24"/>
  <c r="AH58" i="24" s="1"/>
  <c r="V65" i="24"/>
  <c r="AH65" i="24" s="1"/>
  <c r="V66" i="24"/>
  <c r="AH66" i="24" s="1"/>
  <c r="V67" i="24"/>
  <c r="AH67" i="24" s="1"/>
  <c r="V68" i="24"/>
  <c r="AH68" i="24" s="1"/>
  <c r="V69" i="24"/>
  <c r="AH69" i="24" s="1"/>
  <c r="V70" i="24"/>
  <c r="AH70" i="24" s="1"/>
  <c r="V71" i="24"/>
  <c r="AH71" i="24" s="1"/>
  <c r="V72" i="24"/>
  <c r="AH72" i="24" s="1"/>
  <c r="V73" i="24"/>
  <c r="AH73" i="24" s="1"/>
  <c r="V74" i="24"/>
  <c r="AH74" i="24" s="1"/>
  <c r="V75" i="24"/>
  <c r="AH75" i="24" s="1"/>
  <c r="V76" i="24"/>
  <c r="AH76" i="24" s="1"/>
  <c r="V77" i="24"/>
  <c r="AH77" i="24" s="1"/>
  <c r="V78" i="24"/>
  <c r="AH78" i="24" s="1"/>
  <c r="V79" i="24"/>
  <c r="AH79" i="24" s="1"/>
  <c r="V80" i="24"/>
  <c r="AH80" i="24" s="1"/>
  <c r="V96" i="24"/>
  <c r="AH96" i="24" s="1"/>
  <c r="V97" i="24"/>
  <c r="AH97" i="24" s="1"/>
  <c r="V98" i="24"/>
  <c r="AH98" i="24" s="1"/>
  <c r="V99" i="24"/>
  <c r="V100" i="24"/>
  <c r="AH100" i="24" s="1"/>
  <c r="V101" i="24"/>
  <c r="AH101" i="24" s="1"/>
  <c r="V102" i="24"/>
  <c r="V103" i="24"/>
  <c r="AH103" i="24" s="1"/>
  <c r="V104" i="24"/>
  <c r="AH104" i="24" s="1"/>
  <c r="V105" i="24"/>
  <c r="AH105" i="24" s="1"/>
  <c r="V106" i="24"/>
  <c r="AH106" i="24" s="1"/>
  <c r="V107" i="24"/>
  <c r="AH107" i="24" s="1"/>
  <c r="V110" i="24"/>
  <c r="AH110" i="24" s="1"/>
  <c r="V111" i="24"/>
  <c r="AH111" i="24" s="1"/>
  <c r="AH113" i="24"/>
  <c r="V115" i="24"/>
  <c r="AH115" i="24" s="1"/>
  <c r="V116" i="24"/>
  <c r="AH116" i="24" s="1"/>
  <c r="V119" i="24"/>
  <c r="AH119" i="24" s="1"/>
  <c r="V120" i="24"/>
  <c r="AH120" i="24" s="1"/>
  <c r="V121" i="24"/>
  <c r="AH121" i="24" s="1"/>
  <c r="V122" i="24"/>
  <c r="AH122" i="24" s="1"/>
  <c r="AH123" i="24"/>
  <c r="V125" i="24"/>
  <c r="AH125" i="24" s="1"/>
  <c r="V126" i="24"/>
  <c r="AH126" i="24" s="1"/>
  <c r="V127" i="24"/>
  <c r="V17" i="24"/>
  <c r="AH17" i="24" s="1"/>
  <c r="V19" i="24"/>
  <c r="V20" i="24"/>
  <c r="AH20" i="24" s="1"/>
  <c r="V21" i="24"/>
  <c r="AH21" i="24" s="1"/>
  <c r="V22" i="24"/>
  <c r="AH22" i="24" s="1"/>
  <c r="V23" i="24"/>
  <c r="AH23" i="24" s="1"/>
  <c r="V24" i="24"/>
  <c r="AH24" i="24" s="1"/>
  <c r="V25" i="24"/>
  <c r="AH25" i="24" s="1"/>
  <c r="V26" i="24"/>
  <c r="AH26" i="24" s="1"/>
  <c r="V28" i="24"/>
  <c r="AH28" i="24" s="1"/>
  <c r="V29" i="24"/>
  <c r="AH29" i="24" s="1"/>
  <c r="V31" i="24"/>
  <c r="AH31" i="24" s="1"/>
  <c r="V32" i="24"/>
  <c r="U47" i="24"/>
  <c r="W47" i="24" s="1"/>
  <c r="AK47" i="24" s="1"/>
  <c r="AL47" i="24" s="1"/>
  <c r="AR58" i="24"/>
  <c r="AF58" i="24"/>
  <c r="AG58" i="24" s="1"/>
  <c r="M58" i="24"/>
  <c r="U58" i="24" s="1"/>
  <c r="M123" i="24"/>
  <c r="M124" i="24"/>
  <c r="AR78" i="24"/>
  <c r="AG78" i="24"/>
  <c r="AR82" i="24"/>
  <c r="AH82" i="24"/>
  <c r="M82" i="24"/>
  <c r="AR106" i="24"/>
  <c r="AG106" i="24"/>
  <c r="M106" i="24"/>
  <c r="U106" i="24" s="1"/>
  <c r="AR55" i="24"/>
  <c r="AG55" i="24"/>
  <c r="M55" i="24"/>
  <c r="AG115" i="24"/>
  <c r="M115" i="24"/>
  <c r="AR118" i="24"/>
  <c r="AR97" i="24"/>
  <c r="AG97" i="24"/>
  <c r="M97" i="24"/>
  <c r="AR96" i="24"/>
  <c r="AG96" i="24"/>
  <c r="M96" i="24"/>
  <c r="U96" i="24" s="1"/>
  <c r="AR49" i="24"/>
  <c r="AG49" i="24"/>
  <c r="M49" i="24"/>
  <c r="AR116" i="24"/>
  <c r="AF116" i="24"/>
  <c r="AG116" i="24" s="1"/>
  <c r="M116" i="24"/>
  <c r="U116" i="24" s="1"/>
  <c r="M25" i="24"/>
  <c r="AF25" i="24"/>
  <c r="AG25" i="24" s="1"/>
  <c r="AR25" i="24"/>
  <c r="AR24" i="24"/>
  <c r="AF24" i="24"/>
  <c r="AG24" i="24" s="1"/>
  <c r="M24" i="24"/>
  <c r="AR23" i="24"/>
  <c r="AF23" i="24"/>
  <c r="AG23" i="24" s="1"/>
  <c r="M23" i="24"/>
  <c r="U23" i="24" s="1"/>
  <c r="AR22" i="24"/>
  <c r="AF22" i="24"/>
  <c r="AG22" i="24" s="1"/>
  <c r="M22" i="24"/>
  <c r="U22" i="24" s="1"/>
  <c r="AR21" i="24"/>
  <c r="AF21" i="24"/>
  <c r="AG21" i="24" s="1"/>
  <c r="AR20" i="24"/>
  <c r="AF20" i="24"/>
  <c r="AG20" i="24" s="1"/>
  <c r="M20" i="24"/>
  <c r="AR19" i="24"/>
  <c r="AF19" i="24"/>
  <c r="AG19" i="24" s="1"/>
  <c r="M26" i="24"/>
  <c r="U78" i="24"/>
  <c r="U109" i="24"/>
  <c r="U21" i="24"/>
  <c r="AC17" i="24"/>
  <c r="AR123" i="24"/>
  <c r="M126" i="24"/>
  <c r="M125" i="24"/>
  <c r="M120" i="24"/>
  <c r="AF31" i="24"/>
  <c r="AG31" i="24" s="1"/>
  <c r="M18" i="24"/>
  <c r="M28" i="24"/>
  <c r="M29" i="24"/>
  <c r="M31" i="24"/>
  <c r="U31" i="24" s="1"/>
  <c r="M32" i="24"/>
  <c r="U32" i="24" s="1"/>
  <c r="M33" i="24"/>
  <c r="R33" i="24" s="1"/>
  <c r="M130" i="24"/>
  <c r="M131" i="24"/>
  <c r="U131" i="24" s="1"/>
  <c r="M132" i="24"/>
  <c r="M48" i="24"/>
  <c r="U48" i="24" s="1"/>
  <c r="U50" i="24"/>
  <c r="M51" i="24"/>
  <c r="M52" i="24"/>
  <c r="M53" i="24"/>
  <c r="M54" i="24"/>
  <c r="M56" i="24"/>
  <c r="M57" i="24"/>
  <c r="U57" i="24" s="1"/>
  <c r="M59" i="24"/>
  <c r="R59" i="24" s="1"/>
  <c r="M65" i="24"/>
  <c r="M67" i="24"/>
  <c r="M68" i="24"/>
  <c r="M69" i="24"/>
  <c r="M70" i="24"/>
  <c r="M71" i="24"/>
  <c r="M72" i="24"/>
  <c r="M73" i="24"/>
  <c r="M74" i="24"/>
  <c r="M75" i="24"/>
  <c r="U75" i="24" s="1"/>
  <c r="M76" i="24"/>
  <c r="M77" i="24"/>
  <c r="M79" i="24"/>
  <c r="M80" i="24"/>
  <c r="U80" i="24" s="1"/>
  <c r="M81" i="24"/>
  <c r="R81" i="24" s="1"/>
  <c r="M83" i="24"/>
  <c r="R83" i="24" s="1"/>
  <c r="M84" i="24"/>
  <c r="R84" i="24" s="1"/>
  <c r="M85" i="24"/>
  <c r="R85" i="24" s="1"/>
  <c r="M86" i="24"/>
  <c r="R86" i="24" s="1"/>
  <c r="M87" i="24"/>
  <c r="R87" i="24" s="1"/>
  <c r="M88" i="24"/>
  <c r="R88" i="24" s="1"/>
  <c r="M89" i="24"/>
  <c r="R89" i="24" s="1"/>
  <c r="M91" i="24"/>
  <c r="R91" i="24" s="1"/>
  <c r="M92" i="24"/>
  <c r="U92" i="24" s="1"/>
  <c r="M93" i="24"/>
  <c r="U93" i="24" s="1"/>
  <c r="M94" i="24"/>
  <c r="U94" i="24" s="1"/>
  <c r="M95" i="24"/>
  <c r="U95" i="24" s="1"/>
  <c r="M98" i="24"/>
  <c r="M99" i="24"/>
  <c r="U99" i="24" s="1"/>
  <c r="M100" i="24"/>
  <c r="M101" i="24"/>
  <c r="M102" i="24"/>
  <c r="M103" i="24"/>
  <c r="U103" i="24" s="1"/>
  <c r="M104" i="24"/>
  <c r="M105" i="24"/>
  <c r="M107" i="24"/>
  <c r="M111" i="24"/>
  <c r="M112" i="24"/>
  <c r="U112" i="24" s="1"/>
  <c r="M113" i="24"/>
  <c r="M114" i="24"/>
  <c r="M117" i="24"/>
  <c r="R117" i="24" s="1"/>
  <c r="U110" i="24"/>
  <c r="U127" i="24"/>
  <c r="AK127" i="24"/>
  <c r="AL127" i="24" s="1"/>
  <c r="AR127" i="24"/>
  <c r="AG127" i="24"/>
  <c r="AR125" i="24"/>
  <c r="AF125" i="24"/>
  <c r="AG125" i="24" s="1"/>
  <c r="AR126" i="24"/>
  <c r="AF126" i="24"/>
  <c r="AG126" i="24" s="1"/>
  <c r="AR124" i="24"/>
  <c r="AG124" i="24"/>
  <c r="AH124" i="24"/>
  <c r="AR122" i="24"/>
  <c r="AG122" i="24"/>
  <c r="AR121" i="24"/>
  <c r="AF121" i="24"/>
  <c r="AG121" i="24" s="1"/>
  <c r="AR120" i="24"/>
  <c r="AF120" i="24"/>
  <c r="AG120" i="24" s="1"/>
  <c r="AR119" i="24"/>
  <c r="AF119" i="24"/>
  <c r="AG119" i="24" s="1"/>
  <c r="AF29" i="24"/>
  <c r="AG29" i="24" s="1"/>
  <c r="AR29" i="24"/>
  <c r="AR28" i="24"/>
  <c r="AF28" i="24"/>
  <c r="AG28" i="24" s="1"/>
  <c r="AF114" i="24"/>
  <c r="AG114" i="24" s="1"/>
  <c r="AF111" i="24"/>
  <c r="AG111" i="24" s="1"/>
  <c r="AF108" i="24"/>
  <c r="AG108" i="24" s="1"/>
  <c r="AG107" i="24"/>
  <c r="AG105" i="24"/>
  <c r="AG104" i="24"/>
  <c r="AG103" i="24"/>
  <c r="AG102" i="24"/>
  <c r="AG101" i="24"/>
  <c r="AG100" i="24"/>
  <c r="AG99" i="24"/>
  <c r="AG98" i="24"/>
  <c r="AF80" i="24"/>
  <c r="AG80" i="24" s="1"/>
  <c r="AF79" i="24"/>
  <c r="AG79" i="24" s="1"/>
  <c r="AF77" i="24"/>
  <c r="AG77" i="24" s="1"/>
  <c r="AF76" i="24"/>
  <c r="AG76" i="24" s="1"/>
  <c r="AG75" i="24"/>
  <c r="AF74" i="24"/>
  <c r="AG74" i="24" s="1"/>
  <c r="AF73" i="24"/>
  <c r="AG73" i="24" s="1"/>
  <c r="AF72" i="24"/>
  <c r="AG72" i="24" s="1"/>
  <c r="AF71" i="24"/>
  <c r="AG71" i="24" s="1"/>
  <c r="AF70" i="24"/>
  <c r="AG70" i="24" s="1"/>
  <c r="AF69" i="24"/>
  <c r="AG69" i="24" s="1"/>
  <c r="AF68" i="24"/>
  <c r="AG68" i="24" s="1"/>
  <c r="AF67" i="24"/>
  <c r="AG67" i="24" s="1"/>
  <c r="AF66" i="24"/>
  <c r="AG66" i="24" s="1"/>
  <c r="AF65" i="24"/>
  <c r="AG65" i="24" s="1"/>
  <c r="AF59" i="24"/>
  <c r="AG59" i="24" s="1"/>
  <c r="AF57" i="24"/>
  <c r="AG57" i="24" s="1"/>
  <c r="AG56" i="24"/>
  <c r="AG54" i="24"/>
  <c r="AG53" i="24"/>
  <c r="AG52" i="24"/>
  <c r="AG51" i="24"/>
  <c r="AG50" i="24"/>
  <c r="AG48" i="24"/>
  <c r="AG132" i="24"/>
  <c r="AG131" i="24"/>
  <c r="AG130" i="24"/>
  <c r="AF32" i="24"/>
  <c r="AG32" i="24" s="1"/>
  <c r="AF30" i="24"/>
  <c r="AG30" i="24" s="1"/>
  <c r="AF26" i="24"/>
  <c r="AG26" i="24" s="1"/>
  <c r="AF17" i="24"/>
  <c r="AG17" i="24" s="1"/>
  <c r="AR26" i="24"/>
  <c r="AR31" i="24"/>
  <c r="AH117" i="24"/>
  <c r="AH112" i="24"/>
  <c r="AH95" i="24"/>
  <c r="AH94" i="24"/>
  <c r="AH93" i="24"/>
  <c r="AH92" i="24"/>
  <c r="AH91" i="24"/>
  <c r="AH90" i="24"/>
  <c r="AH89" i="24"/>
  <c r="AH88" i="24"/>
  <c r="AH87" i="24"/>
  <c r="AH86" i="24"/>
  <c r="AH85" i="24"/>
  <c r="AH84" i="24"/>
  <c r="AH83" i="24"/>
  <c r="AH81" i="24"/>
  <c r="AH59" i="24"/>
  <c r="AH50" i="24"/>
  <c r="U17" i="24"/>
  <c r="W17" i="24" s="1"/>
  <c r="AK17" i="24" s="1"/>
  <c r="AL17" i="24" s="1"/>
  <c r="U30" i="24"/>
  <c r="AR113" i="24"/>
  <c r="AR112" i="24"/>
  <c r="AR111" i="24"/>
  <c r="AR79" i="24"/>
  <c r="AR90" i="24"/>
  <c r="AR94" i="24"/>
  <c r="AR107" i="24"/>
  <c r="AR105" i="24"/>
  <c r="AR104" i="24"/>
  <c r="AR103" i="24"/>
  <c r="AR102" i="24"/>
  <c r="AR101" i="24"/>
  <c r="AR100" i="24"/>
  <c r="AR99" i="24"/>
  <c r="AR98" i="24"/>
  <c r="AR95" i="24"/>
  <c r="AR93" i="24"/>
  <c r="AR92" i="24"/>
  <c r="AR91" i="24"/>
  <c r="AR89" i="24"/>
  <c r="AR88" i="24"/>
  <c r="AR87" i="24"/>
  <c r="AR86" i="24"/>
  <c r="AR85" i="24"/>
  <c r="AR84" i="24"/>
  <c r="AR83" i="24"/>
  <c r="AR81" i="24"/>
  <c r="AR80" i="24"/>
  <c r="AR77" i="24"/>
  <c r="AR76" i="24"/>
  <c r="AR75" i="24"/>
  <c r="AR74" i="24"/>
  <c r="AR73" i="24"/>
  <c r="AR72" i="24"/>
  <c r="AR71" i="24"/>
  <c r="AR70" i="24"/>
  <c r="AR69" i="24"/>
  <c r="AR68" i="24"/>
  <c r="AR67" i="24"/>
  <c r="AR66" i="24"/>
  <c r="AR65" i="24"/>
  <c r="AR59" i="24"/>
  <c r="AR57" i="24"/>
  <c r="AR56" i="24"/>
  <c r="AR54" i="24"/>
  <c r="AR53" i="24"/>
  <c r="AR52" i="24"/>
  <c r="AR51" i="24"/>
  <c r="AR50" i="24"/>
  <c r="AR48" i="24"/>
  <c r="AR132" i="24"/>
  <c r="AR131" i="24"/>
  <c r="AR130" i="24"/>
  <c r="AR33" i="24"/>
  <c r="AR32" i="24"/>
  <c r="AR30" i="24"/>
  <c r="AR18" i="24"/>
  <c r="AR17" i="24"/>
  <c r="U43" i="24"/>
  <c r="W43" i="24"/>
  <c r="AK43" i="24" s="1"/>
  <c r="AL43" i="24" s="1"/>
  <c r="W367" i="24" l="1"/>
  <c r="AK367" i="24" s="1"/>
  <c r="AL367" i="24" s="1"/>
  <c r="R4" i="33"/>
  <c r="W371" i="24"/>
  <c r="AK371" i="24" s="1"/>
  <c r="AL371" i="24" s="1"/>
  <c r="W363" i="24"/>
  <c r="AK363" i="24" s="1"/>
  <c r="AL363" i="24" s="1"/>
  <c r="W10" i="33"/>
  <c r="AK10" i="33" s="1"/>
  <c r="AL10" i="33" s="1"/>
  <c r="W304" i="24"/>
  <c r="AK304" i="24" s="1"/>
  <c r="AL304" i="24" s="1"/>
  <c r="W373" i="24"/>
  <c r="AK373" i="24" s="1"/>
  <c r="AL373" i="24" s="1"/>
  <c r="W365" i="24"/>
  <c r="AK365" i="24" s="1"/>
  <c r="AL365" i="24" s="1"/>
  <c r="W357" i="24"/>
  <c r="AK357" i="24" s="1"/>
  <c r="AL357" i="24" s="1"/>
  <c r="W349" i="24"/>
  <c r="AK349" i="24" s="1"/>
  <c r="AL349" i="24" s="1"/>
  <c r="W341" i="24"/>
  <c r="AK341" i="24" s="1"/>
  <c r="AL341" i="24" s="1"/>
  <c r="W333" i="24"/>
  <c r="AK333" i="24" s="1"/>
  <c r="AL333" i="24" s="1"/>
  <c r="W325" i="24"/>
  <c r="AK325" i="24" s="1"/>
  <c r="AL325" i="24" s="1"/>
  <c r="W317" i="24"/>
  <c r="AK317" i="24" s="1"/>
  <c r="AL317" i="24" s="1"/>
  <c r="R64" i="24"/>
  <c r="U469" i="24"/>
  <c r="W469" i="24" s="1"/>
  <c r="AK469" i="24" s="1"/>
  <c r="AL469" i="24" s="1"/>
  <c r="AK451" i="24"/>
  <c r="AL451" i="24"/>
  <c r="W350" i="24"/>
  <c r="AK350" i="24" s="1"/>
  <c r="AL350" i="24" s="1"/>
  <c r="R115" i="24"/>
  <c r="W420" i="24"/>
  <c r="AK420" i="24" s="1"/>
  <c r="AL420" i="24" s="1"/>
  <c r="W438" i="24"/>
  <c r="AK438" i="24" s="1"/>
  <c r="AL438" i="24" s="1"/>
  <c r="W430" i="24"/>
  <c r="AK430" i="24" s="1"/>
  <c r="AL430" i="24" s="1"/>
  <c r="U81" i="24"/>
  <c r="W81" i="24" s="1"/>
  <c r="AK81" i="24" s="1"/>
  <c r="AL81" i="24" s="1"/>
  <c r="W429" i="24"/>
  <c r="AK429" i="24" s="1"/>
  <c r="AL429" i="24" s="1"/>
  <c r="W338" i="24"/>
  <c r="AK338" i="24" s="1"/>
  <c r="AL338" i="24" s="1"/>
  <c r="W307" i="24"/>
  <c r="AK307" i="24" s="1"/>
  <c r="AL307" i="24" s="1"/>
  <c r="R132" i="24"/>
  <c r="W405" i="24"/>
  <c r="AK405" i="24" s="1"/>
  <c r="AL405" i="24" s="1"/>
  <c r="R111" i="24"/>
  <c r="U132" i="24"/>
  <c r="R56" i="24"/>
  <c r="W394" i="24"/>
  <c r="AK394" i="24" s="1"/>
  <c r="AL394" i="24" s="1"/>
  <c r="W434" i="24"/>
  <c r="AK434" i="24" s="1"/>
  <c r="AL434" i="24" s="1"/>
  <c r="W361" i="24"/>
  <c r="AK361" i="24" s="1"/>
  <c r="AL361" i="24" s="1"/>
  <c r="W315" i="24"/>
  <c r="AK315" i="24" s="1"/>
  <c r="AL315" i="24" s="1"/>
  <c r="U85" i="24"/>
  <c r="W85" i="24" s="1"/>
  <c r="AK85" i="24" s="1"/>
  <c r="AL85" i="24" s="1"/>
  <c r="R105" i="24"/>
  <c r="R19" i="24"/>
  <c r="W19" i="24" s="1"/>
  <c r="AK19" i="24" s="1"/>
  <c r="AL19" i="24" s="1"/>
  <c r="W311" i="24"/>
  <c r="AK311" i="24" s="1"/>
  <c r="AL311" i="24" s="1"/>
  <c r="U105" i="24"/>
  <c r="W283" i="24"/>
  <c r="AK283" i="24" s="1"/>
  <c r="AL283" i="24" s="1"/>
  <c r="U88" i="24"/>
  <c r="W88" i="24" s="1"/>
  <c r="AK88" i="24" s="1"/>
  <c r="AL88" i="24" s="1"/>
  <c r="U117" i="24"/>
  <c r="W117" i="24" s="1"/>
  <c r="AK117" i="24" s="1"/>
  <c r="AL117" i="24" s="1"/>
  <c r="W416" i="24"/>
  <c r="AK416" i="24" s="1"/>
  <c r="AL416" i="24" s="1"/>
  <c r="W422" i="24"/>
  <c r="AK422" i="24" s="1"/>
  <c r="AL422" i="24" s="1"/>
  <c r="U86" i="24"/>
  <c r="W86" i="24" s="1"/>
  <c r="AK86" i="24" s="1"/>
  <c r="AL86" i="24" s="1"/>
  <c r="W392" i="24"/>
  <c r="AK392" i="24" s="1"/>
  <c r="AL392" i="24" s="1"/>
  <c r="R100" i="24"/>
  <c r="U118" i="24"/>
  <c r="W118" i="24" s="1"/>
  <c r="AK118" i="24" s="1"/>
  <c r="AL118" i="24" s="1"/>
  <c r="W377" i="24"/>
  <c r="AK377" i="24" s="1"/>
  <c r="AL377" i="24" s="1"/>
  <c r="W369" i="24"/>
  <c r="AK369" i="24" s="1"/>
  <c r="AL369" i="24" s="1"/>
  <c r="W353" i="24"/>
  <c r="AK353" i="24" s="1"/>
  <c r="AL353" i="24" s="1"/>
  <c r="W345" i="24"/>
  <c r="AK345" i="24" s="1"/>
  <c r="AL345" i="24" s="1"/>
  <c r="W337" i="24"/>
  <c r="AK337" i="24" s="1"/>
  <c r="AL337" i="24" s="1"/>
  <c r="W329" i="24"/>
  <c r="AK329" i="24" s="1"/>
  <c r="AL329" i="24" s="1"/>
  <c r="W321" i="24"/>
  <c r="AK321" i="24" s="1"/>
  <c r="AL321" i="24" s="1"/>
  <c r="W443" i="24"/>
  <c r="AK443" i="24" s="1"/>
  <c r="AL443" i="24" s="1"/>
  <c r="W435" i="24"/>
  <c r="AK435" i="24" s="1"/>
  <c r="AL435" i="24" s="1"/>
  <c r="R114" i="24"/>
  <c r="W280" i="24"/>
  <c r="AK280" i="24" s="1"/>
  <c r="AL280" i="24" s="1"/>
  <c r="W421" i="24"/>
  <c r="AK421" i="24" s="1"/>
  <c r="AL421" i="24" s="1"/>
  <c r="U84" i="24"/>
  <c r="W84" i="24" s="1"/>
  <c r="AK84" i="24" s="1"/>
  <c r="AL84" i="24" s="1"/>
  <c r="R53" i="24"/>
  <c r="R48" i="24"/>
  <c r="W48" i="24" s="1"/>
  <c r="AK48" i="24" s="1"/>
  <c r="AL48" i="24" s="1"/>
  <c r="R106" i="24"/>
  <c r="W106" i="24" s="1"/>
  <c r="AK106" i="24" s="1"/>
  <c r="AL106" i="24" s="1"/>
  <c r="W397" i="24"/>
  <c r="AK397" i="24" s="1"/>
  <c r="AL397" i="24" s="1"/>
  <c r="U111" i="24"/>
  <c r="U91" i="24"/>
  <c r="W91" i="24" s="1"/>
  <c r="AK91" i="24" s="1"/>
  <c r="AL91" i="24" s="1"/>
  <c r="R57" i="24"/>
  <c r="W57" i="24" s="1"/>
  <c r="AK57" i="24" s="1"/>
  <c r="AL57" i="24" s="1"/>
  <c r="R28" i="24"/>
  <c r="R125" i="24"/>
  <c r="R122" i="24"/>
  <c r="W122" i="24" s="1"/>
  <c r="AK122" i="24" s="1"/>
  <c r="AL122" i="24" s="1"/>
  <c r="R135" i="24"/>
  <c r="W135" i="24" s="1"/>
  <c r="AK135" i="24" s="1"/>
  <c r="AL135" i="24" s="1"/>
  <c r="AK245" i="24"/>
  <c r="AL245" i="24" s="1"/>
  <c r="R95" i="24"/>
  <c r="W95" i="24" s="1"/>
  <c r="AK95" i="24" s="1"/>
  <c r="AL95" i="24" s="1"/>
  <c r="R75" i="24"/>
  <c r="W75" i="24" s="1"/>
  <c r="AK75" i="24" s="1"/>
  <c r="AL75" i="24" s="1"/>
  <c r="R99" i="24"/>
  <c r="W99" i="24" s="1"/>
  <c r="AK99" i="24" s="1"/>
  <c r="AL99" i="24" s="1"/>
  <c r="W313" i="24"/>
  <c r="AK313" i="24" s="1"/>
  <c r="AL313" i="24" s="1"/>
  <c r="W309" i="24"/>
  <c r="AK309" i="24" s="1"/>
  <c r="AL309" i="24" s="1"/>
  <c r="W305" i="24"/>
  <c r="AK305" i="24" s="1"/>
  <c r="AL305" i="24" s="1"/>
  <c r="U56" i="24"/>
  <c r="AH99" i="24"/>
  <c r="R102" i="24"/>
  <c r="R98" i="24"/>
  <c r="R93" i="24"/>
  <c r="W93" i="24" s="1"/>
  <c r="AK93" i="24" s="1"/>
  <c r="AL93" i="24" s="1"/>
  <c r="R74" i="24"/>
  <c r="W50" i="24"/>
  <c r="AK50" i="24" s="1"/>
  <c r="AL50" i="24" s="1"/>
  <c r="AH19" i="24"/>
  <c r="R131" i="24"/>
  <c r="W131" i="24" s="1"/>
  <c r="AK131" i="24" s="1"/>
  <c r="AL131" i="24" s="1"/>
  <c r="R119" i="24"/>
  <c r="W439" i="24"/>
  <c r="AK439" i="24" s="1"/>
  <c r="AL439" i="24" s="1"/>
  <c r="W431" i="24"/>
  <c r="AK431" i="24" s="1"/>
  <c r="AL431" i="24" s="1"/>
  <c r="U83" i="24"/>
  <c r="W83" i="24" s="1"/>
  <c r="AK83" i="24" s="1"/>
  <c r="AL83" i="24" s="1"/>
  <c r="R107" i="24"/>
  <c r="R103" i="24"/>
  <c r="W103" i="24" s="1"/>
  <c r="AK103" i="24" s="1"/>
  <c r="AL103" i="24" s="1"/>
  <c r="W381" i="24"/>
  <c r="AK381" i="24" s="1"/>
  <c r="AL381" i="24" s="1"/>
  <c r="W376" i="24"/>
  <c r="AK376" i="24" s="1"/>
  <c r="AL376" i="24" s="1"/>
  <c r="W364" i="24"/>
  <c r="AK364" i="24" s="1"/>
  <c r="AL364" i="24" s="1"/>
  <c r="W352" i="24"/>
  <c r="AK352" i="24" s="1"/>
  <c r="AL352" i="24" s="1"/>
  <c r="W324" i="24"/>
  <c r="AK324" i="24" s="1"/>
  <c r="AL324" i="24" s="1"/>
  <c r="W354" i="24"/>
  <c r="AK354" i="24" s="1"/>
  <c r="AL354" i="24" s="1"/>
  <c r="W346" i="24"/>
  <c r="AK346" i="24" s="1"/>
  <c r="AL346" i="24" s="1"/>
  <c r="W326" i="24"/>
  <c r="AK326" i="24" s="1"/>
  <c r="AL326" i="24" s="1"/>
  <c r="W310" i="24"/>
  <c r="AK310" i="24" s="1"/>
  <c r="AL310" i="24" s="1"/>
  <c r="W306" i="24"/>
  <c r="AK306" i="24" s="1"/>
  <c r="AL306" i="24" s="1"/>
  <c r="U53" i="24"/>
  <c r="W380" i="24"/>
  <c r="AK380" i="24" s="1"/>
  <c r="AL380" i="24" s="1"/>
  <c r="W387" i="24"/>
  <c r="AK387" i="24" s="1"/>
  <c r="AL387" i="24" s="1"/>
  <c r="W393" i="24"/>
  <c r="AK393" i="24" s="1"/>
  <c r="AL393" i="24" s="1"/>
  <c r="W395" i="24"/>
  <c r="AK395" i="24" s="1"/>
  <c r="AL395" i="24" s="1"/>
  <c r="W424" i="24"/>
  <c r="AK424" i="24" s="1"/>
  <c r="AL424" i="24" s="1"/>
  <c r="R113" i="24"/>
  <c r="U113" i="24"/>
  <c r="U119" i="24"/>
  <c r="R67" i="24"/>
  <c r="U67" i="24"/>
  <c r="R42" i="24"/>
  <c r="U42" i="24"/>
  <c r="W246" i="24"/>
  <c r="AK246" i="24"/>
  <c r="AL246" i="24" s="1"/>
  <c r="AH131" i="24"/>
  <c r="R65" i="24"/>
  <c r="R18" i="24"/>
  <c r="U18" i="24"/>
  <c r="R126" i="24"/>
  <c r="U126" i="24"/>
  <c r="R61" i="24"/>
  <c r="W61" i="24" s="1"/>
  <c r="AK61" i="24" s="1"/>
  <c r="AL61" i="24" s="1"/>
  <c r="R40" i="24"/>
  <c r="U40" i="24"/>
  <c r="R244" i="24"/>
  <c r="W244" i="24" s="1"/>
  <c r="AK244" i="24" s="1"/>
  <c r="AL244" i="24" s="1"/>
  <c r="AH244" i="24"/>
  <c r="U303" i="24"/>
  <c r="R303" i="24"/>
  <c r="W314" i="24"/>
  <c r="AK314" i="24" s="1"/>
  <c r="AL314" i="24" s="1"/>
  <c r="U87" i="24"/>
  <c r="W87" i="24" s="1"/>
  <c r="AK87" i="24" s="1"/>
  <c r="AL87" i="24" s="1"/>
  <c r="R101" i="24"/>
  <c r="U101" i="24"/>
  <c r="R124" i="24"/>
  <c r="U124" i="24"/>
  <c r="U138" i="24"/>
  <c r="R138" i="24"/>
  <c r="W440" i="24"/>
  <c r="AK440" i="24" s="1"/>
  <c r="AL440" i="24" s="1"/>
  <c r="R77" i="24"/>
  <c r="R73" i="24"/>
  <c r="R69" i="24"/>
  <c r="U39" i="24"/>
  <c r="W39" i="24" s="1"/>
  <c r="AK39" i="24" s="1"/>
  <c r="AL39" i="24" s="1"/>
  <c r="W284" i="24"/>
  <c r="AK284" i="24" s="1"/>
  <c r="AL284" i="24" s="1"/>
  <c r="W302" i="24"/>
  <c r="AK302" i="24" s="1"/>
  <c r="AL302" i="24" s="1"/>
  <c r="W383" i="24"/>
  <c r="AK383" i="24" s="1"/>
  <c r="AL383" i="24" s="1"/>
  <c r="W378" i="24"/>
  <c r="AK378" i="24" s="1"/>
  <c r="AL378" i="24" s="1"/>
  <c r="W366" i="24"/>
  <c r="AK366" i="24" s="1"/>
  <c r="AL366" i="24" s="1"/>
  <c r="W362" i="24"/>
  <c r="AK362" i="24" s="1"/>
  <c r="AL362" i="24" s="1"/>
  <c r="W358" i="24"/>
  <c r="AK358" i="24" s="1"/>
  <c r="AL358" i="24" s="1"/>
  <c r="W342" i="24"/>
  <c r="AK342" i="24" s="1"/>
  <c r="AL342" i="24" s="1"/>
  <c r="W334" i="24"/>
  <c r="AK334" i="24" s="1"/>
  <c r="AL334" i="24" s="1"/>
  <c r="W330" i="24"/>
  <c r="AK330" i="24" s="1"/>
  <c r="AL330" i="24" s="1"/>
  <c r="W322" i="24"/>
  <c r="AK322" i="24" s="1"/>
  <c r="AL322" i="24" s="1"/>
  <c r="W318" i="24"/>
  <c r="AK318" i="24" s="1"/>
  <c r="AL318" i="24" s="1"/>
  <c r="W368" i="24"/>
  <c r="AK368" i="24" s="1"/>
  <c r="AL368" i="24" s="1"/>
  <c r="W360" i="24"/>
  <c r="AK360" i="24" s="1"/>
  <c r="AL360" i="24" s="1"/>
  <c r="W356" i="24"/>
  <c r="AK356" i="24" s="1"/>
  <c r="AL356" i="24" s="1"/>
  <c r="W344" i="24"/>
  <c r="AK344" i="24" s="1"/>
  <c r="AL344" i="24" s="1"/>
  <c r="W340" i="24"/>
  <c r="AK340" i="24" s="1"/>
  <c r="AL340" i="24" s="1"/>
  <c r="W336" i="24"/>
  <c r="AK336" i="24" s="1"/>
  <c r="AL336" i="24" s="1"/>
  <c r="W332" i="24"/>
  <c r="AK332" i="24" s="1"/>
  <c r="AL332" i="24" s="1"/>
  <c r="W320" i="24"/>
  <c r="AK320" i="24" s="1"/>
  <c r="AL320" i="24" s="1"/>
  <c r="W316" i="24"/>
  <c r="AK316" i="24" s="1"/>
  <c r="AL316" i="24" s="1"/>
  <c r="W312" i="24"/>
  <c r="AK312" i="24" s="1"/>
  <c r="AL312" i="24" s="1"/>
  <c r="W308" i="24"/>
  <c r="AK308" i="24" s="1"/>
  <c r="AL308" i="24" s="1"/>
  <c r="W444" i="24"/>
  <c r="AK444" i="24" s="1"/>
  <c r="AL444" i="24" s="1"/>
  <c r="W406" i="24"/>
  <c r="AK406" i="24" s="1"/>
  <c r="AL406" i="24" s="1"/>
  <c r="W410" i="24"/>
  <c r="AK410" i="24" s="1"/>
  <c r="AL410" i="24" s="1"/>
  <c r="R104" i="24"/>
  <c r="R26" i="24"/>
  <c r="R23" i="24"/>
  <c r="W23" i="24" s="1"/>
  <c r="AK23" i="24" s="1"/>
  <c r="AL23" i="24" s="1"/>
  <c r="R96" i="24"/>
  <c r="W96" i="24" s="1"/>
  <c r="AK96" i="24" s="1"/>
  <c r="AL96" i="24" s="1"/>
  <c r="R242" i="24"/>
  <c r="W242" i="24" s="1"/>
  <c r="AK242" i="24" s="1"/>
  <c r="AL242" i="24" s="1"/>
  <c r="W382" i="24"/>
  <c r="AK382" i="24" s="1"/>
  <c r="AL382" i="24" s="1"/>
  <c r="W386" i="24"/>
  <c r="AK386" i="24" s="1"/>
  <c r="AL386" i="24" s="1"/>
  <c r="W423" i="24"/>
  <c r="AK423" i="24" s="1"/>
  <c r="AL423" i="24" s="1"/>
  <c r="W432" i="24"/>
  <c r="AK432" i="24" s="1"/>
  <c r="AL432" i="24" s="1"/>
  <c r="W427" i="24"/>
  <c r="AK427" i="24" s="1"/>
  <c r="AL427" i="24" s="1"/>
  <c r="W442" i="24"/>
  <c r="AK442" i="24" s="1"/>
  <c r="AL442" i="24" s="1"/>
  <c r="W425" i="24"/>
  <c r="AK425" i="24" s="1"/>
  <c r="AL425" i="24" s="1"/>
  <c r="U33" i="24"/>
  <c r="W33" i="24" s="1"/>
  <c r="AK33" i="24" s="1"/>
  <c r="AL33" i="24" s="1"/>
  <c r="U77" i="24"/>
  <c r="R72" i="24"/>
  <c r="U114" i="24"/>
  <c r="U104" i="24"/>
  <c r="U107" i="24"/>
  <c r="U100" i="24"/>
  <c r="U59" i="24"/>
  <c r="W59" i="24" s="1"/>
  <c r="AK59" i="24" s="1"/>
  <c r="AL59" i="24" s="1"/>
  <c r="R76" i="24"/>
  <c r="R68" i="24"/>
  <c r="R130" i="24"/>
  <c r="U98" i="24"/>
  <c r="U73" i="24"/>
  <c r="U69" i="24"/>
  <c r="U102" i="24"/>
  <c r="U89" i="24"/>
  <c r="W89" i="24" s="1"/>
  <c r="AK89" i="24" s="1"/>
  <c r="AL89" i="24" s="1"/>
  <c r="R112" i="24"/>
  <c r="W112" i="24" s="1"/>
  <c r="AK112" i="24" s="1"/>
  <c r="AL112" i="24" s="1"/>
  <c r="R94" i="24"/>
  <c r="W94" i="24" s="1"/>
  <c r="AK94" i="24" s="1"/>
  <c r="AL94" i="24" s="1"/>
  <c r="R92" i="24"/>
  <c r="W92" i="24" s="1"/>
  <c r="AK92" i="24" s="1"/>
  <c r="AL92" i="24" s="1"/>
  <c r="R120" i="24"/>
  <c r="R97" i="24"/>
  <c r="U97" i="24"/>
  <c r="R82" i="24"/>
  <c r="U82" i="24"/>
  <c r="R27" i="24"/>
  <c r="U27" i="24"/>
  <c r="R38" i="24"/>
  <c r="W38" i="24" s="1"/>
  <c r="AK38" i="24" s="1"/>
  <c r="AL38" i="24" s="1"/>
  <c r="R128" i="24"/>
  <c r="W128" i="24" s="1"/>
  <c r="AK128" i="24" s="1"/>
  <c r="AL128" i="24" s="1"/>
  <c r="R136" i="24"/>
  <c r="W136" i="24" s="1"/>
  <c r="AK136" i="24" s="1"/>
  <c r="AL136" i="24" s="1"/>
  <c r="U137" i="24"/>
  <c r="W137" i="24" s="1"/>
  <c r="AK137" i="24" s="1"/>
  <c r="AL137" i="24" s="1"/>
  <c r="R44" i="24"/>
  <c r="W44" i="24" s="1"/>
  <c r="AK44" i="24" s="1"/>
  <c r="AL44" i="24" s="1"/>
  <c r="R301" i="24"/>
  <c r="W301" i="24" s="1"/>
  <c r="AK301" i="24" s="1"/>
  <c r="AL301" i="24" s="1"/>
  <c r="W384" i="24"/>
  <c r="AH466" i="24"/>
  <c r="W446" i="24"/>
  <c r="AK446" i="24" s="1"/>
  <c r="AL446" i="24" s="1"/>
  <c r="AL456" i="24"/>
  <c r="U130" i="24"/>
  <c r="R80" i="24"/>
  <c r="W80" i="24" s="1"/>
  <c r="AK80" i="24" s="1"/>
  <c r="AL80" i="24" s="1"/>
  <c r="R121" i="24"/>
  <c r="W433" i="24"/>
  <c r="AK433" i="24" s="1"/>
  <c r="AL433" i="24" s="1"/>
  <c r="W436" i="24"/>
  <c r="AK436" i="24" s="1"/>
  <c r="AL436" i="24" s="1"/>
  <c r="W428" i="24"/>
  <c r="AK428" i="24" s="1"/>
  <c r="AL428" i="24" s="1"/>
  <c r="W144" i="24"/>
  <c r="AK144" i="24" s="1"/>
  <c r="AL144" i="24" s="1"/>
  <c r="R54" i="24"/>
  <c r="R31" i="24"/>
  <c r="W31" i="24" s="1"/>
  <c r="AK31" i="24" s="1"/>
  <c r="AL31" i="24" s="1"/>
  <c r="R32" i="24"/>
  <c r="W32" i="24" s="1"/>
  <c r="AK32" i="24" s="1"/>
  <c r="AL32" i="24" s="1"/>
  <c r="W372" i="24"/>
  <c r="AK372" i="24" s="1"/>
  <c r="AL372" i="24" s="1"/>
  <c r="W348" i="24"/>
  <c r="AK348" i="24" s="1"/>
  <c r="AL348" i="24" s="1"/>
  <c r="W328" i="24"/>
  <c r="AK328" i="24" s="1"/>
  <c r="AL328" i="24" s="1"/>
  <c r="W374" i="24"/>
  <c r="AK374" i="24" s="1"/>
  <c r="AL374" i="24" s="1"/>
  <c r="W370" i="24"/>
  <c r="AK370" i="24" s="1"/>
  <c r="AL370" i="24" s="1"/>
  <c r="W437" i="24"/>
  <c r="AK437" i="24" s="1"/>
  <c r="AL437" i="24" s="1"/>
  <c r="R79" i="24"/>
  <c r="U79" i="24"/>
  <c r="R20" i="24"/>
  <c r="U20" i="24"/>
  <c r="AH5" i="33"/>
  <c r="R5" i="33"/>
  <c r="W5" i="33" s="1"/>
  <c r="AK5" i="33" s="1"/>
  <c r="AL5" i="33" s="1"/>
  <c r="U120" i="24"/>
  <c r="U121" i="24"/>
  <c r="U125" i="24"/>
  <c r="U72" i="24"/>
  <c r="U68" i="24"/>
  <c r="U54" i="24"/>
  <c r="U76" i="24"/>
  <c r="R24" i="24"/>
  <c r="U24" i="24"/>
  <c r="R63" i="24"/>
  <c r="W63" i="24" s="1"/>
  <c r="AK63" i="24" s="1"/>
  <c r="AL63" i="24" s="1"/>
  <c r="AH63" i="24"/>
  <c r="W64" i="24"/>
  <c r="AK64" i="24" s="1"/>
  <c r="AL64" i="24" s="1"/>
  <c r="R129" i="24"/>
  <c r="W129" i="24" s="1"/>
  <c r="AK129" i="24" s="1"/>
  <c r="AL129" i="24" s="1"/>
  <c r="R6" i="33"/>
  <c r="W6" i="33" s="1"/>
  <c r="AK6" i="33" s="1"/>
  <c r="AL6" i="33" s="1"/>
  <c r="AH9" i="33"/>
  <c r="R9" i="33"/>
  <c r="W9" i="33" s="1"/>
  <c r="AK9" i="33" s="1"/>
  <c r="AL9" i="33" s="1"/>
  <c r="R70" i="24"/>
  <c r="U70" i="24"/>
  <c r="AH32" i="24"/>
  <c r="R52" i="24"/>
  <c r="U52" i="24"/>
  <c r="R22" i="24"/>
  <c r="W22" i="24" s="1"/>
  <c r="AK22" i="24" s="1"/>
  <c r="AL22" i="24" s="1"/>
  <c r="R123" i="24"/>
  <c r="U123" i="24"/>
  <c r="R127" i="24"/>
  <c r="AH127" i="24"/>
  <c r="R60" i="24"/>
  <c r="U60" i="24"/>
  <c r="R41" i="24"/>
  <c r="U41" i="24"/>
  <c r="U241" i="24"/>
  <c r="R241" i="24"/>
  <c r="AH45" i="24"/>
  <c r="R45" i="24"/>
  <c r="W45" i="24" s="1"/>
  <c r="AK45" i="24" s="1"/>
  <c r="AL45" i="24" s="1"/>
  <c r="U65" i="24"/>
  <c r="U26" i="24"/>
  <c r="U74" i="24"/>
  <c r="U28" i="24"/>
  <c r="R71" i="24"/>
  <c r="U71" i="24"/>
  <c r="R51" i="24"/>
  <c r="U51" i="24"/>
  <c r="U29" i="24"/>
  <c r="U115" i="24"/>
  <c r="R25" i="24"/>
  <c r="U25" i="24"/>
  <c r="R49" i="24"/>
  <c r="U49" i="24"/>
  <c r="R55" i="24"/>
  <c r="U55" i="24"/>
  <c r="R108" i="24"/>
  <c r="W108" i="24" s="1"/>
  <c r="AK108" i="24" s="1"/>
  <c r="AL108" i="24" s="1"/>
  <c r="R243" i="24"/>
  <c r="W243" i="24" s="1"/>
  <c r="AK243" i="24" s="1"/>
  <c r="AL243" i="24" s="1"/>
  <c r="R116" i="24"/>
  <c r="W116" i="24" s="1"/>
  <c r="AK116" i="24" s="1"/>
  <c r="AL116" i="24" s="1"/>
  <c r="R78" i="24"/>
  <c r="W78" i="24" s="1"/>
  <c r="AK78" i="24" s="1"/>
  <c r="AL78" i="24" s="1"/>
  <c r="R58" i="24"/>
  <c r="W58" i="24" s="1"/>
  <c r="AK58" i="24" s="1"/>
  <c r="AL58" i="24" s="1"/>
  <c r="R21" i="24"/>
  <c r="W21" i="24" s="1"/>
  <c r="AK21" i="24" s="1"/>
  <c r="AL21" i="24" s="1"/>
  <c r="AH64" i="24"/>
  <c r="W4" i="33"/>
  <c r="AK4" i="33" s="1"/>
  <c r="AL4" i="33" s="1"/>
  <c r="R281" i="24"/>
  <c r="W281" i="24" s="1"/>
  <c r="AK281" i="24" s="1"/>
  <c r="AL281" i="24" s="1"/>
  <c r="R46" i="24"/>
  <c r="W46" i="24" s="1"/>
  <c r="AK46" i="24" s="1"/>
  <c r="AL46" i="24" s="1"/>
  <c r="AH46" i="24"/>
  <c r="W445" i="24"/>
  <c r="AK445" i="24" s="1"/>
  <c r="AL445" i="24" s="1"/>
  <c r="W468" i="24"/>
  <c r="R7" i="33" l="1"/>
  <c r="W125" i="24"/>
  <c r="AK125" i="24" s="1"/>
  <c r="AL125" i="24" s="1"/>
  <c r="W115" i="24"/>
  <c r="AK115" i="24" s="1"/>
  <c r="AL115" i="24" s="1"/>
  <c r="W111" i="24"/>
  <c r="AK111" i="24" s="1"/>
  <c r="AL111" i="24" s="1"/>
  <c r="W105" i="24"/>
  <c r="AK105" i="24" s="1"/>
  <c r="AL105" i="24" s="1"/>
  <c r="W53" i="24"/>
  <c r="AK53" i="24" s="1"/>
  <c r="AL53" i="24" s="1"/>
  <c r="W56" i="24"/>
  <c r="AK56" i="24" s="1"/>
  <c r="AL56" i="24" s="1"/>
  <c r="W107" i="24"/>
  <c r="AK107" i="24" s="1"/>
  <c r="AL107" i="24" s="1"/>
  <c r="W74" i="24"/>
  <c r="AK74" i="24" s="1"/>
  <c r="AL74" i="24" s="1"/>
  <c r="W69" i="24"/>
  <c r="AK69" i="24" s="1"/>
  <c r="AL69" i="24" s="1"/>
  <c r="W132" i="24"/>
  <c r="AK132" i="24" s="1"/>
  <c r="AL132" i="24" s="1"/>
  <c r="W114" i="24"/>
  <c r="AK114" i="24" s="1"/>
  <c r="AL114" i="24" s="1"/>
  <c r="W67" i="24"/>
  <c r="AK67" i="24" s="1"/>
  <c r="AL67" i="24" s="1"/>
  <c r="W76" i="24"/>
  <c r="AK76" i="24" s="1"/>
  <c r="AL76" i="24" s="1"/>
  <c r="W100" i="24"/>
  <c r="AK100" i="24" s="1"/>
  <c r="AL100" i="24" s="1"/>
  <c r="W130" i="24"/>
  <c r="AK130" i="24" s="1"/>
  <c r="AL130" i="24" s="1"/>
  <c r="W28" i="24"/>
  <c r="AK28" i="24" s="1"/>
  <c r="AL28" i="24" s="1"/>
  <c r="W26" i="24"/>
  <c r="AK26" i="24" s="1"/>
  <c r="AL26" i="24" s="1"/>
  <c r="W303" i="24"/>
  <c r="AK303" i="24" s="1"/>
  <c r="AL303" i="24" s="1"/>
  <c r="W97" i="24"/>
  <c r="AK97" i="24" s="1"/>
  <c r="AL97" i="24" s="1"/>
  <c r="W82" i="24"/>
  <c r="AK82" i="24" s="1"/>
  <c r="AL82" i="24" s="1"/>
  <c r="W101" i="24"/>
  <c r="AK101" i="24" s="1"/>
  <c r="AL101" i="24" s="1"/>
  <c r="W113" i="24"/>
  <c r="AK113" i="24" s="1"/>
  <c r="AL113" i="24" s="1"/>
  <c r="W27" i="24"/>
  <c r="AK27" i="24" s="1"/>
  <c r="AL27" i="24" s="1"/>
  <c r="W104" i="24"/>
  <c r="AK104" i="24" s="1"/>
  <c r="AL104" i="24" s="1"/>
  <c r="W77" i="24"/>
  <c r="AK77" i="24" s="1"/>
  <c r="AL77" i="24" s="1"/>
  <c r="W124" i="24"/>
  <c r="AK124" i="24" s="1"/>
  <c r="AL124" i="24" s="1"/>
  <c r="W119" i="24"/>
  <c r="AK119" i="24" s="1"/>
  <c r="AL119" i="24" s="1"/>
  <c r="W126" i="24"/>
  <c r="AK126" i="24" s="1"/>
  <c r="AL126" i="24" s="1"/>
  <c r="W42" i="24"/>
  <c r="AK42" i="24" s="1"/>
  <c r="AL42" i="24" s="1"/>
  <c r="W18" i="24"/>
  <c r="AK18" i="24" s="1"/>
  <c r="AL18" i="24" s="1"/>
  <c r="W73" i="24"/>
  <c r="AK73" i="24" s="1"/>
  <c r="AL73" i="24" s="1"/>
  <c r="W65" i="24"/>
  <c r="AK65" i="24" s="1"/>
  <c r="AL65" i="24" s="1"/>
  <c r="W98" i="24"/>
  <c r="AK98" i="24" s="1"/>
  <c r="AL98" i="24" s="1"/>
  <c r="W40" i="24"/>
  <c r="AK40" i="24" s="1"/>
  <c r="AL40" i="24" s="1"/>
  <c r="W54" i="24"/>
  <c r="AK54" i="24" s="1"/>
  <c r="AL54" i="24" s="1"/>
  <c r="W138" i="24"/>
  <c r="AK138" i="24" s="1"/>
  <c r="AL138" i="24" s="1"/>
  <c r="W121" i="24"/>
  <c r="AK121" i="24" s="1"/>
  <c r="AL121" i="24" s="1"/>
  <c r="W68" i="24"/>
  <c r="AK68" i="24" s="1"/>
  <c r="AL68" i="24" s="1"/>
  <c r="W120" i="24"/>
  <c r="AK120" i="24" s="1"/>
  <c r="AL120" i="24" s="1"/>
  <c r="W72" i="24"/>
  <c r="AK72" i="24" s="1"/>
  <c r="AL72" i="24" s="1"/>
  <c r="W62" i="24"/>
  <c r="AK62" i="24" s="1"/>
  <c r="AL62" i="24" s="1"/>
  <c r="AK384" i="24"/>
  <c r="AL384" i="24" s="1"/>
  <c r="AK468" i="24"/>
  <c r="AL468" i="24"/>
  <c r="W49" i="24"/>
  <c r="AK49" i="24" s="1"/>
  <c r="AL49" i="24" s="1"/>
  <c r="W71" i="24"/>
  <c r="AK71" i="24" s="1"/>
  <c r="AL71" i="24" s="1"/>
  <c r="W29" i="24"/>
  <c r="AK29" i="24" s="1"/>
  <c r="AL29" i="24" s="1"/>
  <c r="W51" i="24"/>
  <c r="AK51" i="24" s="1"/>
  <c r="AL51" i="24" s="1"/>
  <c r="W60" i="24"/>
  <c r="AK60" i="24" s="1"/>
  <c r="AL60" i="24" s="1"/>
  <c r="W123" i="24"/>
  <c r="AK123" i="24" s="1"/>
  <c r="AL123" i="24" s="1"/>
  <c r="W52" i="24"/>
  <c r="AK52" i="24" s="1"/>
  <c r="AL52" i="24" s="1"/>
  <c r="W70" i="24"/>
  <c r="AK70" i="24" s="1"/>
  <c r="AL70" i="24" s="1"/>
  <c r="W24" i="24"/>
  <c r="AK24" i="24" s="1"/>
  <c r="AL24" i="24" s="1"/>
  <c r="W20" i="24"/>
  <c r="AK20" i="24" s="1"/>
  <c r="AL20" i="24" s="1"/>
  <c r="W79" i="24"/>
  <c r="AK79" i="24" s="1"/>
  <c r="AL79" i="24" s="1"/>
  <c r="W55" i="24"/>
  <c r="AK55" i="24" s="1"/>
  <c r="AL55" i="24" s="1"/>
  <c r="W25" i="24"/>
  <c r="AK25" i="24" s="1"/>
  <c r="AL25" i="24" s="1"/>
  <c r="W241" i="24"/>
  <c r="AK241" i="24" s="1"/>
  <c r="AL241" i="24" s="1"/>
  <c r="W41" i="24"/>
  <c r="AK41" i="24" s="1"/>
  <c r="AL41"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tc={DCD54EE7-BE53-4FEF-8391-AAFC7DCF32E0}</author>
    <author>tc={00A62E2D-1660-496C-B7B2-2F090BE7BE7D}</author>
    <author>tc={022CBA81-E5EF-4B80-9AAC-323B7ADEE566}</author>
    <author>tc={DCD54EE7-BE53-4FF1-8391-AAFC7DCF32E0}</author>
    <author>ANDRES FELIPE CASTILLO BECERRA</author>
    <author>LAURA DANIELA JIMENEZ ESCOBAR</author>
    <author>tc={DCD54EE7-BE53-4FF0-8391-AAFC7DCF32E0}</author>
  </authors>
  <commentList>
    <comment ref="K61" authorId="0" shapeId="0" xr:uid="{00000000-0006-0000-0400-000001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K62" authorId="1" shapeId="0" xr:uid="{00000000-0006-0000-0400-000002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2024 es superior a funcionamiento, se tuvo que bajar 100 mil pesos 
</t>
        </r>
      </text>
    </comment>
    <comment ref="K63" authorId="2" shapeId="0" xr:uid="{00000000-0006-0000-0400-000003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es superior a las asignaciones de funcionamiento </t>
        </r>
      </text>
    </comment>
    <comment ref="K64" authorId="3" shapeId="0" xr:uid="{00000000-0006-0000-0400-000004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AK90" authorId="4" shapeId="0" xr:uid="{D020A1D0-B492-4ABF-8987-C6A6C8B4C7A1}">
      <text>
        <r>
          <rPr>
            <b/>
            <sz val="9"/>
            <color indexed="81"/>
            <rFont val="Tahoma"/>
            <family val="2"/>
          </rPr>
          <t>CTO 313-2025  ATADO EN SECOP  VALOR: $6,928,250</t>
        </r>
      </text>
    </comment>
    <comment ref="G110" authorId="5" shapeId="0" xr:uid="{DB840EBC-1DE7-4D4C-8797-E86FB19E2264}">
      <text>
        <r>
          <rPr>
            <b/>
            <sz val="9"/>
            <color indexed="81"/>
            <rFont val="Tahoma"/>
            <family val="2"/>
          </rPr>
          <t>LAURA DANIELA JIMENEZ ESCOBAR:</t>
        </r>
        <r>
          <rPr>
            <sz val="9"/>
            <color indexed="81"/>
            <rFont val="Tahoma"/>
            <family val="2"/>
          </rPr>
          <t xml:space="preserve">
Descontar los items 258 a 262 DESCONTAR $113,249,960
</t>
        </r>
      </text>
    </comment>
    <comment ref="K135" authorId="6" shapeId="0" xr:uid="{00000000-0006-0000-0400-000005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G273" authorId="5" shapeId="0" xr:uid="{00000000-0006-0000-0400-000006000000}">
      <text>
        <r>
          <rPr>
            <b/>
            <sz val="9"/>
            <color indexed="81"/>
            <rFont val="Tahoma"/>
            <family val="2"/>
          </rPr>
          <t>LAURA DANIELA JIMENEZ ESCOBAR:</t>
        </r>
        <r>
          <rPr>
            <sz val="9"/>
            <color indexed="81"/>
            <rFont val="Tahoma"/>
            <family val="2"/>
          </rPr>
          <t xml:space="preserve">
Descontar los items 258 a 262 DESCONTAR $113,249,960
</t>
        </r>
      </text>
    </comment>
    <comment ref="M423" authorId="5" shapeId="0" xr:uid="{439AEF15-A740-4007-871F-BCF661C94717}">
      <text>
        <r>
          <rPr>
            <b/>
            <sz val="9"/>
            <color indexed="81"/>
            <rFont val="Tahoma"/>
            <family val="2"/>
          </rPr>
          <t>LAURA DANIELA JIMENEZ ESCOBAR:</t>
        </r>
        <r>
          <rPr>
            <sz val="9"/>
            <color indexed="81"/>
            <rFont val="Tahoma"/>
            <family val="2"/>
          </rPr>
          <t xml:space="preserve">
120122948-115298794
</t>
        </r>
      </text>
    </comment>
  </commentList>
</comments>
</file>

<file path=xl/sharedStrings.xml><?xml version="1.0" encoding="utf-8"?>
<sst xmlns="http://schemas.openxmlformats.org/spreadsheetml/2006/main" count="14878" uniqueCount="739">
  <si>
    <t>CENTRO RESPONSABILIDAD</t>
  </si>
  <si>
    <t>DEPENDENCIA</t>
  </si>
  <si>
    <t>Cuenta de CENTRO RESPONSABILIDAD</t>
  </si>
  <si>
    <t>Suma de Valor Anual</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</si>
  <si>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</si>
  <si>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</si>
  <si>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</si>
  <si>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</si>
  <si>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</si>
  <si>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</si>
  <si>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</si>
  <si>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</si>
  <si>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</si>
  <si>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</si>
  <si>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</si>
  <si>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</si>
  <si>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</si>
  <si>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</si>
  <si>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</si>
  <si>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SUBDIRECCIÓN DE ADMISIONES Y REGISTRO</t>
  </si>
  <si>
    <t>VICERRECTORÍA ADMINISTRATIVA Y FINANCIERA</t>
  </si>
  <si>
    <t>DESPACHO VAD</t>
  </si>
  <si>
    <t xml:space="preserve">GRUPO DE CONTRATACIÓN </t>
  </si>
  <si>
    <t>SUBDIRECCIÓN DE BIENESTAR UNIVERSITARIO</t>
  </si>
  <si>
    <t xml:space="preserve">SUBDIRECCIÓN DE GESTIÓN DE SISTEMAS DE INFORMACIÓN </t>
  </si>
  <si>
    <t>SUBDIRECCIÓN DE PERSONAL</t>
  </si>
  <si>
    <t>SUBDIRECCIÓN DE SERVICIOS GENERALES</t>
  </si>
  <si>
    <t>SUBDIRECCIÓN FINANCIERA</t>
  </si>
  <si>
    <t>GRUPO INTERNO DE TRABAJO DE GESTIÓN DOCUMENTAL</t>
  </si>
  <si>
    <t>VICERRECTORÍA DE GESTIÓN UNIVERSITARIA</t>
  </si>
  <si>
    <t>GRUPO EDITORIAL</t>
  </si>
  <si>
    <t xml:space="preserve">SUBDIRECCION DE GESTION DE PROYECTOS </t>
  </si>
  <si>
    <t xml:space="preserve">CENTRO DE LENGUAS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</si>
  <si>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</si>
  <si>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</si>
  <si>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</si>
  <si>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</si>
  <si>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</si>
  <si>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</si>
  <si>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</si>
  <si>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</si>
  <si>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</si>
  <si>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</si>
  <si>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</si>
  <si>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</si>
  <si>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Costo 2024</t>
  </si>
  <si>
    <t xml:space="preserve">% INCREMENTO </t>
  </si>
  <si>
    <t>Valor 2025</t>
  </si>
  <si>
    <t>Cantidad</t>
  </si>
  <si>
    <t>TIPO PAGO</t>
  </si>
  <si>
    <t>Fecha Inicio1</t>
  </si>
  <si>
    <t>Fecha Fin1</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</si>
  <si>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</si>
  <si>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</si>
  <si>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</si>
  <si>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</si>
  <si>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</si>
  <si>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</si>
  <si>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</si>
  <si>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</si>
  <si>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</si>
  <si>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</si>
  <si>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</si>
  <si>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</si>
  <si>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</si>
  <si>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</si>
  <si>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</si>
  <si>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</si>
  <si>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</si>
  <si>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</si>
  <si>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</si>
  <si>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</si>
  <si>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</si>
  <si>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</si>
  <si>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</si>
  <si>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</si>
  <si>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</si>
  <si>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</si>
  <si>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</si>
  <si>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</si>
  <si>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</si>
  <si>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</si>
  <si>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</si>
  <si>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</si>
  <si>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</si>
  <si>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</si>
  <si>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CONSEJO SUPERIOR</t>
  </si>
  <si>
    <t>Logística Consejo Superior</t>
  </si>
  <si>
    <t>Logística</t>
  </si>
  <si>
    <t>OTRO</t>
  </si>
  <si>
    <t>-</t>
  </si>
  <si>
    <t>MENSUAL</t>
  </si>
  <si>
    <t>20.01</t>
  </si>
  <si>
    <t>2.1.2.02.02.008</t>
  </si>
  <si>
    <t>NO</t>
  </si>
  <si>
    <t>Amparar el pago de honorarios a los miembros del Consejo Superior de la UPN para la Vigencia 2025</t>
  </si>
  <si>
    <t>MES(ES)</t>
  </si>
  <si>
    <t>Contratación directa.</t>
  </si>
  <si>
    <t>NA</t>
  </si>
  <si>
    <t>GRUPO DE CONTRATACION UNIVERSIDAD PEDAGOGICA NACIONAL</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</si>
  <si>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</si>
  <si>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</si>
  <si>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</si>
  <si>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</si>
  <si>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</si>
  <si>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</si>
  <si>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</si>
  <si>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</si>
  <si>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</si>
  <si>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</si>
  <si>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</si>
  <si>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</si>
  <si>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</si>
  <si>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</si>
  <si>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</si>
  <si>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</si>
  <si>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</si>
  <si>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</si>
  <si>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</si>
  <si>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</si>
  <si>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</si>
  <si>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</si>
  <si>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</si>
  <si>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</si>
  <si>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</si>
  <si>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</si>
  <si>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</si>
  <si>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</si>
  <si>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</si>
  <si>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</si>
  <si>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t>
  </si>
  <si>
    <t>016</t>
  </si>
  <si>
    <t>80101500
84111700                             80111600</t>
  </si>
  <si>
    <t>017</t>
  </si>
  <si>
    <t>84111600                               80111600</t>
  </si>
  <si>
    <t xml:space="preserve">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</si>
  <si>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</si>
  <si>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</si>
  <si>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</si>
  <si>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</si>
  <si>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Plan Integral de Cobertura 2024</t>
  </si>
  <si>
    <t>enero</t>
  </si>
  <si>
    <t>020</t>
  </si>
  <si>
    <t>021</t>
  </si>
  <si>
    <t>TÉCNICO</t>
  </si>
  <si>
    <t>022</t>
  </si>
  <si>
    <t>023</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</si>
  <si>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</si>
  <si>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024</t>
  </si>
  <si>
    <t>025</t>
  </si>
  <si>
    <t>026</t>
  </si>
  <si>
    <t>027</t>
  </si>
  <si>
    <t>028</t>
  </si>
  <si>
    <t>029</t>
  </si>
  <si>
    <t>030</t>
  </si>
  <si>
    <t>031</t>
  </si>
  <si>
    <t>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t>
  </si>
  <si>
    <t>032</t>
  </si>
  <si>
    <t>033</t>
  </si>
  <si>
    <t>Realizar actividades de apoyo en las distintas fases del proceso de producción de contenidos radiofónicos al  igual que como Master de radio mantener, programar y posicionar los contenidos y franjas de la emisora.</t>
  </si>
  <si>
    <t>034</t>
  </si>
  <si>
    <t>Evaluadores - Conferencistas</t>
  </si>
  <si>
    <t>2.1.2.02.02.009</t>
  </si>
  <si>
    <t>035</t>
  </si>
  <si>
    <t>036</t>
  </si>
  <si>
    <t>037</t>
  </si>
  <si>
    <t>Pago de honorarios o bonificaciones a expertos nacionales o internacionales para la lectura de proyectos de tesis doctorales dentro del cumplimiento del Plan de Mejoramiento del programa de Doctorado Interinstitucional en Educación - Doctorao 2025-II</t>
  </si>
  <si>
    <t>038</t>
  </si>
  <si>
    <t>Pago de honorarios o bonificaciones a expertos nacionales o internacionales para la lectura de tesis doctorales dentro del cumplimiento del Plan de Mejoramiento del programa de Doctorado Interinstitucional en Educación - Doctorado 2025-I</t>
  </si>
  <si>
    <t>039</t>
  </si>
  <si>
    <t>Pago de honorarios o bonificaciones a expertos nacionales o internacionales para la lectura de tesis doctorales dentro del cumplimiento del Plan de Mejoramiento del programa de Doctorado Interinstitucional en Educación - Doctorado  2025-II</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</si>
  <si>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</si>
  <si>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</si>
  <si>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</si>
  <si>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</si>
  <si>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</si>
  <si>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</si>
  <si>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</si>
  <si>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</si>
  <si>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</si>
  <si>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046</t>
  </si>
  <si>
    <t>047</t>
  </si>
  <si>
    <t>048</t>
  </si>
  <si>
    <t>049</t>
  </si>
  <si>
    <t>Prestar servicios profesionales para el desarrollo de la edición y publicación de libros de la Universidad Pedagógica Nacional. </t>
  </si>
  <si>
    <t>050</t>
  </si>
  <si>
    <t xml:space="preserve">Prestar servicios profesionales para el desarrollo de las actividades del Grupo Interno de Trabajo Editorial en la corrección de estilo de los libros y revistas de la Universidad Pedagógica Nacional. </t>
  </si>
  <si>
    <t>051</t>
  </si>
  <si>
    <t xml:space="preserve">Prestar servicios de diseño gráfico para la producción editorial de la Universidad Pedagógica Nacional. </t>
  </si>
  <si>
    <t>052</t>
  </si>
  <si>
    <t xml:space="preserve">Prestar servicios profesionales para el desarrollo de las actividades del Grupo Interno de Trabajo Editorial para la edición y publicación de revistas de la Universidad Pedagógica Nacional. </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</si>
  <si>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</si>
  <si>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</si>
  <si>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</si>
  <si>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</si>
  <si>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</si>
  <si>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</si>
  <si>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</si>
  <si>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</si>
  <si>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</si>
  <si>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</si>
  <si>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</si>
  <si>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</si>
  <si>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</si>
  <si>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</si>
  <si>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</si>
  <si>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</si>
  <si>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</si>
  <si>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</si>
  <si>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</si>
  <si>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</si>
  <si>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</si>
  <si>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</si>
  <si>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</si>
  <si>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</si>
  <si>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</si>
  <si>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Prestar los servicios profesionales para realizar acompañamiento operativo de tipo jurídico - legal y contractual, dentro de los procesos y procedimientos que desarrolla el Grupo de Contratación de la Vicerrectoría Administrativa y Financiera.</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</si>
  <si>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</si>
  <si>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</si>
  <si>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</si>
  <si>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</si>
  <si>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</si>
  <si>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</si>
  <si>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</si>
  <si>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</si>
  <si>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</si>
  <si>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</si>
  <si>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</si>
  <si>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</si>
  <si>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</si>
  <si>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ferebro</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</si>
  <si>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</si>
  <si>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</si>
  <si>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</si>
  <si>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</si>
  <si>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</si>
  <si>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</si>
  <si>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</si>
  <si>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</si>
  <si>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</si>
  <si>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Realizar el acompañamiento en lo referente a la alimentación, nutrición y dietética de la Escuela Maternal y  Restaurante de la UPN.</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</si>
  <si>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</si>
  <si>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</si>
  <si>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</si>
  <si>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</si>
  <si>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</si>
  <si>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</si>
  <si>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</si>
  <si>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</si>
  <si>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</si>
  <si>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</si>
  <si>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</si>
  <si>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</si>
  <si>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092</t>
  </si>
  <si>
    <t>093</t>
  </si>
  <si>
    <t>094</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</si>
  <si>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</si>
  <si>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</si>
  <si>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</si>
  <si>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</si>
  <si>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</si>
  <si>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</si>
  <si>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</si>
  <si>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</si>
  <si>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</si>
  <si>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</si>
  <si>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</si>
  <si>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</si>
  <si>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</si>
  <si>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</si>
  <si>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</si>
  <si>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</si>
  <si>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</si>
  <si>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</si>
  <si>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</si>
  <si>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</si>
  <si>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107</t>
  </si>
  <si>
    <t>108</t>
  </si>
  <si>
    <t>DEPARTAMENTO DE PSICOPEDAGOGÍA</t>
  </si>
  <si>
    <t>Intérpretes - Traductores - Mediadores</t>
  </si>
  <si>
    <t>En el proceso de formación de los estudiantes con limitación auditiva aguda se requiere de intérpretes de lengua de señas para espacios académicos en los que participan.</t>
  </si>
  <si>
    <t>109</t>
  </si>
  <si>
    <t>110</t>
  </si>
  <si>
    <t>DEPARTAMENTO DE QUÍMICA</t>
  </si>
  <si>
    <t>111</t>
  </si>
  <si>
    <t>112</t>
  </si>
  <si>
    <t>113</t>
  </si>
  <si>
    <t>114</t>
  </si>
  <si>
    <t>115</t>
  </si>
  <si>
    <t xml:space="preserve">GASTOS DE FUNCIONAMIENTO </t>
  </si>
  <si>
    <t>GASTOS DE COMERCIALIZACIÓN Y PRODUCCIÓN</t>
  </si>
  <si>
    <t>2.1.5.02.08</t>
  </si>
  <si>
    <t>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t>
  </si>
  <si>
    <t xml:space="preserve">Prestar servicios para el desarrollo de los procesos de formación de las actividades académicas programadas por el Centro de Lenguas para la vigencia 2025 </t>
  </si>
  <si>
    <t xml:space="preserve">CPS </t>
  </si>
  <si>
    <t>Prestar servicios asistenciales para el desarrollo de las actividades de la Subdirección de Gestión de Proyectos.</t>
  </si>
  <si>
    <t>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t>
  </si>
  <si>
    <t>Intérpretes - Traductores - Mediadores - PROFESIONAL</t>
  </si>
  <si>
    <t>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acompañamiento y asesoría metodológica en los procesos de virtualización.</t>
  </si>
  <si>
    <t>CENTRO DE EGRESADOS</t>
  </si>
  <si>
    <t>Prestar los servicios profesionales de apoyo a la gestión en la dependencia de la rectoría de la Universidad Pedagógica Nacional para fortalecer la implementación del Plan de Desarrollo Institucional y el plan rectoral.</t>
  </si>
  <si>
    <t>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</si>
  <si>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Prestar servicios profesionales para planificar y realizar actividades recreo-deportivas y lúdicas dirigidas a  funcionarios y docentes en maro del Plan Anual de actividades de la Subdirección de Bienestar Universitario</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</si>
  <si>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</si>
  <si>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agosto</t>
  </si>
  <si>
    <t>Prestar servicios profesionales de apoyo y asistencia técnica a la Oficina de Desarrollo y Planeación para el proceso de Planeación Financiera relacionadas con las proyecciones presupuestales y financieras requeridas por la institución.</t>
  </si>
  <si>
    <t>VINCULACIÓN</t>
  </si>
  <si>
    <t>NIVEL</t>
  </si>
  <si>
    <t>VALOR MES</t>
  </si>
  <si>
    <t>Etiquetas de fila</t>
  </si>
  <si>
    <t>Total general</t>
  </si>
  <si>
    <t>Cuenta de GRADO</t>
  </si>
  <si>
    <t>CEPAZ</t>
  </si>
  <si>
    <t>009</t>
  </si>
  <si>
    <t>Auditoría</t>
  </si>
  <si>
    <t>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t>
  </si>
  <si>
    <t xml:space="preserve">interprestes revisar estrategia 2025-2- bolsa </t>
  </si>
  <si>
    <t>evaluadores CIARP revisar lineamientos</t>
  </si>
  <si>
    <t xml:space="preserve">aplazar </t>
  </si>
  <si>
    <t xml:space="preserve">IGUAL CAMBIO OBJETO </t>
  </si>
  <si>
    <t>no</t>
  </si>
  <si>
    <t>Incluir en PAA V1</t>
  </si>
  <si>
    <t xml:space="preserve">Revisar los objetos de las personal cargadas al PIC- acadermica </t>
  </si>
  <si>
    <t>revisar Infraestructura</t>
  </si>
  <si>
    <t xml:space="preserve">Servicios académicos </t>
  </si>
  <si>
    <t>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t>
  </si>
  <si>
    <t>Prestar servicios especializados a la Oficina de Desarrollo y Planeación para fortalecer el Sistema de Gestión Integral de la Universidad, alineado con los planes estratégicos institucionales</t>
  </si>
  <si>
    <t>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t>
  </si>
  <si>
    <t xml:space="preserve">Emisora se aplaza por nuevas vinculaciones </t>
  </si>
  <si>
    <t>Revisar  y modificar objetos de los contratos</t>
  </si>
  <si>
    <t>Revisar cargos grupo de infraestructura - # cargos y observaciones sobre asignaciones que se modifican por los honorarios de Funcionamiento por debajo Inversión</t>
  </si>
  <si>
    <t>Se deben revisar en febrero para identificar si existe respaldo presupuestal para habillitarlos en el Plan de contratistas</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</si>
  <si>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</si>
  <si>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</si>
  <si>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</si>
  <si>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</si>
  <si>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</si>
  <si>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</si>
  <si>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</si>
  <si>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asesorar a la alta dirección de la Universidad Pedagógica Nacional, en los temas concernientes al Grupo Interno de Trabajo de Infraestructura Física y conforme al eje “Casa Digna” del Plan de Desarrollo Institucional</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</si>
  <si>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</si>
  <si>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</si>
  <si>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</si>
  <si>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</si>
  <si>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 xml:space="preserve">Prestar los servicios profesionales para apoyar al Grupo Interno de Trabajo de Infraestructura Física en las acciones para la implementación y seguimiento del Sistema de Gestión Ambiental de la Universidad Pedagógica Nacional </t>
  </si>
  <si>
    <t>Prestar servicios especializados y técnicos requeridos por el Grupo de Infraestructura, según las necesidades  y actividades establecidas en el proyecto Gestión y Mejoramiento de la Infraestructura y Dotación UPN</t>
  </si>
  <si>
    <t>116</t>
  </si>
  <si>
    <t xml:space="preserve">SI </t>
  </si>
  <si>
    <t xml:space="preserve">Prestar servicios profesionales para acompañar la estrategia de regionalización por medio del apoyo académico y administrativo así como estudios técnicos y análisis del proceso de ampliación de cobertura así como el apoyo a los indicadores de permanencia estudiantil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</si>
  <si>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</si>
  <si>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</si>
  <si>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 xml:space="preserve">DESPACHO VAC- Facultad de Bellas Artes </t>
  </si>
  <si>
    <t>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</si>
  <si>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-Grupo de Comunicaciones</t>
  </si>
  <si>
    <t>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</si>
  <si>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</si>
  <si>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DESPACHO VAC - CINNDET</t>
  </si>
  <si>
    <t xml:space="preserve">DESPACHO VAC - Subdirecciones de Admisiones y Registros </t>
  </si>
  <si>
    <t>DESPACHO VAC - Subdirección de Recursos Educativos</t>
  </si>
  <si>
    <t xml:space="preserve">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t>
  </si>
  <si>
    <t>117</t>
  </si>
  <si>
    <t>118</t>
  </si>
  <si>
    <t>Suma de Valor total estimado</t>
  </si>
  <si>
    <t>Suma de Valor estimado en la vigencia actual</t>
  </si>
  <si>
    <t xml:space="preserve">no </t>
  </si>
  <si>
    <t xml:space="preserve">FALTANTE </t>
  </si>
  <si>
    <t xml:space="preserve">TOTAL PRESUPUESTO </t>
  </si>
  <si>
    <t>TOTAL PLAN 
2.1.2.02.02.008</t>
  </si>
  <si>
    <t xml:space="preserve">CONTRATOS CINNDET 
APLAZADOS </t>
  </si>
  <si>
    <t>Objeto</t>
  </si>
  <si>
    <t xml:space="preserve">Objetos iguales </t>
  </si>
  <si>
    <t>Prestar los servicios de apoyo a la Oficina de Desarrollo y Planeación en el proceso de gestión de la calidad y la  gestión de del Modelo integrado de planeación y gestión MIPG,  en concordancia con el Sistema de Gestión Integral de la Universidad Pedagógica Nacional</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</si>
  <si>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</si>
  <si>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t>
  </si>
  <si>
    <t>Aporar en el proceso de implementación, salida a producción y puesta en marcha del nuevo Software Académico Class, para la Subdirección de Admisiones y Registro, considerando la transición y paralelo con los sistemas antiguos en los procesos y sus usuarios.</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</si>
  <si>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</si>
  <si>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</si>
  <si>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</si>
  <si>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</si>
  <si>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</si>
  <si>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</si>
  <si>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 xml:space="preserve">se sugiere dejar el onjeto asi “Prestar sus servicios personales para garantizar la atención en el servicio del gimnasio de la  calle 72, con apoyo de las Tics y/o presencialmente cuando se requiera." esto cn el fin de por el tema de horarios crear un contrato realidad. </t>
  </si>
  <si>
    <t>OBSERVACIONES</t>
  </si>
  <si>
    <t>Apoyo asistencial en el servicio de fotocopiado para el desarrollo de las actividades administrativas y operativas derivadas de las actividades académicas</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</si>
  <si>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</si>
  <si>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t>
  </si>
  <si>
    <t>Prestar servicios profesionales para realizar las actividades de diseño, desarrollo, integración y mantenimiento de aplicaciones de la Universidad Pedagógica Nacional utilizando metodologías ágiles de desarrollo de software.</t>
  </si>
  <si>
    <t>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</si>
  <si>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</si>
  <si>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profesionales para apoyar a la vicerrectoría académica en el proceso de resignificación curricular, núcleo común y proyección estudios sobre desafíos de la educación superior  en el contexto de las demandas nacionales de  ampliación de cobertura</t>
  </si>
  <si>
    <t>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t>
  </si>
  <si>
    <r>
      <t xml:space="preserve">Planificar y realizar los entrenamientos de </t>
    </r>
    <r>
      <rPr>
        <sz val="9"/>
        <rFont val="Calibri (Cuerpo)"/>
      </rPr>
      <t>futbol</t>
    </r>
    <r>
      <rPr>
        <sz val="9"/>
        <color rgb="FFFF0000"/>
        <rFont val="Calibri (Cuerpo)"/>
      </rPr>
      <t xml:space="preserve"> </t>
    </r>
    <r>
      <rPr>
        <sz val="9"/>
        <color theme="1"/>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</si>
  <si>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</si>
  <si>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</si>
  <si>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levantamiento de pesas</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</si>
  <si>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voleibol femenino</t>
    </r>
    <r>
      <rPr>
        <sz val="9"/>
        <rFont val="Calibri"/>
        <family val="2"/>
        <scheme val="minor"/>
      </rPr>
      <t xml:space="preserve"> y masculino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</si>
  <si>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teatro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</si>
  <si>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músicas</t>
    </r>
    <r>
      <rPr>
        <sz val="9"/>
        <rFont val="Calibri"/>
        <family val="2"/>
        <scheme val="minor"/>
      </rPr>
      <t xml:space="preserve"> del pacifico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</si>
  <si>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Prestar servicios para orientar el</t>
    </r>
    <r>
      <rPr>
        <sz val="9"/>
        <rFont val="Calibri (Cuerpo)"/>
      </rPr>
      <t xml:space="preserve"> taller de pop dance</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</si>
  <si>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Hip Hop y el Dancehall</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</si>
  <si>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flamenco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</si>
  <si>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salsa y bachata</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</si>
  <si>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 Prestar sus servicios personales para </t>
    </r>
    <r>
      <rPr>
        <sz val="9"/>
        <rFont val="Calibri (Cuerpo)"/>
      </rPr>
      <t xml:space="preserve">garantizar la atención en el servicio del gimnasio en  Valmaria </t>
    </r>
    <r>
      <rPr>
        <sz val="9"/>
        <rFont val="Calibri"/>
        <family val="2"/>
        <scheme val="minor"/>
      </rPr>
      <t>para los estudiantes y funcionarios de la institución durante las prácticas y entrenamientos</t>
    </r>
  </si>
  <si>
    <r>
      <t xml:space="preserve">Prestar los servicios profesionales para atender el desarrollo de </t>
    </r>
    <r>
      <rPr>
        <sz val="9"/>
        <rFont val="Calibri (Cuerpo)"/>
      </rPr>
      <t>prácticas de laboratorio</t>
    </r>
    <r>
      <rPr>
        <sz val="9"/>
        <rFont val="Calibri"/>
        <family val="2"/>
        <scheme val="minor"/>
      </rPr>
      <t xml:space="preserve">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t>
    </r>
  </si>
  <si>
    <r>
      <t xml:space="preserve">Planificar y realizar los </t>
    </r>
    <r>
      <rPr>
        <sz val="9"/>
        <rFont val="Calibri (Cuerpo)"/>
      </rPr>
      <t>entrenamientos de tenis de campo</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</si>
  <si>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d+AE112:AE113e la SBU.</t>
    </r>
  </si>
  <si>
    <r>
      <t xml:space="preserve">Planificar y realizar los entrenamientos de </t>
    </r>
    <r>
      <rPr>
        <sz val="9"/>
        <rFont val="Calibri (Cuerpo)"/>
      </rPr>
      <t>karate a los equipos</t>
    </r>
    <r>
      <rPr>
        <sz val="9"/>
        <rFont val="Calibri"/>
        <family val="2"/>
        <scheme val="minor"/>
      </rPr>
      <t xml:space="preserve"> representativos de la Universidad Pedagógica  Nacional, apoyar la organización del torneo SUE-DC y hacer acompañamiento constante a los deportistas en  los diferentes eventos y torneos en los que participan.</t>
    </r>
  </si>
  <si>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</si>
  <si>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es una bolsa que empieza a desagregar </t>
  </si>
  <si>
    <r>
      <t xml:space="preserve">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t>
    </r>
    <r>
      <rPr>
        <sz val="9"/>
        <color rgb="FFFF0000"/>
        <rFont val="Calibri"/>
        <family val="2"/>
        <scheme val="minor"/>
      </rPr>
      <t xml:space="preserve">por definir </t>
    </r>
  </si>
  <si>
    <t xml:space="preserve">UNIVERSIDAD PEDAGÓGICA NACIONAL </t>
  </si>
  <si>
    <t>PLAN ANUAL DE ADQUISICIONES CONTRATISTAS - 2025</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</si>
  <si>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</si>
  <si>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</si>
  <si>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</si>
  <si>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</si>
  <si>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</si>
  <si>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</si>
  <si>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</si>
  <si>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</si>
  <si>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</si>
  <si>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</si>
  <si>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</si>
  <si>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r>
      <t xml:space="preserve">Prestar servicios </t>
    </r>
    <r>
      <rPr>
        <sz val="9"/>
        <color rgb="FFFF0000"/>
        <rFont val="Calibri"/>
        <family val="2"/>
        <scheme val="minor"/>
      </rPr>
      <t>profesionales</t>
    </r>
    <r>
      <rPr>
        <sz val="9"/>
        <rFont val="Calibri"/>
        <family val="2"/>
        <scheme val="minor"/>
      </rPr>
      <t xml:space="preserve"> para realizar las actividades de diseño,desarrollo, integración y mantenimiento de las diferentes aplicaciones existentes y nuevas requeridas por los usuarios de la Universidad Pedagógica Nacional utilizando metodologías ágiles de desarrollo de proyectos de software</t>
    </r>
  </si>
  <si>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</si>
  <si>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</si>
  <si>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</si>
  <si>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</si>
  <si>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</si>
  <si>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Prestar  servicios profesionales para dinamizar acciones recreo deportivas y culturales en las Instalaciones de la Universidad Pedagógica Nacional, lideradas por los programas de
cultura y deporte de la Subdirección de Bienestar Universitario</t>
  </si>
  <si>
    <t>121</t>
  </si>
  <si>
    <t>CON-056</t>
  </si>
  <si>
    <t>CON-065</t>
  </si>
  <si>
    <t>CON-066</t>
  </si>
  <si>
    <t>CON-067</t>
  </si>
  <si>
    <t>CON-068</t>
  </si>
  <si>
    <t>CON-069</t>
  </si>
  <si>
    <t>CON-070</t>
  </si>
  <si>
    <t>CON-071</t>
  </si>
  <si>
    <t>CON-072</t>
  </si>
  <si>
    <t>CON-073</t>
  </si>
  <si>
    <t>CON-074</t>
  </si>
  <si>
    <t>CON-075</t>
  </si>
  <si>
    <t>CON-076</t>
  </si>
  <si>
    <t>CON-077</t>
  </si>
  <si>
    <t>CON-078</t>
  </si>
  <si>
    <t>CON-079</t>
  </si>
  <si>
    <t>CON-089</t>
  </si>
  <si>
    <t>CON-096</t>
  </si>
  <si>
    <t>CON-097</t>
  </si>
  <si>
    <t>CON-098</t>
  </si>
  <si>
    <t>CON-101</t>
  </si>
  <si>
    <t>CON-107</t>
  </si>
  <si>
    <t>CON-108</t>
  </si>
  <si>
    <t>CON-111</t>
  </si>
  <si>
    <t>CON-120</t>
  </si>
  <si>
    <t>CON-121</t>
  </si>
  <si>
    <t xml:space="preserve">En el objeto cambiar palabra tecnico por profesional </t>
  </si>
  <si>
    <t xml:space="preserve">Cambio de objeto y reduccion de valor total, dado que estan vinculados pro semestre </t>
  </si>
  <si>
    <t xml:space="preserve">reduccion de valor total, dado que estan vinculados pro semestre </t>
  </si>
  <si>
    <t>Cambio de objeto, pro error se dejo objeto de SBU</t>
  </si>
  <si>
    <t>Cambio de objeto, se repetia con otro item</t>
  </si>
  <si>
    <t xml:space="preserve">Se elimina, por error no se ajusto al cargo que corrspondia a bienestar universitario por eso el objeto aparecia repetido </t>
  </si>
  <si>
    <t>Cupo que existia en 2024, con los recursos linberados de entrenadores se respalda la omisión</t>
  </si>
  <si>
    <t>se trunco el objeto con el cargo que se elimina en el CON -111</t>
  </si>
  <si>
    <t xml:space="preserve">cambio realizado </t>
  </si>
  <si>
    <t>2.1.5.02.09</t>
  </si>
  <si>
    <t>Prestar servicios profesionales para planificar y realizar actividades recreo-deportivas y lúdicas dirigidas a  funcionarios y docentes en marco del Plan Anual de actividades de la Subdirección de Bienestar Universitario</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</si>
  <si>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</si>
  <si>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</si>
  <si>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r>
      <t xml:space="preserve">Planificar y realizar los entrenamientos de </t>
    </r>
    <r>
      <rPr>
        <sz val="9"/>
        <rFont val="Calibri (Cuerpo)"/>
      </rPr>
      <t xml:space="preserve">futbol </t>
    </r>
    <r>
      <rPr>
        <sz val="9"/>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</si>
  <si>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</si>
  <si>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</si>
  <si>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t>Prestar servicios profesionales en ingeniería civil  para las actividades de planeación y ejecución de las intervenciones, adecuaciones y apoyo o supervisión de Infraestructura Física de la Universidad Pedagógica Nacional</t>
  </si>
  <si>
    <t>febrero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</si>
  <si>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</si>
  <si>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</si>
  <si>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</si>
  <si>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</si>
  <si>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</si>
  <si>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</si>
  <si>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</si>
  <si>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t>
  </si>
  <si>
    <t>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t>
  </si>
  <si>
    <r>
      <t xml:space="preserve">Prestar servicios técnicos para el diseño,  gestión de las piezas comunicativas, recurso gráficos para el desarrollo de los programas en la región, mediante apoyo a las plataformas modle  y  apoyo a elaboración de documentos institucionales de la </t>
    </r>
    <r>
      <rPr>
        <sz val="9"/>
        <rFont val="Calibri (Cuerpo)"/>
      </rPr>
      <t>VAC</t>
    </r>
    <r>
      <rPr>
        <sz val="9"/>
        <rFont val="Calibri"/>
        <family val="2"/>
        <scheme val="minor"/>
      </rPr>
      <t xml:space="preserve"> en el marco de la estrategia de regionalización, encaminada a la ampliación de cobertura dispuesta en la Universidad Pedagógica Nacional y las demás que se le asignen.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</si>
  <si>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</si>
  <si>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t>Nota1 : Verificar la Información de SECOP II en el archivo Excel o filtrando por entidad en el siguiente enlace:</t>
  </si>
  <si>
    <t>Nota 2: Durante el proceso contractual priman los meses aprobados, por lo cual, las fechas de inicio y fin son el referente
.</t>
  </si>
  <si>
    <t>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t>
  </si>
  <si>
    <t>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t>
  </si>
  <si>
    <t xml:space="preserve">DESPACHO VAC - Facultad de Educación Física </t>
  </si>
  <si>
    <t>Nota 3: Los valores de las cuotas serán proporcional al tiempo del servicio mensual</t>
  </si>
  <si>
    <t>Prestar orientación en el área de recepción a la comunidad educativa y usuarios en general sobre los servicios y trámites académicos ofrecidos por el Centro de Lenguas.</t>
  </si>
  <si>
    <t>Prestar servicios para el desarrollo de los procesos de formación de las actividades académicas programadas por el Centro de Lenguas, durante el primer semestre de la vigencia 2025.</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</si>
  <si>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</si>
  <si>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</si>
  <si>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                                  -</t>
  </si>
  <si>
    <t>Prestar los servicios  de interpretación en Lengua de Señas Colombiana - Castellano, a los estudiantes Sordos matriculados en los distintos programas académicos de la UPN.</t>
  </si>
  <si>
    <t>126</t>
  </si>
  <si>
    <t>127</t>
  </si>
  <si>
    <t>128</t>
  </si>
  <si>
    <t>129</t>
  </si>
  <si>
    <t>130</t>
  </si>
  <si>
    <t>131</t>
  </si>
  <si>
    <t>132</t>
  </si>
  <si>
    <t>133</t>
  </si>
  <si>
    <t>134</t>
  </si>
  <si>
    <t>135</t>
  </si>
  <si>
    <t>136</t>
  </si>
  <si>
    <t>O</t>
  </si>
  <si>
    <t>MES</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</si>
  <si>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</si>
  <si>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</si>
  <si>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</si>
  <si>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</si>
  <si>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</si>
  <si>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</si>
  <si>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</si>
  <si>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</si>
  <si>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</si>
  <si>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</si>
  <si>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</si>
  <si>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</si>
  <si>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</si>
  <si>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</si>
  <si>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</si>
  <si>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</si>
  <si>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</si>
  <si>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</si>
  <si>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</si>
  <si>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</si>
  <si>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</si>
  <si>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</si>
  <si>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</si>
  <si>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</si>
  <si>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</si>
  <si>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</si>
  <si>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</si>
  <si>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</si>
  <si>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</si>
  <si>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</si>
  <si>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</si>
  <si>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</si>
  <si>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</si>
  <si>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</si>
  <si>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</si>
  <si>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</si>
  <si>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</si>
  <si>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</si>
  <si>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</si>
  <si>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</si>
  <si>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</si>
  <si>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</si>
  <si>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</si>
  <si>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</si>
  <si>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</si>
  <si>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</si>
  <si>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</si>
  <si>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</si>
  <si>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</si>
  <si>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</si>
  <si>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</si>
  <si>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</si>
  <si>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</si>
  <si>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</si>
  <si>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</si>
  <si>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</si>
  <si>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</si>
  <si>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</si>
  <si>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</si>
  <si>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</si>
  <si>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</si>
  <si>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</si>
  <si>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</si>
  <si>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</si>
  <si>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</si>
  <si>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</si>
  <si>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</si>
  <si>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</si>
  <si>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</si>
  <si>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</si>
  <si>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</si>
  <si>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</si>
  <si>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</si>
  <si>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</si>
  <si>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</si>
  <si>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</si>
  <si>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</si>
  <si>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</si>
  <si>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</si>
  <si>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</si>
  <si>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</si>
  <si>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</si>
  <si>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 xml:space="preserve">Servicios tecnicos </t>
  </si>
  <si>
    <t>Prestar servicios profesinales para la implementar desarrollos pedagógicos y tecnológicos para ambientes para el aprendizaje y prestar apoyo en la producción de los diferentes espacios para la innovación, investigación y desarrollo pedagógico y tecnológico del Cinndet.</t>
  </si>
  <si>
    <t xml:space="preserve">Prestar los servicios profesionales  para la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</si>
  <si>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Prestar los servicios profesionales  para  implementar desarrollos tecnológicos para ambientes de aprendizaje mediados por TIC (arquitectura funcional y estética) y prestar apoyo en la producción de los diferentes espacios para la innovación, investigación y desarrollo pedagógico y tecnológico del Cinndet. </t>
  </si>
  <si>
    <t xml:space="preserve">Prestar servicios técnicos de apoyo al CINNDET en los diferentes procesos administrativos,  documentales y contractuales, asi como, servir de enlace con las diferentes instancias de la Universidad. </t>
  </si>
  <si>
    <t>Prestar servicios profesionales especializados en la Subdirección de Personal y apoyo  al despacho de la rectoría de la UPN en asuntos relacionados con la implementación de las prioridades institucionales y la toma de decisiones estratégicas para la mejora académica, la investigación y la innovación.</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</si>
  <si>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</si>
  <si>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</si>
  <si>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602 5941844</t>
  </si>
  <si>
    <t>603 5941844</t>
  </si>
  <si>
    <t>604 5941844</t>
  </si>
  <si>
    <t>CUOTAS DIFERENTES</t>
  </si>
  <si>
    <t>605 5941844</t>
  </si>
  <si>
    <t>606 5941844</t>
  </si>
  <si>
    <t>607 5941844</t>
  </si>
  <si>
    <t>608 5941844</t>
  </si>
  <si>
    <t>609 5941844</t>
  </si>
  <si>
    <t>610 5941844</t>
  </si>
  <si>
    <t>611 5941844</t>
  </si>
  <si>
    <t>612 5941844</t>
  </si>
  <si>
    <t>613 5941844</t>
  </si>
  <si>
    <t>614 5941844</t>
  </si>
  <si>
    <t>615 5941844</t>
  </si>
  <si>
    <t>616 5941844</t>
  </si>
  <si>
    <t>617 5941844</t>
  </si>
  <si>
    <t>618 5941844</t>
  </si>
  <si>
    <t>619 5941844</t>
  </si>
  <si>
    <t>620 5941844</t>
  </si>
  <si>
    <t>621 5941844</t>
  </si>
  <si>
    <t>622 5941844</t>
  </si>
  <si>
    <t>623 5941844</t>
  </si>
  <si>
    <t>624 5941844</t>
  </si>
  <si>
    <t>625 5941844</t>
  </si>
  <si>
    <t>626 5941844</t>
  </si>
  <si>
    <t>628 5941844</t>
  </si>
  <si>
    <t>630 5941844</t>
  </si>
  <si>
    <t>627 5941844</t>
  </si>
  <si>
    <t>629 5941844</t>
  </si>
  <si>
    <t>631 5941844</t>
  </si>
  <si>
    <t>632 5941844</t>
  </si>
  <si>
    <t>633 5941844</t>
  </si>
  <si>
    <t xml:space="preserve">Otros bolsa </t>
  </si>
  <si>
    <t>Prestar servicios profesionales especializados en la Oficina de relaciones interinstirucionales y apoyo  al despacho de la rectoría de la UPN para asesorar y acompañar al rector en el diseño y planeación de procesos de proyección social e internacionalización que fortalezcan las relaciones entre la UPN y los movimientos sociales en el marco del año Orlando Fals Borda.</t>
  </si>
  <si>
    <t xml:space="preserve">Facultad de Educación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</si>
  <si>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</si>
  <si>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</si>
  <si>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</si>
  <si>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Amparar el pago de cartas de invitación de profesionales con título de Doctor, para evaluación de documentos académicos (proyectos de tesis y tesis doctorales).</t>
  </si>
  <si>
    <t xml:space="preserve">NO </t>
  </si>
  <si>
    <t>Prestar servicios profesionales en el diseño de ambientes de aprendizaje, asesorando en el desarrollo pedagógico y promoviendo la innovación educativa y la investigación en el CINNDET</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</si>
  <si>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</si>
  <si>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marzo</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</si>
  <si>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</si>
  <si>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 xml:space="preserve">PROFESIONAL UNIVERSITARIO </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</si>
  <si>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</si>
  <si>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 xml:space="preserve">VICERRECTORIA ADMINISTRATIVA  Y FINANCIERA </t>
  </si>
  <si>
    <t>si</t>
  </si>
  <si>
    <t>Prestar servicios personales para el apoyo administravo en las dependencias adscritas a la Vicerrectoría Administrava, relacionadas con gesón documental, la organización sica de espacios para eventos instuciones y apoyo logísco.</t>
  </si>
  <si>
    <t>abril</t>
  </si>
  <si>
    <t xml:space="preserve">Prestar servicios para el desarrollo de los procesos de formación de las actividades académicas del programa de Lengua de Señas del Centro de Lenguas, durante el primer semestre del 2025. </t>
  </si>
  <si>
    <t>mayo</t>
  </si>
  <si>
    <t>Prestar servicios para el desarrollo de los procesos de formación del curso de inglés para emprendedores con énfasis en turismo, programado por el Centro de Lenguas.</t>
  </si>
  <si>
    <t>Amparar la adición del contrato de prestación de servicios  No.193-2025 , cuyo objeto es,Prestar servicios para el 
desarrollo de los procesos de formación de las actividades académicas programadas por el Centro de Lenguas, durante el primer semestre de la vigencia 2025</t>
  </si>
  <si>
    <t>Amparar la adición del contrato de prestación de servicios  No.197-2025 , cuyo objeto es,Prestar servicios para el 
desarrollo de los procesos de formación de las actividades académicas programadas por el Centro de Lenguas, durante el primer semestre de la vigencia 2025</t>
  </si>
  <si>
    <t>Amparar la adición del contrato de prestación de servicios  No.101-2025 , cuyo objeto es,Prestar servicios para el 
desarrollo de los procesos de formación de las actividades académicas programadas por el Centro de Lenguas, durante el primer semestre de la vigencia 2025</t>
  </si>
  <si>
    <t>Amparar la adición del contrato de prestación de servicios  No.095-2025 , cuyo objeto es,“Prestar servicios para el  desarrollo de los procesos de formación de las actividades académicas programadas por el Centro de Lenguas, durante el primer semestre de la vigencia 2025</t>
  </si>
  <si>
    <t>Amparar la adición del contrato de prestación de servicios  No.175-2025 , cuyo objeto es,Prestar servicios para el 
desarrollo de los procesos de formación de las actividades académicas programadas por el Centro de Lenguas, durante el primer semestre de la vigencia 2025</t>
  </si>
  <si>
    <t>Amparar la adición del contrato de prestación de servicios  No. 202-2025, cuyo objeto es,Prestar servicios para el 
desarrollo de los procesos de formación de las actividades académicas programadas por el Centro de Lenguas, durante el primer semestre de la vigencia 2025</t>
  </si>
  <si>
    <t>Amparar la adición del contrato de prestación de servicios  No.185-2025 , cuyo objeto es,“Prestar servicios para el 
desarrollo de los procesos de formación de las actividades académicas programadas por el Centro de Lenguas, durante el primer semestre de la vigencia 2025</t>
  </si>
  <si>
    <t>Amparar la adición del contrato de prestación de servicios  No.207-2025 , cuyo objeto es,“Prestar servicios para el 
desarrollo de los procesos de formación de las actividades académicas programadas por el Centro de Lenguas, durante el primer semestre de la vigencia 2025</t>
  </si>
  <si>
    <t>Amparar la adición del contrato de prestación de servicios  No.224-2025 , cuyo objeto es,“Prestar servicios para el 
desarrollo de los procesos de formación de las actividades académicas programadas por el Centro de Lenguas, durante el primer semestre de la vigencia 2025</t>
  </si>
  <si>
    <t>Amparar la adición del contrato de prestación de servicios  No. 152-2025, cuyo objeto es,“Prestar servicios para el 
desarrollo de los procesos de formación de las actividades académicas programadas por el Centro de Lenguas, durante el primer semestre de la vigencia 2025</t>
  </si>
  <si>
    <t>Amparar la adición del contrato de prestación de servicios  No.167-2025 , cuyo objeto es,“Prestar servicios para el 
desarrollo de los procesos de formación de las actividades académicas programadas por el Centro de Lenguas, durante el primer semestre de la vigencia 2025</t>
  </si>
  <si>
    <t>Amparar la adición del contrato de prestación de servicios  No.131-2025 , cuyo objeto es,“Prestar servicios para el 
desarrollo de los procesos de formación de las actividades académicas programadas por el Centro de Lenguas, durante el primer semestre de la vigencia 2025</t>
  </si>
  <si>
    <t>Amparar la adición del contrato de prestación de servicios  No.149-2025 , cuyo objeto es,“Prestar servicios para el 
desarrollo de los procesos de formación de las actividades académicas programadas por el Centro de Lenguas, durante el primer semestre de la vigencia 2025</t>
  </si>
  <si>
    <t>Amparar la adición del contrato de prestación de servicios  No.087-2025 , cuyo objeto es,“Prestar servicios para el 
desarrollo de los procesos de formación de las actividades académicas programadas por el Centro de Lenguas, durante el primer semestre de la vigencia 2025</t>
  </si>
  <si>
    <t>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</si>
  <si>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julio</t>
  </si>
  <si>
    <t>Amparar la adición del Contrato No. 236 de 2025 cuyo objeto es “Planificar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</si>
  <si>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junio</t>
  </si>
  <si>
    <t>Prestar atención básica en enfermería y primeros auxilios en la sede del Instituto Pedagógico Nacional – IPN a niños, jóvenes y adultos que participen en actividades académicas, extracurriculares o de extensión. Incluyendo las actividades operativas del Centro de Lenguas durante el segundo semestre del año 2025.</t>
  </si>
  <si>
    <t>Amparar la adición del contrato de prestación de servicios  No.214-2025 , cuyo objeto es,“ Prestar servicios para el desarrollo de los procesos de formación de las actividades académicas programadas  por el Centro de Lenguas, durante el primer semestre de la vigencia 2025."</t>
  </si>
  <si>
    <t>“Prestar servicios profesionales orientados al desarrollo de los procesos de aprendizaje en el marco de la programación académica del Centro de Lenguas, durante el segundo semestre del año 2025”</t>
  </si>
  <si>
    <t>Amparar la adición del contrato de prestación de servicios  No.825-2025 , cuyo objeto es,“ Prestar servicios para el desarrollo de los procesos de formación del curso de inglés para emprendedores con énfasis en turismo, programado por el Centro de Lenguas".</t>
  </si>
  <si>
    <t>Prestar servicios profesionales para realizar el proceso caracterización de los estudiantes de la UPN, que permita la identificación de factores de riesgo psicosocial y demás asociados a la misionalidad de la Subdirección de Bienestar Universitario.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</si>
  <si>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</si>
  <si>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Prestar servicios para el desarrollo de los procesos de formación de las actividades académicas programadas por el Centro de Lenguas para la vigencia 2025</t>
  </si>
  <si>
    <t>601 5941894</t>
  </si>
  <si>
    <t>JULIO</t>
  </si>
  <si>
    <t>Junio</t>
  </si>
  <si>
    <t>602 5941894</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</si>
  <si>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</si>
  <si>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UPK</t>
  </si>
  <si>
    <t>UNICO PAGO</t>
  </si>
  <si>
    <t>20.04</t>
  </si>
  <si>
    <t>Servicios Aacdémicos</t>
  </si>
  <si>
    <t>Prestar servicios profesionales en el rol de líder PEI bilingüe, en el marco del proyecto de Fortalecimiento de inglés como segunda lengua en 3 instituciones educativas en transición a modelo bilingüe, focalizadas en los municipios de Bituima, Anapoima y La Vega, Cundinamarca.</t>
  </si>
  <si>
    <t>Apoyar en las gestiones administrativas requeridas para la puesta en marcha, ejecución y cierre del  proyecto de Fortalecimiento de inglés como segunda lengua en instituciones educativas de media técnica y en transición a modelo bilingüe, focalizadas en 7 municipios del departamento de Cundinamarca</t>
  </si>
  <si>
    <t>Prestar servicios para el desarrollo de los procesos de formación en el marco del proyecto de fortalecimiento del inglés como segunda lengua, dirigido a instituciones educativas con media técnica y aquellas en proceso de transición hacia un modelo bilingüe, focalizadas en municipios del departamento de Cundinamarca.</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</si>
  <si>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</si>
  <si>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 xml:space="preserve">Prestar servicios profesionales en el rol de coordinador del proyecto de Fortalecimiento de inglés como segunda lengua en instituciones educativas de media técnica y en transición a modelo bilingüe, focalizadas en 7 municipios del departamento de Cundinamarca. </t>
  </si>
  <si>
    <t>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</si>
  <si>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 xml:space="preserve">Prestar servicios profesionales en el rol de profesional administrativo del proyecto de Fortalecimiento de inglés como segunda lengua en instituciones educativas de media técnica y en transición a modelo bilingüe, focalizadas en 7 municipios del departamento de Cundinamarca. </t>
  </si>
  <si>
    <t xml:space="preserve">agosto </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</si>
  <si>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</si>
  <si>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Prestar servicios profesionales requeridos en la implementación y ejecución de las estrategias y servicios que ofrece la Universidad Pedagógica Nacional para la inclusión educativa, apoyando el acompañamiento y la asistencia en la evaluación, adaptación de herramientas o mecanismos tecnológicos que promuevan la inclusión social y educativa de personas con capacidades diferentes</t>
  </si>
  <si>
    <t>001</t>
  </si>
  <si>
    <t>Amparar el pago de cartas de invitación de profesionales con título de Doctor, para evaluación de documentos académicos 2025-2.</t>
  </si>
  <si>
    <t>septiembre</t>
  </si>
  <si>
    <t>Amparar la adición del contrato de prestación de servicios  No.1223-2025 , cuyo objeto es,Prestar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</si>
  <si>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21.20.01</t>
  </si>
  <si>
    <t>Amparar la adición del Contrato de Prestación de Servicios No. 013 cuyo objeto contractual es "Prestar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</si>
  <si>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Amparar la adición del Contrato de Prestación de Servicios No. 014 de 2025 cuyo objeto contractual es "Prestar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</si>
  <si>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Amparar la adición del Contrato de Prestación de Servicios No. 031 de 2025 cuyo objeto contractual es "Prestar los servicios profesionales para apoyar al Grupo Interno de Trabajo de Infraestructura Física en las acciones para la implementación y seguimiento del Sistema de Gestión Ambiental de la Universidad Pedagógica Nacional "</t>
  </si>
  <si>
    <t>noviembre</t>
  </si>
  <si>
    <t>Amparar la adición del contrato de prestación de servicios No. 017 del 2025 con objeto contractual "Prestar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</si>
  <si>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Amparar la adición del contrato de prestación de servicios No. 030 del 2025 con objeto contractual "Prestar servicios profesionales de apoyo y asistencia técnica a la Oficina de Desarrollo y Planeación para el proceso de Planeación Financiera relacionadas con las proyecciones presupuestales y financieras requeridas por la institución".</t>
  </si>
  <si>
    <t>SI ELIMINAR</t>
  </si>
  <si>
    <t xml:space="preserve">Amparar la adición del contrato de prestación de servicios  No.961-2025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</si>
  <si>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</si>
  <si>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No.1042-2025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</si>
  <si>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No.1039-2025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</si>
  <si>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</si>
  <si>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No.952-2025 , cuyo objeto es,“ Prestar servicios profesionales orientados al desarrollo de los  procesos de aprendizaje en el marco de la programación académica del Centro de Lenguas, durante el  segundo semestre del año 2025". </t>
  </si>
  <si>
    <t>octubre</t>
  </si>
  <si>
    <t xml:space="preserve">Amparar la adición del contrato de prestación de servicios  No.1070-2025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</si>
  <si>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No.993-2025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</si>
  <si>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</si>
  <si>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No.986-2025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</si>
  <si>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</si>
  <si>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</si>
  <si>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</si>
  <si>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</si>
  <si>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No.1038-2025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</si>
  <si>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</si>
  <si>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</si>
  <si>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No.1027-2025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</si>
  <si>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</si>
  <si>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</si>
  <si>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</si>
  <si>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No.1068-2025 , cuyo objeto es,“ Prestar servicios profesionales orientados al desarrollo de los  procesos de aprendizaje en el marco de la programación académica del Centro de Lenguas, durante el  segundo semestre del año 2025". </t>
  </si>
  <si>
    <t>VERSIÓN 39</t>
  </si>
  <si>
    <t xml:space="preserve">Amparar la adición del contrato de prestación de servicios  No.1014-2025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</si>
  <si>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No.1011-2025 , cuyo objeto es,“ Prestar servicios profesionales orientados al desarrollo de los  procesos de aprendizaje en el marco de la programación académica del Centro de Lenguas, durante el  segundo semestre del año 2025". </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</si>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</sst>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8" formatCode="&quot;$&quot;\ #,##0.00;[Red]\-&quot;$&quot;\ #,##0.00"/>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
    <numFmt numFmtId="170" formatCode="&quot;$&quot;\ #,##0.00"/>
    <numFmt numFmtId="171" formatCode="#,##0.0_ ;\-#,##0.0\ "/>
  </numFmts>
  <fonts count="42">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sz val="9"/>
      <color theme="1"/>
      <name val="Calibri"/>
      <family val="2"/>
      <scheme val="minor"/>
    </font>
    <font>
      <b/>
      <sz val="9"/>
      <color theme="1"/>
      <name val="Calibri"/>
      <family val="2"/>
      <scheme val="minor"/>
    </font>
    <font>
      <sz val="9"/>
      <color theme="1"/>
      <name val="Arial"/>
      <family val="2"/>
    </font>
    <font>
      <b/>
      <sz val="10"/>
      <color theme="1"/>
      <name val="Verdana"/>
      <family val="2"/>
    </font>
    <font>
      <sz val="9"/>
      <name val="Arial"/>
      <family val="2"/>
    </font>
    <font>
      <b/>
      <sz val="9"/>
      <color theme="1"/>
      <name val="Arial"/>
      <family val="2"/>
    </font>
    <font>
      <u/>
      <sz val="9"/>
      <color theme="1"/>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sz val="9"/>
      <color rgb="FFFF0000"/>
      <name val="Calibri"/>
      <family val="2"/>
      <scheme val="minor"/>
    </font>
    <font>
      <b/>
      <sz val="9"/>
      <name val="Arial"/>
      <family val="2"/>
    </font>
    <font>
      <b/>
      <sz val="9"/>
      <name val="Calibri"/>
      <family val="2"/>
      <scheme val="minor"/>
    </font>
    <font>
      <sz val="9"/>
      <color rgb="FFFF0000"/>
      <name val="Arial"/>
      <family val="2"/>
    </font>
    <font>
      <b/>
      <sz val="8"/>
      <name val="Arial"/>
      <family val="2"/>
    </font>
    <font>
      <sz val="8"/>
      <name val="Arial"/>
      <family val="2"/>
    </font>
    <font>
      <sz val="11"/>
      <color indexed="8"/>
      <name val="Calibri"/>
      <family val="2"/>
    </font>
    <font>
      <b/>
      <sz val="11"/>
      <color theme="1"/>
      <name val="Calibri"/>
      <family val="2"/>
      <scheme val="minor"/>
    </font>
    <font>
      <sz val="9"/>
      <color rgb="FFFF0000"/>
      <name val="Calibri (Cuerpo)"/>
    </font>
    <font>
      <b/>
      <sz val="8"/>
      <color rgb="FFFF0000"/>
      <name val="Arial"/>
      <family val="2"/>
    </font>
    <font>
      <sz val="9"/>
      <name val="Calibri (Cuerpo)"/>
    </font>
    <font>
      <b/>
      <sz val="8"/>
      <color theme="0"/>
      <name val="Arial"/>
      <family val="2"/>
    </font>
    <font>
      <b/>
      <sz val="9"/>
      <color theme="0"/>
      <name val="Arial"/>
      <family val="2"/>
    </font>
    <font>
      <b/>
      <sz val="16"/>
      <name val="Arial"/>
      <family val="2"/>
    </font>
    <font>
      <b/>
      <sz val="12"/>
      <color theme="8" tint="-0.249977111117893"/>
      <name val="Arial"/>
      <family val="2"/>
    </font>
    <font>
      <b/>
      <sz val="14"/>
      <color theme="8" tint="-0.249977111117893"/>
      <name val="Arial"/>
      <family val="2"/>
    </font>
    <font>
      <b/>
      <sz val="12"/>
      <name val="Arial"/>
      <family val="2"/>
    </font>
    <font>
      <b/>
      <sz val="14"/>
      <name val="Arial"/>
      <family val="2"/>
    </font>
    <font>
      <i/>
      <sz val="8"/>
      <color theme="1"/>
      <name val="Arial"/>
      <family val="2"/>
    </font>
    <font>
      <i/>
      <sz val="9"/>
      <color theme="1"/>
      <name val="Arial"/>
      <family val="2"/>
    </font>
    <font>
      <u/>
      <sz val="9"/>
      <color theme="1"/>
      <name val="Calibri"/>
      <family val="2"/>
      <scheme val="minor"/>
    </font>
    <font>
      <u/>
      <sz val="9"/>
      <name val="Arial"/>
      <family val="2"/>
    </font>
    <font>
      <sz val="9"/>
      <color indexed="81"/>
      <name val="Tahoma"/>
      <family val="2"/>
    </font>
    <font>
      <b/>
      <sz val="9"/>
      <color indexed="81"/>
      <name val="Tahoma"/>
      <family val="2"/>
    </font>
    <font>
      <sz val="11"/>
      <color rgb="FFFF0000"/>
      <name val="Calibri"/>
      <family val="2"/>
      <scheme val="minor"/>
    </font>
    <font>
      <sz val="1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FF"/>
        <bgColor rgb="FF000000"/>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s>
  <cellStyleXfs count="292">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8"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204">
    <xf numFmtId="0" fontId="0" fillId="0" borderId="0" xfId="0"/>
    <xf numFmtId="0" fontId="7" fillId="0" borderId="0" xfId="0" applyFont="1" applyAlignment="1" applyProtection="1">
      <alignment vertical="center"/>
      <protection hidden="1"/>
    </xf>
    <xf numFmtId="0" fontId="7" fillId="0" borderId="0" xfId="0" applyFont="1" applyProtection="1">
      <protection hidden="1"/>
    </xf>
    <xf numFmtId="0" fontId="9" fillId="0" borderId="0" xfId="0" applyFont="1" applyProtection="1">
      <protection hidden="1"/>
    </xf>
    <xf numFmtId="165" fontId="0" fillId="0" borderId="0" xfId="0" applyNumberFormat="1"/>
    <xf numFmtId="0" fontId="7" fillId="0" borderId="0" xfId="0" applyFont="1" applyAlignment="1" applyProtection="1">
      <alignment horizontal="center"/>
      <protection hidden="1"/>
    </xf>
    <xf numFmtId="0" fontId="0" fillId="0" borderId="0" xfId="0" pivotButton="1"/>
    <xf numFmtId="0" fontId="7" fillId="2" borderId="0" xfId="0" applyFont="1" applyFill="1" applyAlignment="1" applyProtection="1">
      <alignment vertical="center"/>
      <protection hidden="1"/>
    </xf>
    <xf numFmtId="0" fontId="7" fillId="2" borderId="0" xfId="0" applyFont="1" applyFill="1" applyProtection="1">
      <protection hidden="1"/>
    </xf>
    <xf numFmtId="166" fontId="5" fillId="0" borderId="1" xfId="0" applyNumberFormat="1" applyFont="1" applyBorder="1" applyAlignment="1" applyProtection="1">
      <alignment vertical="center"/>
      <protection hidden="1"/>
    </xf>
    <xf numFmtId="165" fontId="7" fillId="8" borderId="1" xfId="1" applyNumberFormat="1" applyFont="1" applyFill="1" applyBorder="1" applyAlignment="1" applyProtection="1">
      <alignment horizontal="center" vertical="center" wrapText="1"/>
      <protection hidden="1"/>
    </xf>
    <xf numFmtId="0" fontId="7" fillId="0" borderId="1" xfId="0" quotePrefix="1"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7" fillId="8" borderId="1" xfId="0" applyFont="1" applyFill="1" applyBorder="1" applyAlignment="1" applyProtection="1">
      <alignment horizontal="center" vertical="center" wrapText="1"/>
      <protection hidden="1"/>
    </xf>
    <xf numFmtId="169" fontId="7" fillId="8" borderId="1" xfId="5" applyNumberFormat="1" applyFont="1" applyFill="1" applyBorder="1" applyAlignment="1" applyProtection="1">
      <alignment horizontal="center" vertical="center" wrapText="1"/>
      <protection hidden="1"/>
    </xf>
    <xf numFmtId="167" fontId="7" fillId="11" borderId="1" xfId="0" applyNumberFormat="1" applyFont="1" applyFill="1" applyBorder="1" applyAlignment="1" applyProtection="1">
      <alignment horizontal="center" vertical="center"/>
      <protection hidden="1"/>
    </xf>
    <xf numFmtId="0" fontId="7" fillId="11" borderId="1" xfId="0" applyFont="1" applyFill="1" applyBorder="1" applyAlignment="1" applyProtection="1">
      <alignment horizontal="center" vertical="center"/>
      <protection hidden="1"/>
    </xf>
    <xf numFmtId="49" fontId="7" fillId="11" borderId="1" xfId="4" applyFont="1" applyFill="1" applyBorder="1" applyAlignment="1" applyProtection="1">
      <alignment horizontal="center" vertical="center" wrapText="1"/>
      <protection hidden="1"/>
    </xf>
    <xf numFmtId="165" fontId="7" fillId="2" borderId="1" xfId="0" applyNumberFormat="1" applyFont="1" applyFill="1" applyBorder="1" applyAlignment="1" applyProtection="1">
      <alignment horizontal="center" vertical="center"/>
      <protection hidden="1"/>
    </xf>
    <xf numFmtId="49" fontId="7" fillId="0" borderId="1" xfId="4" applyFont="1" applyBorder="1" applyProtection="1">
      <alignment horizontal="left" vertical="center"/>
      <protection hidden="1"/>
    </xf>
    <xf numFmtId="0" fontId="7" fillId="3" borderId="1"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protection hidden="1"/>
    </xf>
    <xf numFmtId="165" fontId="7" fillId="12" borderId="1" xfId="1" applyNumberFormat="1" applyFont="1" applyFill="1" applyBorder="1" applyAlignment="1" applyProtection="1">
      <alignment horizontal="center" vertical="center" wrapText="1"/>
      <protection hidden="1"/>
    </xf>
    <xf numFmtId="165" fontId="7" fillId="3" borderId="1" xfId="1" applyNumberFormat="1" applyFont="1" applyFill="1" applyBorder="1" applyAlignment="1" applyProtection="1">
      <alignment horizontal="center" vertical="center" wrapText="1"/>
      <protection hidden="1"/>
    </xf>
    <xf numFmtId="166" fontId="5" fillId="6" borderId="1" xfId="0" applyNumberFormat="1" applyFont="1" applyFill="1" applyBorder="1" applyAlignment="1" applyProtection="1">
      <alignment horizontal="right" vertical="center"/>
      <protection hidden="1"/>
    </xf>
    <xf numFmtId="0" fontId="7" fillId="0" borderId="0" xfId="0" applyFont="1" applyAlignment="1" applyProtection="1">
      <alignment vertical="center" wrapText="1"/>
      <protection hidden="1"/>
    </xf>
    <xf numFmtId="0" fontId="10" fillId="0" borderId="0" xfId="0" applyFont="1" applyAlignment="1" applyProtection="1">
      <alignment vertical="center" wrapTex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horizontal="center" vertical="center" wrapText="1"/>
      <protection hidden="1"/>
    </xf>
    <xf numFmtId="6" fontId="7" fillId="2" borderId="0" xfId="0" applyNumberFormat="1" applyFont="1" applyFill="1" applyAlignment="1" applyProtection="1">
      <alignment vertical="center"/>
      <protection hidden="1"/>
    </xf>
    <xf numFmtId="9" fontId="7" fillId="2" borderId="0" xfId="5" applyFont="1" applyFill="1" applyBorder="1" applyAlignment="1" applyProtection="1">
      <alignment vertical="center"/>
      <protection hidden="1"/>
    </xf>
    <xf numFmtId="164" fontId="5" fillId="2" borderId="0" xfId="0" applyNumberFormat="1" applyFont="1" applyFill="1" applyAlignment="1" applyProtection="1">
      <alignment vertical="center"/>
      <protection hidden="1"/>
    </xf>
    <xf numFmtId="6" fontId="10" fillId="2" borderId="0" xfId="0" applyNumberFormat="1" applyFont="1" applyFill="1" applyAlignment="1" applyProtection="1">
      <alignment vertical="center"/>
      <protection hidden="1"/>
    </xf>
    <xf numFmtId="164" fontId="6" fillId="2" borderId="0" xfId="0" applyNumberFormat="1"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10" fillId="2" borderId="0" xfId="6" applyFont="1" applyFill="1" applyBorder="1" applyAlignment="1" applyProtection="1">
      <alignment horizontal="center" vertical="center" wrapText="1"/>
      <protection hidden="1"/>
    </xf>
    <xf numFmtId="0" fontId="10" fillId="2" borderId="0" xfId="6" applyFont="1" applyFill="1" applyBorder="1" applyAlignment="1" applyProtection="1">
      <alignment horizontal="left" vertical="center" wrapText="1"/>
      <protection hidden="1"/>
    </xf>
    <xf numFmtId="0" fontId="10" fillId="2"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9" fontId="5" fillId="0" borderId="1" xfId="5" applyFont="1" applyBorder="1" applyAlignment="1" applyProtection="1">
      <alignment vertical="center"/>
      <protection hidden="1"/>
    </xf>
    <xf numFmtId="165" fontId="7" fillId="4" borderId="1" xfId="1" applyNumberFormat="1" applyFont="1" applyFill="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164" fontId="7" fillId="0" borderId="1" xfId="0" applyNumberFormat="1" applyFont="1" applyBorder="1" applyAlignment="1" applyProtection="1">
      <alignment horizontal="left" vertical="center"/>
      <protection hidden="1"/>
    </xf>
    <xf numFmtId="0" fontId="11" fillId="0" borderId="1" xfId="3" applyFont="1" applyFill="1" applyBorder="1" applyAlignment="1" applyProtection="1">
      <alignment horizontal="center" vertical="center"/>
      <protection hidden="1"/>
    </xf>
    <xf numFmtId="3" fontId="7" fillId="12" borderId="1" xfId="0" applyNumberFormat="1" applyFont="1" applyFill="1" applyBorder="1" applyAlignment="1" applyProtection="1">
      <alignment horizontal="left" vertical="center" wrapText="1"/>
      <protection hidden="1"/>
    </xf>
    <xf numFmtId="0" fontId="5" fillId="0" borderId="1" xfId="0" applyFont="1" applyBorder="1" applyAlignment="1" applyProtection="1">
      <alignment horizontal="center" vertical="center"/>
      <protection hidden="1"/>
    </xf>
    <xf numFmtId="0" fontId="12" fillId="0" borderId="1" xfId="0" applyFont="1" applyBorder="1" applyAlignment="1" applyProtection="1">
      <alignment vertical="center" wrapText="1"/>
      <protection hidden="1"/>
    </xf>
    <xf numFmtId="0" fontId="13"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1"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1"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1"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165" fontId="0" fillId="16" borderId="1" xfId="1" applyNumberFormat="1" applyFont="1" applyFill="1" applyBorder="1" applyAlignment="1">
      <alignment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0" fillId="17" borderId="1" xfId="1" applyNumberFormat="1" applyFont="1" applyFill="1" applyBorder="1" applyAlignment="1">
      <alignment vertical="center"/>
    </xf>
    <xf numFmtId="44" fontId="7" fillId="7" borderId="1" xfId="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Alignment="1">
      <alignment horizontal="left" indent="1"/>
    </xf>
    <xf numFmtId="164" fontId="0" fillId="0" borderId="0" xfId="0" applyNumberFormat="1"/>
    <xf numFmtId="0" fontId="9" fillId="0" borderId="0" xfId="0" applyFont="1" applyAlignment="1" applyProtection="1">
      <alignment vertical="center"/>
      <protection hidden="1"/>
    </xf>
    <xf numFmtId="0" fontId="17" fillId="0" borderId="3" xfId="0" applyFont="1" applyBorder="1" applyAlignment="1" applyProtection="1">
      <alignment horizontal="center" vertical="center"/>
      <protection hidden="1"/>
    </xf>
    <xf numFmtId="6" fontId="17" fillId="0" borderId="0" xfId="0" applyNumberFormat="1" applyFont="1" applyAlignment="1" applyProtection="1">
      <alignment vertical="center"/>
      <protection hidden="1"/>
    </xf>
    <xf numFmtId="6" fontId="17" fillId="2" borderId="0" xfId="0" applyNumberFormat="1" applyFont="1" applyFill="1" applyAlignment="1" applyProtection="1">
      <alignment vertical="center"/>
      <protection hidden="1"/>
    </xf>
    <xf numFmtId="0" fontId="9" fillId="2" borderId="0" xfId="0" applyFont="1" applyFill="1" applyAlignment="1" applyProtection="1">
      <alignment vertical="center"/>
      <protection hidden="1"/>
    </xf>
    <xf numFmtId="0" fontId="17" fillId="10" borderId="3" xfId="6" applyFont="1" applyFill="1" applyBorder="1" applyAlignment="1" applyProtection="1">
      <alignment vertical="center" wrapText="1"/>
      <protection hidden="1"/>
    </xf>
    <xf numFmtId="0" fontId="20" fillId="2" borderId="1" xfId="6" applyFont="1" applyFill="1" applyBorder="1" applyAlignment="1" applyProtection="1">
      <alignment horizontal="center" vertical="center" wrapText="1"/>
      <protection hidden="1"/>
    </xf>
    <xf numFmtId="1" fontId="20" fillId="2" borderId="1" xfId="6" applyNumberFormat="1" applyFont="1" applyFill="1" applyBorder="1" applyAlignment="1" applyProtection="1">
      <alignment horizontal="center" vertical="center" wrapText="1"/>
      <protection hidden="1"/>
    </xf>
    <xf numFmtId="0" fontId="21" fillId="2" borderId="1" xfId="6" applyFont="1" applyFill="1" applyBorder="1" applyAlignment="1" applyProtection="1">
      <alignment horizontal="center" vertical="center" wrapText="1"/>
      <protection hidden="1"/>
    </xf>
    <xf numFmtId="3" fontId="20" fillId="2" borderId="1" xfId="0" applyNumberFormat="1" applyFont="1" applyFill="1" applyBorder="1" applyAlignment="1" applyProtection="1">
      <alignment horizontal="center" vertical="center" wrapText="1"/>
      <protection hidden="1"/>
    </xf>
    <xf numFmtId="0" fontId="21" fillId="0" borderId="0" xfId="0" applyFont="1" applyProtection="1">
      <protection hidden="1"/>
    </xf>
    <xf numFmtId="0" fontId="10" fillId="0" borderId="0" xfId="6" applyFont="1" applyFill="1" applyBorder="1" applyAlignment="1" applyProtection="1">
      <alignment horizontal="left" vertical="center" wrapText="1"/>
      <protection hidden="1"/>
    </xf>
    <xf numFmtId="164" fontId="6" fillId="0" borderId="0" xfId="0" applyNumberFormat="1" applyFont="1" applyAlignment="1" applyProtection="1">
      <alignment vertical="center"/>
      <protection hidden="1"/>
    </xf>
    <xf numFmtId="0" fontId="20" fillId="0" borderId="1" xfId="6" applyFont="1" applyFill="1" applyBorder="1" applyAlignment="1" applyProtection="1">
      <alignment horizontal="center" vertical="center" wrapText="1"/>
      <protection hidden="1"/>
    </xf>
    <xf numFmtId="165" fontId="7" fillId="0" borderId="0" xfId="0" applyNumberFormat="1" applyFont="1" applyProtection="1">
      <protection hidden="1"/>
    </xf>
    <xf numFmtId="170" fontId="0" fillId="0" borderId="0" xfId="0" applyNumberFormat="1"/>
    <xf numFmtId="170" fontId="9" fillId="0" borderId="1" xfId="0" applyNumberFormat="1" applyFont="1" applyBorder="1" applyAlignment="1">
      <alignment horizontal="right" vertical="center" wrapText="1"/>
    </xf>
    <xf numFmtId="170" fontId="0" fillId="0" borderId="1" xfId="0" applyNumberFormat="1" applyBorder="1"/>
    <xf numFmtId="44" fontId="0" fillId="0" borderId="1" xfId="1" applyFont="1" applyBorder="1"/>
    <xf numFmtId="165" fontId="0" fillId="0" borderId="1" xfId="0" applyNumberFormat="1" applyBorder="1"/>
    <xf numFmtId="0" fontId="23" fillId="0" borderId="1" xfId="0" applyFont="1" applyBorder="1" applyAlignment="1">
      <alignment horizontal="center" wrapText="1"/>
    </xf>
    <xf numFmtId="0" fontId="23" fillId="0" borderId="1" xfId="0" applyFont="1" applyBorder="1" applyAlignment="1">
      <alignment horizontal="center"/>
    </xf>
    <xf numFmtId="3" fontId="25" fillId="0" borderId="1" xfId="0" applyNumberFormat="1" applyFont="1" applyBorder="1" applyAlignment="1" applyProtection="1">
      <alignment horizontal="center" vertical="center" wrapText="1"/>
      <protection hidden="1"/>
    </xf>
    <xf numFmtId="0" fontId="19" fillId="0" borderId="1" xfId="0" applyFont="1" applyBorder="1" applyProtection="1">
      <protection hidden="1"/>
    </xf>
    <xf numFmtId="0" fontId="27" fillId="5" borderId="1" xfId="6" applyFont="1" applyFill="1" applyBorder="1" applyAlignment="1" applyProtection="1">
      <alignment horizontal="center" vertical="center" wrapText="1"/>
      <protection hidden="1"/>
    </xf>
    <xf numFmtId="0" fontId="27" fillId="12" borderId="1" xfId="6" applyFont="1" applyFill="1" applyBorder="1" applyAlignment="1" applyProtection="1">
      <alignment horizontal="center" vertical="center" wrapText="1"/>
      <protection hidden="1"/>
    </xf>
    <xf numFmtId="0" fontId="28" fillId="10" borderId="5" xfId="6" applyFont="1" applyFill="1" applyBorder="1" applyAlignment="1" applyProtection="1">
      <alignment vertical="center" wrapText="1"/>
      <protection hidden="1"/>
    </xf>
    <xf numFmtId="0" fontId="27" fillId="10" borderId="1" xfId="6" applyFont="1" applyFill="1" applyBorder="1" applyAlignment="1" applyProtection="1">
      <alignment horizontal="center" vertical="center" wrapText="1"/>
      <protection hidden="1"/>
    </xf>
    <xf numFmtId="0" fontId="17" fillId="10" borderId="3" xfId="6" applyFont="1" applyFill="1" applyBorder="1" applyAlignment="1" applyProtection="1">
      <alignment vertical="center"/>
      <protection hidden="1"/>
    </xf>
    <xf numFmtId="0" fontId="27" fillId="5" borderId="2" xfId="6" applyFont="1" applyFill="1" applyBorder="1" applyAlignment="1" applyProtection="1">
      <alignment horizontal="center" vertical="center" wrapText="1"/>
      <protection hidden="1"/>
    </xf>
    <xf numFmtId="0" fontId="27" fillId="9" borderId="2" xfId="6" applyFont="1" applyFill="1" applyBorder="1" applyAlignment="1" applyProtection="1">
      <alignment horizontal="center" vertical="center" wrapText="1"/>
      <protection hidden="1"/>
    </xf>
    <xf numFmtId="164" fontId="18" fillId="2" borderId="0" xfId="0" applyNumberFormat="1" applyFont="1" applyFill="1" applyAlignment="1" applyProtection="1">
      <alignment vertical="center"/>
      <protection hidden="1"/>
    </xf>
    <xf numFmtId="0" fontId="9" fillId="2" borderId="0" xfId="0" applyFont="1" applyFill="1" applyAlignment="1" applyProtection="1">
      <alignment horizontal="center" vertical="center"/>
      <protection hidden="1"/>
    </xf>
    <xf numFmtId="0" fontId="31" fillId="0" borderId="0" xfId="0" applyFont="1" applyAlignment="1" applyProtection="1">
      <alignment vertical="center" wrapText="1"/>
      <protection hidden="1"/>
    </xf>
    <xf numFmtId="0" fontId="33" fillId="0" borderId="0" xfId="0" applyFont="1" applyAlignment="1" applyProtection="1">
      <alignment vertical="center" wrapText="1"/>
      <protection hidden="1"/>
    </xf>
    <xf numFmtId="0" fontId="7" fillId="0" borderId="3" xfId="0" applyFont="1" applyBorder="1" applyProtection="1">
      <protection hidden="1"/>
    </xf>
    <xf numFmtId="0" fontId="10" fillId="0" borderId="0" xfId="0" applyFont="1" applyProtection="1">
      <protection hidden="1"/>
    </xf>
    <xf numFmtId="0" fontId="34" fillId="0" borderId="0" xfId="0" applyFont="1" applyProtection="1">
      <protection hidden="1"/>
    </xf>
    <xf numFmtId="14" fontId="34" fillId="0" borderId="0" xfId="0" applyNumberFormat="1" applyFont="1" applyProtection="1">
      <protection hidden="1"/>
    </xf>
    <xf numFmtId="0" fontId="35" fillId="0" borderId="0" xfId="0" applyFont="1" applyProtection="1">
      <protection hidden="1"/>
    </xf>
    <xf numFmtId="0" fontId="36" fillId="0" borderId="0" xfId="3" applyFont="1" applyProtection="1">
      <protection hidden="1"/>
    </xf>
    <xf numFmtId="165" fontId="7" fillId="2" borderId="6" xfId="0" applyNumberFormat="1" applyFont="1" applyFill="1" applyBorder="1" applyAlignment="1" applyProtection="1">
      <alignment horizontal="center" vertical="center"/>
      <protection hidden="1"/>
    </xf>
    <xf numFmtId="0" fontId="9" fillId="0" borderId="1" xfId="0" quotePrefix="1" applyFont="1" applyBorder="1" applyAlignment="1" applyProtection="1">
      <alignment horizontal="center" vertical="center" wrapText="1"/>
      <protection hidden="1"/>
    </xf>
    <xf numFmtId="0" fontId="9" fillId="8" borderId="1"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165" fontId="9" fillId="8" borderId="1" xfId="1" applyNumberFormat="1" applyFont="1" applyFill="1" applyBorder="1" applyAlignment="1" applyProtection="1">
      <alignment horizontal="center" vertical="center" wrapText="1"/>
      <protection hidden="1"/>
    </xf>
    <xf numFmtId="169" fontId="9" fillId="8" borderId="1" xfId="5" applyNumberFormat="1" applyFont="1" applyFill="1" applyBorder="1" applyAlignment="1" applyProtection="1">
      <alignment horizontal="center" vertical="center" wrapText="1"/>
      <protection hidden="1"/>
    </xf>
    <xf numFmtId="165" fontId="9" fillId="12" borderId="1" xfId="1" applyNumberFormat="1" applyFont="1" applyFill="1" applyBorder="1" applyAlignment="1" applyProtection="1">
      <alignment horizontal="center" vertical="center" wrapText="1"/>
      <protection hidden="1"/>
    </xf>
    <xf numFmtId="166" fontId="12" fillId="0" borderId="1" xfId="0" applyNumberFormat="1" applyFont="1" applyBorder="1" applyAlignment="1" applyProtection="1">
      <alignment vertical="center"/>
      <protection hidden="1"/>
    </xf>
    <xf numFmtId="166" fontId="12" fillId="6" borderId="1" xfId="0" applyNumberFormat="1" applyFont="1" applyFill="1" applyBorder="1" applyAlignment="1" applyProtection="1">
      <alignment horizontal="right" vertical="center"/>
      <protection hidden="1"/>
    </xf>
    <xf numFmtId="165" fontId="9" fillId="3" borderId="1" xfId="1" applyNumberFormat="1" applyFont="1" applyFill="1" applyBorder="1" applyAlignment="1" applyProtection="1">
      <alignment horizontal="center" vertical="center" wrapText="1"/>
      <protection hidden="1"/>
    </xf>
    <xf numFmtId="9" fontId="12" fillId="0" borderId="1" xfId="5" applyFont="1" applyBorder="1" applyAlignment="1" applyProtection="1">
      <alignment vertical="center"/>
      <protection hidden="1"/>
    </xf>
    <xf numFmtId="165" fontId="9" fillId="4" borderId="1" xfId="1" applyNumberFormat="1"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12" fillId="0" borderId="1" xfId="0" applyFont="1" applyBorder="1" applyAlignment="1" applyProtection="1">
      <alignment vertical="center"/>
      <protection hidden="1"/>
    </xf>
    <xf numFmtId="0" fontId="12" fillId="0" borderId="1" xfId="0" applyFont="1" applyBorder="1" applyAlignment="1" applyProtection="1">
      <alignment horizontal="center" vertical="center"/>
      <protection hidden="1"/>
    </xf>
    <xf numFmtId="44" fontId="9" fillId="7" borderId="1" xfId="1" applyFont="1" applyFill="1" applyBorder="1" applyAlignment="1" applyProtection="1">
      <alignment horizontal="center" vertical="center" wrapText="1"/>
      <protection hidden="1"/>
    </xf>
    <xf numFmtId="167" fontId="9" fillId="11" borderId="1" xfId="0" applyNumberFormat="1" applyFont="1" applyFill="1" applyBorder="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0" fontId="9" fillId="3" borderId="1" xfId="0"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37" fillId="0" borderId="1" xfId="3" applyFont="1" applyFill="1" applyBorder="1" applyAlignment="1" applyProtection="1">
      <alignment horizontal="center" vertical="center"/>
      <protection hidden="1"/>
    </xf>
    <xf numFmtId="0" fontId="9" fillId="11" borderId="1" xfId="0" applyFont="1" applyFill="1" applyBorder="1" applyAlignment="1" applyProtection="1">
      <alignment horizontal="center" vertical="center"/>
      <protection hidden="1"/>
    </xf>
    <xf numFmtId="3" fontId="9" fillId="12" borderId="1" xfId="0" applyNumberFormat="1" applyFont="1" applyFill="1" applyBorder="1" applyAlignment="1" applyProtection="1">
      <alignment horizontal="left" vertical="center" wrapText="1"/>
      <protection hidden="1"/>
    </xf>
    <xf numFmtId="0" fontId="16" fillId="0" borderId="1" xfId="0" applyFont="1" applyBorder="1" applyAlignment="1" applyProtection="1">
      <alignment vertical="center" wrapText="1"/>
      <protection hidden="1"/>
    </xf>
    <xf numFmtId="0" fontId="19" fillId="0" borderId="1" xfId="0" applyFont="1" applyBorder="1" applyAlignment="1" applyProtection="1">
      <alignment horizontal="center" vertical="center" wrapText="1"/>
      <protection hidden="1"/>
    </xf>
    <xf numFmtId="44" fontId="19" fillId="7" borderId="1" xfId="1" applyFont="1" applyFill="1" applyBorder="1" applyAlignment="1" applyProtection="1">
      <alignment horizontal="center" vertical="center" wrapText="1"/>
      <protection hidden="1"/>
    </xf>
    <xf numFmtId="0" fontId="0" fillId="0" borderId="0" xfId="0" applyAlignment="1">
      <alignment wrapText="1"/>
    </xf>
    <xf numFmtId="0" fontId="0" fillId="0" borderId="1" xfId="0" applyBorder="1" applyAlignment="1">
      <alignment wrapText="1"/>
    </xf>
    <xf numFmtId="171" fontId="7" fillId="4" borderId="1" xfId="1" applyNumberFormat="1" applyFont="1" applyFill="1" applyBorder="1" applyAlignment="1" applyProtection="1">
      <alignment horizontal="center" vertical="center" wrapText="1"/>
      <protection hidden="1"/>
    </xf>
    <xf numFmtId="171" fontId="7" fillId="3" borderId="1" xfId="0" applyNumberFormat="1" applyFont="1" applyFill="1" applyBorder="1" applyAlignment="1" applyProtection="1">
      <alignment horizontal="center" vertical="center"/>
      <protection hidden="1"/>
    </xf>
    <xf numFmtId="171" fontId="9" fillId="3" borderId="1" xfId="0" applyNumberFormat="1" applyFont="1" applyFill="1" applyBorder="1" applyAlignment="1" applyProtection="1">
      <alignment horizontal="center" vertical="center"/>
      <protection hidden="1"/>
    </xf>
    <xf numFmtId="171" fontId="7" fillId="0" borderId="0" xfId="0" applyNumberFormat="1" applyFont="1" applyAlignment="1" applyProtection="1">
      <alignment vertical="center"/>
      <protection hidden="1"/>
    </xf>
    <xf numFmtId="171" fontId="31" fillId="0" borderId="0" xfId="0" applyNumberFormat="1" applyFont="1" applyAlignment="1" applyProtection="1">
      <alignment vertical="center" wrapText="1"/>
      <protection hidden="1"/>
    </xf>
    <xf numFmtId="171" fontId="10" fillId="2" borderId="0" xfId="0" applyNumberFormat="1" applyFont="1" applyFill="1" applyAlignment="1" applyProtection="1">
      <alignment vertical="center" wrapText="1"/>
      <protection hidden="1"/>
    </xf>
    <xf numFmtId="171" fontId="7" fillId="2" borderId="0" xfId="0" applyNumberFormat="1" applyFont="1" applyFill="1" applyAlignment="1" applyProtection="1">
      <alignment vertical="center"/>
      <protection hidden="1"/>
    </xf>
    <xf numFmtId="171" fontId="9" fillId="0" borderId="0" xfId="0" applyNumberFormat="1" applyFont="1" applyAlignment="1" applyProtection="1">
      <alignment vertical="center"/>
      <protection hidden="1"/>
    </xf>
    <xf numFmtId="171" fontId="27" fillId="5" borderId="2" xfId="6" applyNumberFormat="1" applyFont="1" applyFill="1" applyBorder="1" applyAlignment="1" applyProtection="1">
      <alignment horizontal="center" vertical="center" wrapText="1"/>
      <protection hidden="1"/>
    </xf>
    <xf numFmtId="171" fontId="9" fillId="4" borderId="1" xfId="1" applyNumberFormat="1" applyFont="1" applyFill="1" applyBorder="1" applyAlignment="1" applyProtection="1">
      <alignment horizontal="center" vertical="center" wrapText="1"/>
      <protection hidden="1"/>
    </xf>
    <xf numFmtId="171" fontId="7" fillId="0" borderId="0" xfId="0" applyNumberFormat="1" applyFont="1" applyProtection="1">
      <protection hidden="1"/>
    </xf>
    <xf numFmtId="168" fontId="9" fillId="3" borderId="1" xfId="0" applyNumberFormat="1" applyFont="1" applyFill="1" applyBorder="1" applyAlignment="1" applyProtection="1">
      <alignment horizontal="center" vertical="center"/>
      <protection hidden="1"/>
    </xf>
    <xf numFmtId="49" fontId="9" fillId="11" borderId="1" xfId="4" applyFont="1" applyFill="1" applyBorder="1" applyAlignment="1" applyProtection="1">
      <alignment horizontal="center" vertical="center" wrapText="1"/>
      <protection hidden="1"/>
    </xf>
    <xf numFmtId="164" fontId="9" fillId="0" borderId="1" xfId="0" applyNumberFormat="1" applyFont="1" applyBorder="1" applyAlignment="1" applyProtection="1">
      <alignment horizontal="left" vertical="center"/>
      <protection hidden="1"/>
    </xf>
    <xf numFmtId="49" fontId="9" fillId="0" borderId="1" xfId="4" applyFont="1" applyBorder="1" applyProtection="1">
      <alignment horizontal="left" vertical="center"/>
      <protection hidden="1"/>
    </xf>
    <xf numFmtId="0" fontId="9" fillId="0" borderId="1" xfId="0" applyFont="1" applyBorder="1" applyProtection="1">
      <protection hidden="1"/>
    </xf>
    <xf numFmtId="168" fontId="9" fillId="4" borderId="1" xfId="1" applyNumberFormat="1"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0" fontId="9" fillId="0" borderId="0" xfId="0" quotePrefix="1" applyFont="1" applyAlignment="1" applyProtection="1">
      <alignment horizontal="center" vertical="center" wrapText="1"/>
      <protection hidden="1"/>
    </xf>
    <xf numFmtId="44" fontId="12" fillId="0" borderId="1" xfId="1" applyFont="1" applyBorder="1" applyAlignment="1" applyProtection="1">
      <alignment vertical="center"/>
      <protection hidden="1"/>
    </xf>
    <xf numFmtId="165" fontId="9" fillId="2" borderId="0" xfId="0" applyNumberFormat="1"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44" fontId="0" fillId="0" borderId="0" xfId="1" applyFont="1"/>
    <xf numFmtId="0" fontId="9" fillId="8" borderId="1" xfId="0" quotePrefix="1" applyFont="1" applyFill="1" applyBorder="1" applyAlignment="1" applyProtection="1">
      <alignment horizontal="center" vertical="center" wrapText="1"/>
      <protection hidden="1"/>
    </xf>
    <xf numFmtId="168" fontId="7" fillId="0" borderId="0" xfId="0" applyNumberFormat="1" applyFont="1" applyProtection="1">
      <protection hidden="1"/>
    </xf>
    <xf numFmtId="165" fontId="9" fillId="18" borderId="1" xfId="0" applyNumberFormat="1" applyFont="1" applyFill="1" applyBorder="1" applyAlignment="1" applyProtection="1">
      <alignment horizontal="center" vertical="center"/>
      <protection hidden="1"/>
    </xf>
    <xf numFmtId="0" fontId="12" fillId="0" borderId="1" xfId="0" applyFont="1" applyBorder="1" applyAlignment="1">
      <alignment vertical="center" wrapText="1"/>
    </xf>
    <xf numFmtId="165" fontId="0" fillId="0" borderId="0" xfId="1" applyNumberFormat="1" applyFont="1"/>
    <xf numFmtId="6" fontId="0" fillId="0" borderId="0" xfId="0" applyNumberFormat="1"/>
    <xf numFmtId="8" fontId="7" fillId="0" borderId="0" xfId="0" applyNumberFormat="1" applyFont="1" applyProtection="1">
      <protection hidden="1"/>
    </xf>
    <xf numFmtId="43" fontId="0" fillId="0" borderId="0" xfId="93" applyFont="1"/>
    <xf numFmtId="0" fontId="12" fillId="19" borderId="1" xfId="0" applyFont="1" applyFill="1" applyBorder="1" applyAlignment="1">
      <alignment vertical="center" wrapText="1"/>
    </xf>
    <xf numFmtId="165" fontId="9" fillId="3" borderId="1" xfId="122" applyNumberFormat="1" applyFont="1" applyFill="1" applyBorder="1" applyAlignment="1" applyProtection="1">
      <alignment horizontal="center" vertical="center" wrapText="1"/>
      <protection hidden="1"/>
    </xf>
    <xf numFmtId="165" fontId="19" fillId="3" borderId="1" xfId="1" applyNumberFormat="1" applyFont="1" applyFill="1" applyBorder="1" applyAlignment="1" applyProtection="1">
      <alignment horizontal="center" vertical="center" wrapText="1"/>
      <protection hidden="1"/>
    </xf>
    <xf numFmtId="0" fontId="16" fillId="0" borderId="1" xfId="0" applyFont="1" applyBorder="1" applyAlignment="1" applyProtection="1">
      <alignment horizontal="center" vertical="center"/>
      <protection hidden="1"/>
    </xf>
    <xf numFmtId="165" fontId="19" fillId="4" borderId="1" xfId="1" applyNumberFormat="1" applyFont="1" applyFill="1" applyBorder="1" applyAlignment="1" applyProtection="1">
      <alignment horizontal="center" vertical="center" wrapText="1"/>
      <protection hidden="1"/>
    </xf>
    <xf numFmtId="165" fontId="19" fillId="12" borderId="1" xfId="1" applyNumberFormat="1" applyFont="1" applyFill="1" applyBorder="1" applyAlignment="1" applyProtection="1">
      <alignment horizontal="center" vertical="center" wrapText="1"/>
      <protection hidden="1"/>
    </xf>
    <xf numFmtId="165" fontId="19" fillId="2" borderId="1" xfId="0" applyNumberFormat="1" applyFont="1" applyFill="1" applyBorder="1" applyAlignment="1" applyProtection="1">
      <alignment horizontal="center" vertical="center"/>
      <protection hidden="1"/>
    </xf>
    <xf numFmtId="166" fontId="16" fillId="6" borderId="1" xfId="0" applyNumberFormat="1" applyFont="1" applyFill="1" applyBorder="1" applyAlignment="1" applyProtection="1">
      <alignment horizontal="right" vertical="center"/>
      <protection hidden="1"/>
    </xf>
    <xf numFmtId="8" fontId="0" fillId="0" borderId="0" xfId="0" applyNumberFormat="1"/>
    <xf numFmtId="0" fontId="19" fillId="0" borderId="1" xfId="0" quotePrefix="1" applyFont="1" applyBorder="1" applyAlignment="1" applyProtection="1">
      <alignment horizontal="center" vertical="center" wrapText="1"/>
      <protection hidden="1"/>
    </xf>
    <xf numFmtId="0" fontId="19" fillId="8" borderId="1" xfId="0" applyFont="1" applyFill="1" applyBorder="1" applyAlignment="1" applyProtection="1">
      <alignment horizontal="center" vertical="center" wrapText="1"/>
      <protection hidden="1"/>
    </xf>
    <xf numFmtId="165" fontId="19" fillId="8" borderId="1" xfId="1" applyNumberFormat="1" applyFont="1" applyFill="1" applyBorder="1" applyAlignment="1" applyProtection="1">
      <alignment horizontal="center" vertical="center" wrapText="1"/>
      <protection hidden="1"/>
    </xf>
    <xf numFmtId="169" fontId="19" fillId="8" borderId="1" xfId="5" applyNumberFormat="1" applyFont="1" applyFill="1" applyBorder="1" applyAlignment="1" applyProtection="1">
      <alignment horizontal="center" vertical="center" wrapText="1"/>
      <protection hidden="1"/>
    </xf>
    <xf numFmtId="0" fontId="40" fillId="0" borderId="0" xfId="0" applyFont="1"/>
    <xf numFmtId="164" fontId="9" fillId="0" borderId="1" xfId="0" applyNumberFormat="1" applyFont="1" applyBorder="1" applyAlignment="1" applyProtection="1">
      <alignment horizontal="left" vertical="center" wrapText="1"/>
      <protection hidden="1"/>
    </xf>
    <xf numFmtId="49" fontId="9" fillId="0" borderId="1" xfId="4" applyFont="1" applyBorder="1" applyAlignment="1" applyProtection="1">
      <alignment horizontal="left" vertical="center" wrapText="1"/>
      <protection hidden="1"/>
    </xf>
    <xf numFmtId="0" fontId="37" fillId="0" borderId="1" xfId="3" applyFont="1" applyFill="1" applyBorder="1" applyAlignment="1" applyProtection="1">
      <alignment horizontal="center" vertical="center" wrapText="1"/>
      <protection hidden="1"/>
    </xf>
    <xf numFmtId="0" fontId="41" fillId="0" borderId="0" xfId="0" applyFont="1"/>
    <xf numFmtId="0" fontId="29" fillId="0" borderId="0" xfId="0" applyFont="1" applyAlignment="1" applyProtection="1">
      <alignment horizontal="center" vertical="center" wrapText="1"/>
      <protection hidden="1"/>
    </xf>
    <xf numFmtId="0" fontId="30" fillId="0" borderId="0" xfId="0" applyFont="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15" fontId="17" fillId="0" borderId="0" xfId="0" applyNumberFormat="1" applyFont="1" applyAlignment="1" applyProtection="1">
      <alignment horizontal="center" vertical="center" wrapText="1"/>
      <protection hidden="1"/>
    </xf>
    <xf numFmtId="0" fontId="17" fillId="0" borderId="0" xfId="0" applyFont="1" applyAlignment="1" applyProtection="1">
      <alignment horizontal="center" vertical="center" wrapText="1"/>
      <protection hidden="1"/>
    </xf>
    <xf numFmtId="0" fontId="10" fillId="2" borderId="0" xfId="0"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14" fillId="0" borderId="3" xfId="0" applyFont="1" applyBorder="1" applyAlignment="1">
      <alignment horizontal="center" vertical="center"/>
    </xf>
  </cellXfs>
  <cellStyles count="292">
    <cellStyle name="BodyStyle" xfId="4" xr:uid="{00000000-0005-0000-0000-000000000000}"/>
    <cellStyle name="Excel Built-in Normal" xfId="17" xr:uid="{00000000-0005-0000-0000-000001000000}"/>
    <cellStyle name="HeaderStyle" xfId="6" xr:uid="{00000000-0005-0000-0000-000002000000}"/>
    <cellStyle name="Hipervínculo" xfId="3" builtinId="8"/>
    <cellStyle name="Millares" xfId="93" builtinId="3"/>
    <cellStyle name="Millares 2" xfId="235" xr:uid="{00000000-0005-0000-0000-0000C0000000}"/>
    <cellStyle name="Moneda" xfId="1" builtinId="4"/>
    <cellStyle name="Moneda 10" xfId="18" xr:uid="{00000000-0005-0000-0000-000005000000}"/>
    <cellStyle name="Moneda 10 2" xfId="32" xr:uid="{00000000-0005-0000-0000-000006000000}"/>
    <cellStyle name="Moneda 10 2 2" xfId="174" xr:uid="{00000000-0005-0000-0000-000006000000}"/>
    <cellStyle name="Moneda 10 3" xfId="46" xr:uid="{00000000-0005-0000-0000-000007000000}"/>
    <cellStyle name="Moneda 10 3 2" xfId="188" xr:uid="{00000000-0005-0000-0000-000007000000}"/>
    <cellStyle name="Moneda 10 4" xfId="60" xr:uid="{00000000-0005-0000-0000-00003E000000}"/>
    <cellStyle name="Moneda 10 4 2" xfId="202" xr:uid="{00000000-0005-0000-0000-00003E000000}"/>
    <cellStyle name="Moneda 10 5" xfId="90" xr:uid="{00000000-0005-0000-0000-00003E000000}"/>
    <cellStyle name="Moneda 10 5 2" xfId="232" xr:uid="{00000000-0005-0000-0000-00003E000000}"/>
    <cellStyle name="Moneda 10 6" xfId="118" xr:uid="{00000000-0005-0000-0000-00003E000000}"/>
    <cellStyle name="Moneda 10 6 2" xfId="260" xr:uid="{00000000-0005-0000-0000-00003E000000}"/>
    <cellStyle name="Moneda 10 7" xfId="145" xr:uid="{00000000-0005-0000-0000-00003E000000}"/>
    <cellStyle name="Moneda 10 7 2" xfId="287" xr:uid="{00000000-0005-0000-0000-00003E000000}"/>
    <cellStyle name="Moneda 10 8" xfId="160" xr:uid="{00000000-0005-0000-0000-000005000000}"/>
    <cellStyle name="Moneda 11" xfId="19" xr:uid="{00000000-0005-0000-0000-000008000000}"/>
    <cellStyle name="Moneda 11 2" xfId="33" xr:uid="{00000000-0005-0000-0000-000009000000}"/>
    <cellStyle name="Moneda 11 2 2" xfId="175" xr:uid="{00000000-0005-0000-0000-000009000000}"/>
    <cellStyle name="Moneda 11 3" xfId="47" xr:uid="{00000000-0005-0000-0000-00000A000000}"/>
    <cellStyle name="Moneda 11 3 2" xfId="189" xr:uid="{00000000-0005-0000-0000-00000A000000}"/>
    <cellStyle name="Moneda 11 4" xfId="61" xr:uid="{BFCC5370-7DF1-49FD-8056-B45525541637}"/>
    <cellStyle name="Moneda 11 4 2" xfId="203" xr:uid="{BFCC5370-7DF1-49FD-8056-B45525541637}"/>
    <cellStyle name="Moneda 11 5" xfId="91" xr:uid="{BFCC5370-7DF1-49FD-8056-B45525541637}"/>
    <cellStyle name="Moneda 11 5 2" xfId="233" xr:uid="{BFCC5370-7DF1-49FD-8056-B45525541637}"/>
    <cellStyle name="Moneda 11 6" xfId="119" xr:uid="{BFCC5370-7DF1-49FD-8056-B45525541637}"/>
    <cellStyle name="Moneda 11 6 2" xfId="261" xr:uid="{BFCC5370-7DF1-49FD-8056-B45525541637}"/>
    <cellStyle name="Moneda 11 7" xfId="146" xr:uid="{BFCC5370-7DF1-49FD-8056-B45525541637}"/>
    <cellStyle name="Moneda 11 7 2" xfId="288" xr:uid="{BFCC5370-7DF1-49FD-8056-B45525541637}"/>
    <cellStyle name="Moneda 11 8" xfId="161" xr:uid="{00000000-0005-0000-0000-000008000000}"/>
    <cellStyle name="Moneda 12" xfId="20" xr:uid="{00000000-0005-0000-0000-00000B000000}"/>
    <cellStyle name="Moneda 12 2" xfId="34" xr:uid="{00000000-0005-0000-0000-00000C000000}"/>
    <cellStyle name="Moneda 12 2 2" xfId="176" xr:uid="{00000000-0005-0000-0000-00000C000000}"/>
    <cellStyle name="Moneda 12 3" xfId="48" xr:uid="{00000000-0005-0000-0000-00000D000000}"/>
    <cellStyle name="Moneda 12 3 2" xfId="190" xr:uid="{00000000-0005-0000-0000-00000D000000}"/>
    <cellStyle name="Moneda 12 4" xfId="62" xr:uid="{9C21B157-517E-4758-80BA-CD1290A74D65}"/>
    <cellStyle name="Moneda 12 4 2" xfId="204" xr:uid="{9C21B157-517E-4758-80BA-CD1290A74D65}"/>
    <cellStyle name="Moneda 12 5" xfId="92" xr:uid="{9C21B157-517E-4758-80BA-CD1290A74D65}"/>
    <cellStyle name="Moneda 12 5 2" xfId="234" xr:uid="{9C21B157-517E-4758-80BA-CD1290A74D65}"/>
    <cellStyle name="Moneda 12 6" xfId="120" xr:uid="{9C21B157-517E-4758-80BA-CD1290A74D65}"/>
    <cellStyle name="Moneda 12 6 2" xfId="262" xr:uid="{9C21B157-517E-4758-80BA-CD1290A74D65}"/>
    <cellStyle name="Moneda 12 7" xfId="147" xr:uid="{9C21B157-517E-4758-80BA-CD1290A74D65}"/>
    <cellStyle name="Moneda 12 7 2" xfId="289" xr:uid="{9C21B157-517E-4758-80BA-CD1290A74D65}"/>
    <cellStyle name="Moneda 12 8" xfId="162" xr:uid="{00000000-0005-0000-0000-00000B000000}"/>
    <cellStyle name="Moneda 13" xfId="21" xr:uid="{00000000-0005-0000-0000-00000E000000}"/>
    <cellStyle name="Moneda 13 2" xfId="79" xr:uid="{00000000-0005-0000-0000-00003E000000}"/>
    <cellStyle name="Moneda 13 2 2" xfId="221" xr:uid="{00000000-0005-0000-0000-00003E000000}"/>
    <cellStyle name="Moneda 13 3" xfId="107" xr:uid="{00000000-0005-0000-0000-00003E000000}"/>
    <cellStyle name="Moneda 13 3 2" xfId="249" xr:uid="{00000000-0005-0000-0000-00003E000000}"/>
    <cellStyle name="Moneda 13 4" xfId="134" xr:uid="{00000000-0005-0000-0000-00003E000000}"/>
    <cellStyle name="Moneda 13 4 2" xfId="276" xr:uid="{00000000-0005-0000-0000-00003E000000}"/>
    <cellStyle name="Moneda 13 5" xfId="163" xr:uid="{00000000-0005-0000-0000-00000E000000}"/>
    <cellStyle name="Moneda 14" xfId="35" xr:uid="{00000000-0005-0000-0000-00000F000000}"/>
    <cellStyle name="Moneda 14 2" xfId="177" xr:uid="{00000000-0005-0000-0000-00000F000000}"/>
    <cellStyle name="Moneda 15" xfId="49" xr:uid="{00000000-0005-0000-0000-00005D000000}"/>
    <cellStyle name="Moneda 15 2" xfId="191" xr:uid="{00000000-0005-0000-0000-00005D000000}"/>
    <cellStyle name="Moneda 16" xfId="63" xr:uid="{00000000-0005-0000-0000-00006B000000}"/>
    <cellStyle name="Moneda 16 2" xfId="205" xr:uid="{00000000-0005-0000-0000-00006B000000}"/>
    <cellStyle name="Moneda 17" xfId="64" xr:uid="{00000000-0005-0000-0000-00006C000000}"/>
    <cellStyle name="Moneda 17 2" xfId="206" xr:uid="{00000000-0005-0000-0000-00006C000000}"/>
    <cellStyle name="Moneda 18" xfId="65" xr:uid="{00000000-0005-0000-0000-00006D000000}"/>
    <cellStyle name="Moneda 18 2" xfId="207" xr:uid="{00000000-0005-0000-0000-00006D000000}"/>
    <cellStyle name="Moneda 19" xfId="66" xr:uid="{00000000-0005-0000-0000-00006E000000}"/>
    <cellStyle name="Moneda 19 2" xfId="208" xr:uid="{00000000-0005-0000-0000-00006E000000}"/>
    <cellStyle name="Moneda 2" xfId="7" xr:uid="{00000000-0005-0000-0000-000010000000}"/>
    <cellStyle name="Moneda 2 2" xfId="22" xr:uid="{00000000-0005-0000-0000-000011000000}"/>
    <cellStyle name="Moneda 2 2 2" xfId="80" xr:uid="{00000000-0005-0000-0000-000005000000}"/>
    <cellStyle name="Moneda 2 2 2 2" xfId="222" xr:uid="{00000000-0005-0000-0000-000005000000}"/>
    <cellStyle name="Moneda 2 2 3" xfId="108" xr:uid="{00000000-0005-0000-0000-000005000000}"/>
    <cellStyle name="Moneda 2 2 3 2" xfId="250" xr:uid="{00000000-0005-0000-0000-000005000000}"/>
    <cellStyle name="Moneda 2 2 4" xfId="135" xr:uid="{00000000-0005-0000-0000-000005000000}"/>
    <cellStyle name="Moneda 2 2 4 2" xfId="277" xr:uid="{00000000-0005-0000-0000-000005000000}"/>
    <cellStyle name="Moneda 2 2 5" xfId="164" xr:uid="{00000000-0005-0000-0000-000011000000}"/>
    <cellStyle name="Moneda 2 3" xfId="36" xr:uid="{00000000-0005-0000-0000-000012000000}"/>
    <cellStyle name="Moneda 2 3 2" xfId="178" xr:uid="{00000000-0005-0000-0000-000012000000}"/>
    <cellStyle name="Moneda 2 4" xfId="50" xr:uid="{00000000-0005-0000-0000-000005000000}"/>
    <cellStyle name="Moneda 2 4 2" xfId="192" xr:uid="{00000000-0005-0000-0000-000005000000}"/>
    <cellStyle name="Moneda 2 5" xfId="69" xr:uid="{00000000-0005-0000-0000-000005000000}"/>
    <cellStyle name="Moneda 2 5 2" xfId="211" xr:uid="{00000000-0005-0000-0000-000005000000}"/>
    <cellStyle name="Moneda 2 6" xfId="95" xr:uid="{02665B86-F96B-46AF-AD07-A756EA296DB7}"/>
    <cellStyle name="Moneda 2 6 2" xfId="237" xr:uid="{02665B86-F96B-46AF-AD07-A756EA296DB7}"/>
    <cellStyle name="Moneda 2 7" xfId="97" xr:uid="{00000000-0005-0000-0000-000005000000}"/>
    <cellStyle name="Moneda 2 7 2" xfId="239" xr:uid="{00000000-0005-0000-0000-000005000000}"/>
    <cellStyle name="Moneda 2 8" xfId="124" xr:uid="{00000000-0005-0000-0000-000005000000}"/>
    <cellStyle name="Moneda 2 8 2" xfId="266" xr:uid="{00000000-0005-0000-0000-000005000000}"/>
    <cellStyle name="Moneda 2 9" xfId="150" xr:uid="{00000000-0005-0000-0000-000010000000}"/>
    <cellStyle name="Moneda 20" xfId="67" xr:uid="{00000000-0005-0000-0000-00006F000000}"/>
    <cellStyle name="Moneda 20 2" xfId="209" xr:uid="{00000000-0005-0000-0000-00006F000000}"/>
    <cellStyle name="Moneda 21" xfId="68" xr:uid="{00000000-0005-0000-0000-000071000000}"/>
    <cellStyle name="Moneda 21 2" xfId="210" xr:uid="{00000000-0005-0000-0000-000071000000}"/>
    <cellStyle name="Moneda 22" xfId="94" xr:uid="{00000000-0005-0000-0000-00008A000000}"/>
    <cellStyle name="Moneda 22 2" xfId="236" xr:uid="{00000000-0005-0000-0000-00008A000000}"/>
    <cellStyle name="Moneda 23" xfId="96" xr:uid="{00000000-0005-0000-0000-00008B000000}"/>
    <cellStyle name="Moneda 23 2" xfId="238" xr:uid="{00000000-0005-0000-0000-00008B000000}"/>
    <cellStyle name="Moneda 24" xfId="121" xr:uid="{00000000-0005-0000-0000-0000A4000000}"/>
    <cellStyle name="Moneda 24 2" xfId="263" xr:uid="{00000000-0005-0000-0000-0000A4000000}"/>
    <cellStyle name="Moneda 25" xfId="122" xr:uid="{00000000-0005-0000-0000-0000A5000000}"/>
    <cellStyle name="Moneda 25 2" xfId="264" xr:uid="{00000000-0005-0000-0000-0000A5000000}"/>
    <cellStyle name="Moneda 26" xfId="123" xr:uid="{00000000-0005-0000-0000-0000A6000000}"/>
    <cellStyle name="Moneda 26 2" xfId="265" xr:uid="{00000000-0005-0000-0000-0000A6000000}"/>
    <cellStyle name="Moneda 27" xfId="148" xr:uid="{00000000-0005-0000-0000-0000BF000000}"/>
    <cellStyle name="Moneda 27 2" xfId="290" xr:uid="{00000000-0005-0000-0000-0000BF000000}"/>
    <cellStyle name="Moneda 28" xfId="149" xr:uid="{00000000-0005-0000-0000-0000C1000000}"/>
    <cellStyle name="Moneda 29" xfId="291" xr:uid="{CA83DFDB-4F3E-4584-A018-04916E92E0D8}"/>
    <cellStyle name="Moneda 3" xfId="8" xr:uid="{00000000-0005-0000-0000-000013000000}"/>
    <cellStyle name="Moneda 3 10" xfId="151" xr:uid="{00000000-0005-0000-0000-000013000000}"/>
    <cellStyle name="Moneda 3 2" xfId="13" xr:uid="{00000000-0005-0000-0000-000014000000}"/>
    <cellStyle name="Moneda 3 2 2" xfId="28" xr:uid="{00000000-0005-0000-0000-000015000000}"/>
    <cellStyle name="Moneda 3 2 2 2" xfId="86" xr:uid="{00000000-0005-0000-0000-000007000000}"/>
    <cellStyle name="Moneda 3 2 2 2 2" xfId="228" xr:uid="{00000000-0005-0000-0000-000007000000}"/>
    <cellStyle name="Moneda 3 2 2 3" xfId="114" xr:uid="{00000000-0005-0000-0000-000007000000}"/>
    <cellStyle name="Moneda 3 2 2 3 2" xfId="256" xr:uid="{00000000-0005-0000-0000-000007000000}"/>
    <cellStyle name="Moneda 3 2 2 4" xfId="141" xr:uid="{00000000-0005-0000-0000-000007000000}"/>
    <cellStyle name="Moneda 3 2 2 4 2" xfId="283" xr:uid="{00000000-0005-0000-0000-000007000000}"/>
    <cellStyle name="Moneda 3 2 2 5" xfId="170" xr:uid="{00000000-0005-0000-0000-000015000000}"/>
    <cellStyle name="Moneda 3 2 3" xfId="42" xr:uid="{00000000-0005-0000-0000-000016000000}"/>
    <cellStyle name="Moneda 3 2 3 2" xfId="184" xr:uid="{00000000-0005-0000-0000-000016000000}"/>
    <cellStyle name="Moneda 3 2 4" xfId="56" xr:uid="{00000000-0005-0000-0000-000007000000}"/>
    <cellStyle name="Moneda 3 2 4 2" xfId="198" xr:uid="{00000000-0005-0000-0000-000007000000}"/>
    <cellStyle name="Moneda 3 2 5" xfId="75" xr:uid="{00000000-0005-0000-0000-000007000000}"/>
    <cellStyle name="Moneda 3 2 5 2" xfId="217" xr:uid="{00000000-0005-0000-0000-000007000000}"/>
    <cellStyle name="Moneda 3 2 6" xfId="103" xr:uid="{00000000-0005-0000-0000-000007000000}"/>
    <cellStyle name="Moneda 3 2 6 2" xfId="245" xr:uid="{00000000-0005-0000-0000-000007000000}"/>
    <cellStyle name="Moneda 3 2 7" xfId="130" xr:uid="{00000000-0005-0000-0000-000007000000}"/>
    <cellStyle name="Moneda 3 2 7 2" xfId="272" xr:uid="{00000000-0005-0000-0000-000007000000}"/>
    <cellStyle name="Moneda 3 2 8" xfId="156" xr:uid="{00000000-0005-0000-0000-000014000000}"/>
    <cellStyle name="Moneda 3 3" xfId="15" xr:uid="{00000000-0005-0000-0000-000017000000}"/>
    <cellStyle name="Moneda 3 3 2" xfId="30" xr:uid="{00000000-0005-0000-0000-000018000000}"/>
    <cellStyle name="Moneda 3 3 2 2" xfId="88" xr:uid="{00000000-0005-0000-0000-000008000000}"/>
    <cellStyle name="Moneda 3 3 2 2 2" xfId="230" xr:uid="{00000000-0005-0000-0000-000008000000}"/>
    <cellStyle name="Moneda 3 3 2 3" xfId="116" xr:uid="{00000000-0005-0000-0000-000008000000}"/>
    <cellStyle name="Moneda 3 3 2 3 2" xfId="258" xr:uid="{00000000-0005-0000-0000-000008000000}"/>
    <cellStyle name="Moneda 3 3 2 4" xfId="143" xr:uid="{00000000-0005-0000-0000-000008000000}"/>
    <cellStyle name="Moneda 3 3 2 4 2" xfId="285" xr:uid="{00000000-0005-0000-0000-000008000000}"/>
    <cellStyle name="Moneda 3 3 2 5" xfId="172" xr:uid="{00000000-0005-0000-0000-000018000000}"/>
    <cellStyle name="Moneda 3 3 3" xfId="44" xr:uid="{00000000-0005-0000-0000-000019000000}"/>
    <cellStyle name="Moneda 3 3 3 2" xfId="186" xr:uid="{00000000-0005-0000-0000-000019000000}"/>
    <cellStyle name="Moneda 3 3 4" xfId="58" xr:uid="{00000000-0005-0000-0000-000008000000}"/>
    <cellStyle name="Moneda 3 3 4 2" xfId="200" xr:uid="{00000000-0005-0000-0000-000008000000}"/>
    <cellStyle name="Moneda 3 3 5" xfId="77" xr:uid="{00000000-0005-0000-0000-000008000000}"/>
    <cellStyle name="Moneda 3 3 5 2" xfId="219" xr:uid="{00000000-0005-0000-0000-000008000000}"/>
    <cellStyle name="Moneda 3 3 6" xfId="105" xr:uid="{00000000-0005-0000-0000-000008000000}"/>
    <cellStyle name="Moneda 3 3 6 2" xfId="247" xr:uid="{00000000-0005-0000-0000-000008000000}"/>
    <cellStyle name="Moneda 3 3 7" xfId="132" xr:uid="{00000000-0005-0000-0000-000008000000}"/>
    <cellStyle name="Moneda 3 3 7 2" xfId="274" xr:uid="{00000000-0005-0000-0000-000008000000}"/>
    <cellStyle name="Moneda 3 3 8" xfId="158" xr:uid="{00000000-0005-0000-0000-000017000000}"/>
    <cellStyle name="Moneda 3 4" xfId="23" xr:uid="{00000000-0005-0000-0000-00001A000000}"/>
    <cellStyle name="Moneda 3 4 2" xfId="81" xr:uid="{00000000-0005-0000-0000-000006000000}"/>
    <cellStyle name="Moneda 3 4 2 2" xfId="223" xr:uid="{00000000-0005-0000-0000-000006000000}"/>
    <cellStyle name="Moneda 3 4 3" xfId="109" xr:uid="{00000000-0005-0000-0000-000006000000}"/>
    <cellStyle name="Moneda 3 4 3 2" xfId="251" xr:uid="{00000000-0005-0000-0000-000006000000}"/>
    <cellStyle name="Moneda 3 4 4" xfId="136" xr:uid="{00000000-0005-0000-0000-000006000000}"/>
    <cellStyle name="Moneda 3 4 4 2" xfId="278" xr:uid="{00000000-0005-0000-0000-000006000000}"/>
    <cellStyle name="Moneda 3 4 5" xfId="165" xr:uid="{00000000-0005-0000-0000-00001A000000}"/>
    <cellStyle name="Moneda 3 5" xfId="37" xr:uid="{00000000-0005-0000-0000-00001B000000}"/>
    <cellStyle name="Moneda 3 5 2" xfId="179" xr:uid="{00000000-0005-0000-0000-00001B000000}"/>
    <cellStyle name="Moneda 3 6" xfId="51" xr:uid="{00000000-0005-0000-0000-000006000000}"/>
    <cellStyle name="Moneda 3 6 2" xfId="193" xr:uid="{00000000-0005-0000-0000-000006000000}"/>
    <cellStyle name="Moneda 3 7" xfId="70" xr:uid="{00000000-0005-0000-0000-000006000000}"/>
    <cellStyle name="Moneda 3 7 2" xfId="212" xr:uid="{00000000-0005-0000-0000-000006000000}"/>
    <cellStyle name="Moneda 3 8" xfId="98" xr:uid="{00000000-0005-0000-0000-000006000000}"/>
    <cellStyle name="Moneda 3 8 2" xfId="240" xr:uid="{00000000-0005-0000-0000-000006000000}"/>
    <cellStyle name="Moneda 3 9" xfId="125" xr:uid="{00000000-0005-0000-0000-000006000000}"/>
    <cellStyle name="Moneda 3 9 2" xfId="267" xr:uid="{00000000-0005-0000-0000-000006000000}"/>
    <cellStyle name="Moneda 4" xfId="9" xr:uid="{00000000-0005-0000-0000-00001C000000}"/>
    <cellStyle name="Moneda 4 2" xfId="24" xr:uid="{00000000-0005-0000-0000-00001D000000}"/>
    <cellStyle name="Moneda 4 2 2" xfId="82" xr:uid="{00000000-0005-0000-0000-000009000000}"/>
    <cellStyle name="Moneda 4 2 2 2" xfId="224" xr:uid="{00000000-0005-0000-0000-000009000000}"/>
    <cellStyle name="Moneda 4 2 3" xfId="110" xr:uid="{00000000-0005-0000-0000-000009000000}"/>
    <cellStyle name="Moneda 4 2 3 2" xfId="252" xr:uid="{00000000-0005-0000-0000-000009000000}"/>
    <cellStyle name="Moneda 4 2 4" xfId="137" xr:uid="{00000000-0005-0000-0000-000009000000}"/>
    <cellStyle name="Moneda 4 2 4 2" xfId="279" xr:uid="{00000000-0005-0000-0000-000009000000}"/>
    <cellStyle name="Moneda 4 2 5" xfId="166" xr:uid="{00000000-0005-0000-0000-00001D000000}"/>
    <cellStyle name="Moneda 4 3" xfId="38" xr:uid="{00000000-0005-0000-0000-00001E000000}"/>
    <cellStyle name="Moneda 4 3 2" xfId="180" xr:uid="{00000000-0005-0000-0000-00001E000000}"/>
    <cellStyle name="Moneda 4 4" xfId="52" xr:uid="{00000000-0005-0000-0000-000009000000}"/>
    <cellStyle name="Moneda 4 4 2" xfId="194" xr:uid="{00000000-0005-0000-0000-000009000000}"/>
    <cellStyle name="Moneda 4 5" xfId="71" xr:uid="{00000000-0005-0000-0000-000009000000}"/>
    <cellStyle name="Moneda 4 5 2" xfId="213" xr:uid="{00000000-0005-0000-0000-000009000000}"/>
    <cellStyle name="Moneda 4 6" xfId="99" xr:uid="{00000000-0005-0000-0000-000009000000}"/>
    <cellStyle name="Moneda 4 6 2" xfId="241" xr:uid="{00000000-0005-0000-0000-000009000000}"/>
    <cellStyle name="Moneda 4 7" xfId="126" xr:uid="{00000000-0005-0000-0000-000009000000}"/>
    <cellStyle name="Moneda 4 7 2" xfId="268" xr:uid="{00000000-0005-0000-0000-000009000000}"/>
    <cellStyle name="Moneda 4 8" xfId="152" xr:uid="{00000000-0005-0000-0000-00001C000000}"/>
    <cellStyle name="Moneda 5" xfId="10" xr:uid="{00000000-0005-0000-0000-00001F000000}"/>
    <cellStyle name="Moneda 5 2" xfId="25" xr:uid="{00000000-0005-0000-0000-000020000000}"/>
    <cellStyle name="Moneda 5 2 2" xfId="83" xr:uid="{00000000-0005-0000-0000-00000A000000}"/>
    <cellStyle name="Moneda 5 2 2 2" xfId="225" xr:uid="{00000000-0005-0000-0000-00000A000000}"/>
    <cellStyle name="Moneda 5 2 3" xfId="111" xr:uid="{00000000-0005-0000-0000-00000A000000}"/>
    <cellStyle name="Moneda 5 2 3 2" xfId="253" xr:uid="{00000000-0005-0000-0000-00000A000000}"/>
    <cellStyle name="Moneda 5 2 4" xfId="138" xr:uid="{00000000-0005-0000-0000-00000A000000}"/>
    <cellStyle name="Moneda 5 2 4 2" xfId="280" xr:uid="{00000000-0005-0000-0000-00000A000000}"/>
    <cellStyle name="Moneda 5 2 5" xfId="167" xr:uid="{00000000-0005-0000-0000-000020000000}"/>
    <cellStyle name="Moneda 5 3" xfId="39" xr:uid="{00000000-0005-0000-0000-000021000000}"/>
    <cellStyle name="Moneda 5 3 2" xfId="181" xr:uid="{00000000-0005-0000-0000-000021000000}"/>
    <cellStyle name="Moneda 5 4" xfId="53" xr:uid="{00000000-0005-0000-0000-00000A000000}"/>
    <cellStyle name="Moneda 5 4 2" xfId="195" xr:uid="{00000000-0005-0000-0000-00000A000000}"/>
    <cellStyle name="Moneda 5 5" xfId="72" xr:uid="{00000000-0005-0000-0000-00000A000000}"/>
    <cellStyle name="Moneda 5 5 2" xfId="214" xr:uid="{00000000-0005-0000-0000-00000A000000}"/>
    <cellStyle name="Moneda 5 6" xfId="100" xr:uid="{00000000-0005-0000-0000-00000A000000}"/>
    <cellStyle name="Moneda 5 6 2" xfId="242" xr:uid="{00000000-0005-0000-0000-00000A000000}"/>
    <cellStyle name="Moneda 5 7" xfId="127" xr:uid="{00000000-0005-0000-0000-00000A000000}"/>
    <cellStyle name="Moneda 5 7 2" xfId="269" xr:uid="{00000000-0005-0000-0000-00000A000000}"/>
    <cellStyle name="Moneda 5 8" xfId="153" xr:uid="{00000000-0005-0000-0000-00001F000000}"/>
    <cellStyle name="Moneda 6" xfId="11" xr:uid="{00000000-0005-0000-0000-000022000000}"/>
    <cellStyle name="Moneda 6 2" xfId="26" xr:uid="{00000000-0005-0000-0000-000023000000}"/>
    <cellStyle name="Moneda 6 2 2" xfId="84" xr:uid="{00000000-0005-0000-0000-00000B000000}"/>
    <cellStyle name="Moneda 6 2 2 2" xfId="226" xr:uid="{00000000-0005-0000-0000-00000B000000}"/>
    <cellStyle name="Moneda 6 2 3" xfId="112" xr:uid="{00000000-0005-0000-0000-00000B000000}"/>
    <cellStyle name="Moneda 6 2 3 2" xfId="254" xr:uid="{00000000-0005-0000-0000-00000B000000}"/>
    <cellStyle name="Moneda 6 2 4" xfId="139" xr:uid="{00000000-0005-0000-0000-00000B000000}"/>
    <cellStyle name="Moneda 6 2 4 2" xfId="281" xr:uid="{00000000-0005-0000-0000-00000B000000}"/>
    <cellStyle name="Moneda 6 2 5" xfId="168" xr:uid="{00000000-0005-0000-0000-000023000000}"/>
    <cellStyle name="Moneda 6 3" xfId="40" xr:uid="{00000000-0005-0000-0000-000024000000}"/>
    <cellStyle name="Moneda 6 3 2" xfId="182" xr:uid="{00000000-0005-0000-0000-000024000000}"/>
    <cellStyle name="Moneda 6 4" xfId="54" xr:uid="{00000000-0005-0000-0000-00000B000000}"/>
    <cellStyle name="Moneda 6 4 2" xfId="196" xr:uid="{00000000-0005-0000-0000-00000B000000}"/>
    <cellStyle name="Moneda 6 5" xfId="73" xr:uid="{00000000-0005-0000-0000-00000B000000}"/>
    <cellStyle name="Moneda 6 5 2" xfId="215" xr:uid="{00000000-0005-0000-0000-00000B000000}"/>
    <cellStyle name="Moneda 6 6" xfId="101" xr:uid="{00000000-0005-0000-0000-00000B000000}"/>
    <cellStyle name="Moneda 6 6 2" xfId="243" xr:uid="{00000000-0005-0000-0000-00000B000000}"/>
    <cellStyle name="Moneda 6 7" xfId="128" xr:uid="{00000000-0005-0000-0000-00000B000000}"/>
    <cellStyle name="Moneda 6 7 2" xfId="270" xr:uid="{00000000-0005-0000-0000-00000B000000}"/>
    <cellStyle name="Moneda 6 8" xfId="154" xr:uid="{00000000-0005-0000-0000-000022000000}"/>
    <cellStyle name="Moneda 7" xfId="12" xr:uid="{00000000-0005-0000-0000-000025000000}"/>
    <cellStyle name="Moneda 7 2" xfId="27" xr:uid="{00000000-0005-0000-0000-000026000000}"/>
    <cellStyle name="Moneda 7 2 2" xfId="85" xr:uid="{00000000-0005-0000-0000-00000C000000}"/>
    <cellStyle name="Moneda 7 2 2 2" xfId="227" xr:uid="{00000000-0005-0000-0000-00000C000000}"/>
    <cellStyle name="Moneda 7 2 3" xfId="113" xr:uid="{00000000-0005-0000-0000-00000C000000}"/>
    <cellStyle name="Moneda 7 2 3 2" xfId="255" xr:uid="{00000000-0005-0000-0000-00000C000000}"/>
    <cellStyle name="Moneda 7 2 4" xfId="140" xr:uid="{00000000-0005-0000-0000-00000C000000}"/>
    <cellStyle name="Moneda 7 2 4 2" xfId="282" xr:uid="{00000000-0005-0000-0000-00000C000000}"/>
    <cellStyle name="Moneda 7 2 5" xfId="169" xr:uid="{00000000-0005-0000-0000-000026000000}"/>
    <cellStyle name="Moneda 7 3" xfId="41" xr:uid="{00000000-0005-0000-0000-000027000000}"/>
    <cellStyle name="Moneda 7 3 2" xfId="183" xr:uid="{00000000-0005-0000-0000-000027000000}"/>
    <cellStyle name="Moneda 7 4" xfId="55" xr:uid="{00000000-0005-0000-0000-00000C000000}"/>
    <cellStyle name="Moneda 7 4 2" xfId="197" xr:uid="{00000000-0005-0000-0000-00000C000000}"/>
    <cellStyle name="Moneda 7 5" xfId="74" xr:uid="{00000000-0005-0000-0000-00000C000000}"/>
    <cellStyle name="Moneda 7 5 2" xfId="216" xr:uid="{00000000-0005-0000-0000-00000C000000}"/>
    <cellStyle name="Moneda 7 6" xfId="102" xr:uid="{00000000-0005-0000-0000-00000C000000}"/>
    <cellStyle name="Moneda 7 6 2" xfId="244" xr:uid="{00000000-0005-0000-0000-00000C000000}"/>
    <cellStyle name="Moneda 7 7" xfId="129" xr:uid="{00000000-0005-0000-0000-00000C000000}"/>
    <cellStyle name="Moneda 7 7 2" xfId="271" xr:uid="{00000000-0005-0000-0000-00000C000000}"/>
    <cellStyle name="Moneda 7 8" xfId="155" xr:uid="{00000000-0005-0000-0000-000025000000}"/>
    <cellStyle name="Moneda 8" xfId="14" xr:uid="{00000000-0005-0000-0000-000028000000}"/>
    <cellStyle name="Moneda 8 2" xfId="29" xr:uid="{00000000-0005-0000-0000-000029000000}"/>
    <cellStyle name="Moneda 8 2 2" xfId="87" xr:uid="{00000000-0005-0000-0000-00000D000000}"/>
    <cellStyle name="Moneda 8 2 2 2" xfId="229" xr:uid="{00000000-0005-0000-0000-00000D000000}"/>
    <cellStyle name="Moneda 8 2 3" xfId="115" xr:uid="{00000000-0005-0000-0000-00000D000000}"/>
    <cellStyle name="Moneda 8 2 3 2" xfId="257" xr:uid="{00000000-0005-0000-0000-00000D000000}"/>
    <cellStyle name="Moneda 8 2 4" xfId="142" xr:uid="{00000000-0005-0000-0000-00000D000000}"/>
    <cellStyle name="Moneda 8 2 4 2" xfId="284" xr:uid="{00000000-0005-0000-0000-00000D000000}"/>
    <cellStyle name="Moneda 8 2 5" xfId="171" xr:uid="{00000000-0005-0000-0000-000029000000}"/>
    <cellStyle name="Moneda 8 3" xfId="43" xr:uid="{00000000-0005-0000-0000-00002A000000}"/>
    <cellStyle name="Moneda 8 3 2" xfId="185" xr:uid="{00000000-0005-0000-0000-00002A000000}"/>
    <cellStyle name="Moneda 8 4" xfId="57" xr:uid="{00000000-0005-0000-0000-00000D000000}"/>
    <cellStyle name="Moneda 8 4 2" xfId="199" xr:uid="{00000000-0005-0000-0000-00000D000000}"/>
    <cellStyle name="Moneda 8 5" xfId="76" xr:uid="{00000000-0005-0000-0000-00000D000000}"/>
    <cellStyle name="Moneda 8 5 2" xfId="218" xr:uid="{00000000-0005-0000-0000-00000D000000}"/>
    <cellStyle name="Moneda 8 6" xfId="104" xr:uid="{00000000-0005-0000-0000-00000D000000}"/>
    <cellStyle name="Moneda 8 6 2" xfId="246" xr:uid="{00000000-0005-0000-0000-00000D000000}"/>
    <cellStyle name="Moneda 8 7" xfId="131" xr:uid="{00000000-0005-0000-0000-00000D000000}"/>
    <cellStyle name="Moneda 8 7 2" xfId="273" xr:uid="{00000000-0005-0000-0000-00000D000000}"/>
    <cellStyle name="Moneda 8 8" xfId="157" xr:uid="{00000000-0005-0000-0000-000028000000}"/>
    <cellStyle name="Moneda 9" xfId="16" xr:uid="{00000000-0005-0000-0000-00002B000000}"/>
    <cellStyle name="Moneda 9 2" xfId="31" xr:uid="{00000000-0005-0000-0000-00002C000000}"/>
    <cellStyle name="Moneda 9 2 2" xfId="89" xr:uid="{00000000-0005-0000-0000-00000E000000}"/>
    <cellStyle name="Moneda 9 2 2 2" xfId="231" xr:uid="{00000000-0005-0000-0000-00000E000000}"/>
    <cellStyle name="Moneda 9 2 3" xfId="117" xr:uid="{00000000-0005-0000-0000-00000E000000}"/>
    <cellStyle name="Moneda 9 2 3 2" xfId="259" xr:uid="{00000000-0005-0000-0000-00000E000000}"/>
    <cellStyle name="Moneda 9 2 4" xfId="144" xr:uid="{00000000-0005-0000-0000-00000E000000}"/>
    <cellStyle name="Moneda 9 2 4 2" xfId="286" xr:uid="{00000000-0005-0000-0000-00000E000000}"/>
    <cellStyle name="Moneda 9 2 5" xfId="173" xr:uid="{00000000-0005-0000-0000-00002C000000}"/>
    <cellStyle name="Moneda 9 3" xfId="45" xr:uid="{00000000-0005-0000-0000-00002D000000}"/>
    <cellStyle name="Moneda 9 3 2" xfId="187" xr:uid="{00000000-0005-0000-0000-00002D000000}"/>
    <cellStyle name="Moneda 9 4" xfId="59" xr:uid="{00000000-0005-0000-0000-00000E000000}"/>
    <cellStyle name="Moneda 9 4 2" xfId="201" xr:uid="{00000000-0005-0000-0000-00000E000000}"/>
    <cellStyle name="Moneda 9 5" xfId="78" xr:uid="{00000000-0005-0000-0000-00000E000000}"/>
    <cellStyle name="Moneda 9 5 2" xfId="220" xr:uid="{00000000-0005-0000-0000-00000E000000}"/>
    <cellStyle name="Moneda 9 6" xfId="106" xr:uid="{00000000-0005-0000-0000-00000E000000}"/>
    <cellStyle name="Moneda 9 6 2" xfId="248" xr:uid="{00000000-0005-0000-0000-00000E000000}"/>
    <cellStyle name="Moneda 9 7" xfId="133" xr:uid="{00000000-0005-0000-0000-00000E000000}"/>
    <cellStyle name="Moneda 9 7 2" xfId="275" xr:uid="{00000000-0005-0000-0000-00000E000000}"/>
    <cellStyle name="Moneda 9 8" xfId="159" xr:uid="{00000000-0005-0000-0000-00002B000000}"/>
    <cellStyle name="Normal" xfId="0" builtinId="0"/>
    <cellStyle name="Normal 2" xfId="2" xr:uid="{00000000-0005-0000-0000-00002F000000}"/>
    <cellStyle name="Porcentaje" xfId="5"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quot;$&quot;\ #,##0"/>
    </dxf>
    <dxf>
      <numFmt numFmtId="164" formatCode="&quot;$&quot;\ #,##0"/>
    </dxf>
    <dxf>
      <numFmt numFmtId="165" formatCode="_-&quot;$&quot;\ * #,##0_-;\-&quot;$&quot;\ * #,##0_-;_-&quot;$&quot;\ * &quot;-&quot;??_-;_-@_-"/>
    </dxf>
  </dxfs>
  <tableStyles count="0" defaultTableStyle="TableStyleMedium2" defaultPivotStyle="PivotStyleLight16"/>
  <colors>
    <mruColors>
      <color rgb="FFFFCCCC"/>
      <color rgb="FFEF5B5B"/>
      <color rgb="FFFFCCFF"/>
      <color rgb="FFFF7C80"/>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pivotCacheDefinition" Target="pivotCache/pivotCacheDefinition3.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CO-JARODRIGUEZY\Administrativos\Users\DAALVAREZR\Downloads\Plan_Contratistas_2025_Versi&#243;n22%20(1)%20ajustado%20GI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dresbarrezueta/Library/Containers/com.microsoft.Excel/Data/Documents/C:/Users/jeespitias/OneDrive%20-%20Universidad%20Pedagogica%20Nacional/Documentos/JhonE/Presupuesto/Ppto%202023/PAA%20UPN%202023%20Consolidados%2006Ene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ndresbarrezueta\Library\Containers\com.microsoft.Excel\Data\Documents\C:\Users\jeespitias\OneDrive%20-%20Universidad%20Pedagogica%20Nacional\Documentos\JhonE\Presupuesto\Ppto%202023\PAA%20UPN%202023%20Consolidados%2006En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námica"/>
      <sheetName val="Hoja1"/>
      <sheetName val="Hoja2"/>
      <sheetName val="Hoja6"/>
      <sheetName val="PAA Contratistas "/>
      <sheetName val="Hoja7"/>
      <sheetName val="aplazados "/>
      <sheetName val="Hoja5"/>
      <sheetName val="Hoja4"/>
      <sheetName val="Hoja3"/>
      <sheetName val="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SAIDA ANDREA GAITAN RUIZ" id="{A18F4061-D4EF-436D-9477-CA152734901B}" userId="S::sagaitanr@pedagogica.edu.co::38e12664-4489-463c-9edd-aac868c9eeff"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la Piñeros" refreshedDate="45565.033120370368" createdVersion="6" refreshedVersion="8" minRefreshableVersion="3" recordCount="92" xr:uid="{00000000-000A-0000-FFFF-FFFF08000000}">
  <cacheSource type="worksheet">
    <worksheetSource ref="B16:BB117" sheet="PAA Contratistas "/>
  </cacheSource>
  <cacheFields count="52">
    <cacheField name="No" numFmtId="0">
      <sharedItems containsBlank="1"/>
    </cacheField>
    <cacheField name="TIPO DE GASTO" numFmtId="0">
      <sharedItems/>
    </cacheField>
    <cacheField name="CENTRO RESPONSABILIDAD" numFmtId="0">
      <sharedItems containsBlank="1" count="6">
        <s v="RECTORÍA"/>
        <s v="VICERRECTORÍA ADMINISTRATIVA Y FINANCIERA"/>
        <s v="VICERRECTORÍA ACADÉMICA "/>
        <s v="VICERRECTORÍA DE GESTIÓN UNIVERSITARIA"/>
        <s v="INSTITUTO PEDAGÓGICO NACIONAL"/>
        <m u="1"/>
      </sharedItems>
    </cacheField>
    <cacheField name="DEPENDENCIA" numFmtId="0">
      <sharedItems containsBlank="1" count="31">
        <s v="RECTORÍA"/>
        <s v="SUBDIRECCIÓN DE PERSONAL"/>
        <s v="OFICINA DE COMUNICACIONES"/>
        <s v="SECRETARÍA GENERAL "/>
        <s v="OFICINA DE CONTROL INTERNO"/>
        <s v="OFICINA JURÍDICA "/>
        <s v="OFICINA DE DESARROLLO Y PLANEACIÓN "/>
        <s v="ASEGURAMIENTO DE LA CALIDAD"/>
        <s v="DESPACHO VAC"/>
        <s v="SUBDIRECCIÓN DE ADMISIONES Y REGISTRO"/>
        <s v="COMITÉ DE ASIGNACION Y RECONOCIMIENTO DE  PUNTAJE - CIARP"/>
        <s v="DOCTORADO INTERINSTITUCIONAL EN EDUCACIÓN"/>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ORI" u="1"/>
        <s v="SUBDIRECCIÓN DE ASESORÍAS Y EXTENSIÓN" u="1"/>
        <s v="CENTRO DE LENGUAS" u="1"/>
        <s v="CENTRO DE EGRESADOS" u="1"/>
        <m u="1"/>
      </sharedItems>
    </cacheField>
    <cacheField name="GRUPO" numFmtId="0">
      <sharedItems containsBlank="1"/>
    </cacheField>
    <cacheField name="NECESIDAD" numFmtId="0">
      <sharedItems containsBlank="1"/>
    </cacheField>
    <cacheField name="TIPO"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SemiMixedTypes="0" containsString="0" containsNumber="1" minValue="753070.5" maxValue="10072674.375"/>
    </cacheField>
    <cacheField name="%" numFmtId="169">
      <sharedItems containsSemiMixedTypes="0" containsString="0" containsNumber="1" minValue="0.05" maxValue="0.05"/>
    </cacheField>
    <cacheField name="Valor 2025" numFmtId="165">
      <sharedItems containsSemiMixedTypes="0" containsString="0" containsNumber="1" minValue="790724.02500000002" maxValue="10576308.09375"/>
    </cacheField>
    <cacheField name="Cantidad" numFmtId="0">
      <sharedItems containsSemiMixedTypes="0" containsString="0" containsNumber="1" containsInteger="1" minValue="1" maxValue="12"/>
    </cacheField>
    <cacheField name="TIPO PAGO" numFmtId="0">
      <sharedItems/>
    </cacheField>
    <cacheField name="Fecha Inicio1" numFmtId="166">
      <sharedItems containsNonDate="0" containsDate="1" containsString="0" containsBlank="1" minDate="2025-02-05T00:00:00" maxDate="2025-02-18T00:00:00"/>
    </cacheField>
    <cacheField name="Fecha Fin1" numFmtId="166">
      <sharedItems containsNonDate="0" containsDate="1" containsString="0" containsBlank="1" minDate="2025-06-30T00:00:00" maxDate="2025-12-14T00:00:00"/>
    </cacheField>
    <cacheField name="Valor Primera Vinculación" numFmtId="165">
      <sharedItems containsSemiMixedTypes="0" containsString="0" containsNumber="1" minValue="3162896.1" maxValue="116339389.03125"/>
    </cacheField>
    <cacheField name="Fecha Inicio2" numFmtId="0">
      <sharedItems containsNonDate="0" containsString="0" containsBlank="1"/>
    </cacheField>
    <cacheField name="Fecha Fin2" numFmtId="0">
      <sharedItems containsNonDate="0" containsString="0" containsBlank="1"/>
    </cacheField>
    <cacheField name="Valor Segunda Vinculación" numFmtId="165">
      <sharedItems containsString="0" containsBlank="1" containsNumber="1" containsInteger="1" minValue="0" maxValue="9300000"/>
    </cacheField>
    <cacheField name="No. Meses" numFmtId="168">
      <sharedItems containsSemiMixedTypes="0" containsString="0" containsNumber="1" containsInteger="1" minValue="4" maxValue="12"/>
    </cacheField>
    <cacheField name="Valor Anual" numFmtId="165">
      <sharedItems containsSemiMixedTypes="0" containsString="0" containsNumber="1" minValue="3765355" maxValue="116339389.03125"/>
    </cacheField>
    <cacheField name="VALOR TOTAL" numFmtId="165">
      <sharedItems containsString="0" containsBlank="1" containsNumber="1" minValue="9712500" maxValue="116339389.03125"/>
    </cacheField>
    <cacheField name="Fuente de los recursos" numFmtId="0">
      <sharedItems/>
    </cacheField>
    <cacheField name="Rubro" numFmtId="0">
      <sharedItems/>
    </cacheField>
    <cacheField name="Incluir en PAA" numFmtId="0">
      <sharedItems/>
    </cacheField>
    <cacheField name="Con ajustes" numFmtId="0">
      <sharedItems/>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MixedTypes="1" minDate="1899-12-30T00:00:00" maxDate="2025-02-18T00:00:00"/>
    </cacheField>
    <cacheField name="Fecha estimada de presentación de ofertas (mes)" numFmtId="167">
      <sharedItems containsNonDate="0" containsDate="1" containsMixedTypes="1" minDate="1899-12-30T00:00:00" maxDate="2025-02-18T00:00:00"/>
    </cacheField>
    <cacheField name="Duración del contrato (número)" numFmtId="168">
      <sharedItems containsSemiMixedTypes="0" containsString="0" containsNumber="1" containsInteger="1" minValue="4" maxValue="12"/>
    </cacheField>
    <cacheField name="Duración del contrato (intervalo: días, meses, años)" numFmtId="0">
      <sharedItems/>
    </cacheField>
    <cacheField name="Modalidad de selección " numFmtId="49">
      <sharedItems/>
    </cacheField>
    <cacheField name="Valor total estimado" numFmtId="165">
      <sharedItems containsSemiMixedTypes="0" containsString="0" containsNumber="1" minValue="3765355" maxValue="368237220"/>
    </cacheField>
    <cacheField name="Valor estimado en la vigencia actual" numFmtId="165">
      <sharedItems containsSemiMixedTypes="0" containsString="0" containsNumber="1" minValue="3765355" maxValue="368237220"/>
    </cacheField>
    <cacheField name="¿Se requieren vigencias futuras?" numFmtId="0">
      <sharedItems/>
    </cacheField>
    <cacheField name="Estado de solicitud de vigencias futuras" numFmtId="0">
      <sharedItems/>
    </cacheField>
    <cacheField name="Unidad de contratación (referencia)" numFmtId="164">
      <sharedItems/>
    </cacheField>
    <cacheField name="Ubicación" numFmtId="49">
      <sharedItems/>
    </cacheField>
    <cacheField name="Nombre del responsable " numFmtId="0">
      <sharedItems/>
    </cacheField>
    <cacheField name="Teléfono del responsable " numFmtId="0">
      <sharedItems/>
    </cacheField>
    <cacheField name="Correo electrónico del responsable " numFmtId="0">
      <sharedItems/>
    </cacheField>
    <cacheField name="¿Debe cumplir con invertir mínimo el 30% de los recursos del presupuesto destinados a comprar alimentos, cumpliendo con lo establecido en la Ley 2046 de 2020, reglamentada por el Decreto 248 de 2021?" numFmtId="0">
      <sharedItems/>
    </cacheField>
    <cacheField name="¿El contrato incluye el suministro de bienes y servicios distintos a alimentos?" numFmtId="0">
      <sharedItems/>
    </cacheField>
    <cacheField name="Impacto" numFmtId="3">
      <sharedItems/>
    </cacheField>
    <cacheField name="GRUPO ETARIO" numFmtId="3">
      <sharedItems/>
    </cacheField>
    <cacheField name="ENFOQUE DIFERENCIAL" numFmtId="3">
      <sharedItems/>
    </cacheField>
    <cacheField name="Impacto2" numFmtId="3">
      <sharedItems/>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ANDREA GAITAN RUIZ" refreshedDate="45638.783070254627" createdVersion="6" refreshedVersion="6" minRefreshableVersion="3" recordCount="161" xr:uid="{00000000-000A-0000-FFFF-FFFF09000000}">
  <cacheSource type="worksheet">
    <worksheetSource ref="B16:BB127" sheet="PAA Contratistas "/>
  </cacheSource>
  <cacheFields count="53">
    <cacheField name="No" numFmtId="0">
      <sharedItems/>
    </cacheField>
    <cacheField name="TIPO DE GASTO" numFmtId="0">
      <sharedItems/>
    </cacheField>
    <cacheField name="CENTRO RESPONSABILIDAD" numFmtId="0">
      <sharedItems/>
    </cacheField>
    <cacheField name="DEPENDENCIA" numFmtId="0">
      <sharedItems count="27">
        <s v="RECTORÍA"/>
        <s v="OFICINA DE COMUNICACIONES"/>
        <s v="OFICINA JURÍDICA "/>
        <s v="OFICINA DE CONTROL INTERNO"/>
        <s v="SECRETARÍA GENERAL "/>
        <s v="OFICINA DE DESARROLLO Y PLANEACIÓN "/>
        <s v="ASEGURAMIENTO DE LA CALIDAD"/>
        <s v="DESPACHO VAC"/>
        <s v="DOCTORADO INTERINSTITUCIONAL EN EDUCACIÓN"/>
        <s v="SUBDIRECCIÓN DE ADMISIONES Y REGISTRO"/>
        <s v="COMITÉ DE ASIGNACION Y RECONOCIMIENTO DE  PUNTAJE - CIARP"/>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SUBDIRECCIÓN DE PERSONAL"/>
        <s v="CENTRO DE EGRESADOS"/>
      </sharedItems>
    </cacheField>
    <cacheField name="GRUPO" numFmtId="0">
      <sharedItems containsBlank="1"/>
    </cacheField>
    <cacheField name="NECESIDAD" numFmtId="0">
      <sharedItems containsBlank="1"/>
    </cacheField>
    <cacheField name="TIPO" numFmtId="0">
      <sharedItems containsBlank="1"/>
    </cacheField>
    <cacheField name="PERFIL" numFmtId="0">
      <sharedItems count="7">
        <s v="OTRO"/>
        <s v="PROFESIONAL UNIVERSITARIO"/>
        <s v="PROFESIONAL ESPECIALIZADO"/>
        <s v="ASESOR"/>
        <s v="ASISTENCIAL"/>
        <s v="TÉCNICO"/>
        <s v="Intérpretes - Traductores - Mediadores - PROFESIONAL"/>
      </sharedItems>
    </cacheField>
    <cacheField name="GRADO" numFmtId="0">
      <sharedItems containsBlank="1" containsMixedTypes="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5" maxValue="0.06"/>
    </cacheField>
    <cacheField name="Valor 2025" numFmtId="165">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4-09-13T00:00:00" maxDate="2025-03-04T00:00:00"/>
    </cacheField>
    <cacheField name="Fecha Fin1" numFmtId="166">
      <sharedItems containsNonDate="0" containsDate="1" containsString="0" containsBlank="1" minDate="2025-06-06T00:00:00" maxDate="2026-01-01T00:00:00"/>
    </cacheField>
    <cacheField name="Valor Primera Vinculación" numFmtId="165">
      <sharedItems containsString="0" containsBlank="1" containsNumber="1" minValue="0" maxValue="2050000000"/>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tring="0" containsBlank="1" containsNumber="1" containsInteger="1" minValue="0" maxValue="13608000"/>
    </cacheField>
    <cacheField name="No. Meses" numFmtId="0">
      <sharedItems containsSemiMixedTypes="0" containsString="0" containsNumber="1" containsInteger="1" minValue="0" maxValue="12"/>
    </cacheField>
    <cacheField name="Valor Anual" numFmtId="165">
      <sharedItems containsString="0" containsBlank="1" containsNumber="1" minValue="0" maxValue="2050000000"/>
    </cacheField>
    <cacheField name="otro vvalor anual " numFmtId="0">
      <sharedItems containsString="0" containsBlank="1" containsNumber="1" minValue="0" maxValue="397696197.60000002"/>
    </cacheField>
    <cacheField name="Fuente de los recursos" numFmtId="0">
      <sharedItems containsBlank="1"/>
    </cacheField>
    <cacheField name="Rubro" numFmtId="0">
      <sharedItems/>
    </cacheField>
    <cacheField name="Incluir en PAA"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1" numFmtId="0">
      <sharedItems containsBlank="1"/>
    </cacheField>
    <cacheField name="Fecha estimada de inicio de proceso de selección (mes)" numFmtId="167">
      <sharedItems containsDate="1" containsBlank="1" containsMixedTypes="1" minDate="1899-12-30T00:00:00" maxDate="2025-03-04T00:00:00"/>
    </cacheField>
    <cacheField name="Fecha estimada de presentación de ofertas (mes)" numFmtId="167">
      <sharedItems containsDate="1" containsBlank="1" containsMixedTypes="1" minDate="1899-12-30T00:00:00" maxDate="2025-03-04T00:00:00"/>
    </cacheField>
    <cacheField name="Duración del contrato (número)" numFmtId="168">
      <sharedItems containsString="0" containsBlank="1" containsNumber="1" containsInteg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tring="0" containsBlank="1" containsNumber="1" minValue="0" maxValue="2050000000"/>
    </cacheField>
    <cacheField name="Valor estimado en la vigencia actual" numFmtId="165">
      <sharedItems containsString="0" containsBlank="1" containsNumber="1" minValue="0"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54.592553703704" createdVersion="8" refreshedVersion="8" minRefreshableVersion="3" recordCount="124" xr:uid="{00000000-000A-0000-FFFF-FFFF0A000000}">
  <cacheSource type="worksheet">
    <worksheetSource ref="A16:BB141" sheet="PAA Contratistas "/>
  </cacheSource>
  <cacheFields count="53">
    <cacheField name="Estado" numFmtId="0">
      <sharedItems containsBlank="1"/>
    </cacheField>
    <cacheField name="No" numFmtId="0">
      <sharedItems containsBlank="1"/>
    </cacheField>
    <cacheField name="TIPO DE GASTO" numFmtId="0">
      <sharedItems/>
    </cacheField>
    <cacheField name="CENTRO RESPONSABILIDAD" numFmtId="0">
      <sharedItems/>
    </cacheField>
    <cacheField name="DEPENDENCIA" numFmtId="0">
      <sharedItems/>
    </cacheField>
    <cacheField name="GRUPO" numFmtId="0">
      <sharedItems containsBlank="1"/>
    </cacheField>
    <cacheField name="NECESIDAD" numFmtId="0">
      <sharedItems containsBlank="1"/>
    </cacheField>
    <cacheField name="Servicios Profesionales"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5-01-01T00:00:00" maxDate="2025-03-04T00:00:00"/>
    </cacheField>
    <cacheField name="Fecha Fin1" numFmtId="166">
      <sharedItems containsNonDate="0" containsDate="1" containsString="0" containsBlank="1" minDate="2025-05-30T00:00:00" maxDate="2026-01-01T00:00:00"/>
    </cacheField>
    <cacheField name="Valor Primera Vinculación" numFmtId="165">
      <sharedItems containsString="0" containsBlank="1" containsNumber="1" minValue="0" maxValue="120000745"/>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emiMixedTypes="0" containsString="0" containsNumber="1" containsInteger="1" minValue="0" maxValue="13608000"/>
    </cacheField>
    <cacheField name="No. Meses" numFmtId="0">
      <sharedItems containsSemiMixedTypes="0" containsString="0" containsNumber="1" minValue="0" maxValue="12"/>
    </cacheField>
    <cacheField name="Valor Anual" numFmtId="165">
      <sharedItems containsSemiMixedTypes="0" containsString="0" containsNumber="1" minValue="3791457.8100000005" maxValue="2050000000"/>
    </cacheField>
    <cacheField name="Fuente de los recursos" numFmtId="0">
      <sharedItems count="2">
        <s v="20.01"/>
        <s v="21.10.01"/>
      </sharedItems>
    </cacheField>
    <cacheField name="Rubro" numFmtId="0">
      <sharedItems count="3">
        <s v="2.1.2.02.02.008"/>
        <s v="2.1.2.02.02.009"/>
        <s v="2.1.5.02.08"/>
      </sharedItems>
    </cacheField>
    <cacheField name="Incluir en PAA" numFmtId="0">
      <sharedItems/>
    </cacheField>
    <cacheField name="Incluir en PAA V1"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Blank="1" containsMixedTypes="1" minDate="2025-01-01T00:00:00" maxDate="2025-03-04T00:00:00"/>
    </cacheField>
    <cacheField name="Fecha estimada de presentación de ofertas (mes)" numFmtId="167">
      <sharedItems containsNonDate="0" containsDate="1" containsBlank="1" containsMixedTypes="1" minDate="2025-01-01T00:00:00" maxDate="2025-03-04T00:00:00"/>
    </cacheField>
    <cacheField name="Duración del contrato (número)" numFmtId="0">
      <sharedItems containsString="0" containsBlank="1" containsNumb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emiMixedTypes="0" containsString="0" containsNumber="1" minValue="3791457.8100000005" maxValue="2050000000"/>
    </cacheField>
    <cacheField name="Valor estimado en la vigencia actual" numFmtId="165">
      <sharedItems containsSemiMixedTypes="0" containsString="0" containsNumber="1" minValue="3791457.8100000005"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89.978856018519" createdVersion="8" refreshedVersion="8" minRefreshableVersion="3" recordCount="222" xr:uid="{00000000-000A-0000-FFFF-FFFF0B000000}">
  <cacheSource type="worksheet">
    <worksheetSource ref="A16:BC237" sheet="PAA Contratistas "/>
  </cacheSource>
  <cacheFields count="54">
    <cacheField name="Estado" numFmtId="0">
      <sharedItems containsBlank="1"/>
    </cacheField>
    <cacheField name="No" numFmtId="0">
      <sharedItems containsBlank="1"/>
    </cacheField>
    <cacheField name="TIPO DE GASTO" numFmtId="0">
      <sharedItems containsBlank="1"/>
    </cacheField>
    <cacheField name="CENTRO RESPONSABILIDAD" numFmtId="0">
      <sharedItems containsBlank="1"/>
    </cacheField>
    <cacheField name="DEPENDENCIA" numFmtId="0">
      <sharedItems containsBlank="1"/>
    </cacheField>
    <cacheField name="GRUPO" numFmtId="0">
      <sharedItems containsBlank="1"/>
    </cacheField>
    <cacheField name="NECESIDAD" numFmtId="0">
      <sharedItems containsBlank="1"/>
    </cacheField>
    <cacheField name="Servicios Profesionales" numFmtId="0">
      <sharedItems containsBlank="1"/>
    </cacheField>
    <cacheField name="PERFIL" numFmtId="0">
      <sharedItems containsBlank="1"/>
    </cacheField>
    <cacheField name="GRADO" numFmtId="0">
      <sharedItems containsString="0" containsBlank="1" containsNumber="1" containsInteger="1" minValue="1" maxValue="6"/>
    </cacheField>
    <cacheField name="Costo 2024" numFmtId="0">
      <sharedItems containsBlank="1" containsMixedTypes="1" containsNumber="1" minValue="0" maxValue="10072674"/>
    </cacheField>
    <cacheField name="% INCREMENTO " numFmtId="0">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tring="0" containsBlank="1" containsNumber="1" containsInteger="1" minValue="1" maxValue="12"/>
    </cacheField>
    <cacheField name="TIPO PAGO" numFmtId="0">
      <sharedItems containsBlank="1"/>
    </cacheField>
    <cacheField name="Fecha Inicio1" numFmtId="0">
      <sharedItems containsNonDate="0" containsDate="1" containsString="0" containsBlank="1" minDate="2025-01-01T00:00:00" maxDate="2025-03-04T00:00:00"/>
    </cacheField>
    <cacheField name="Fecha Fin1" numFmtId="0">
      <sharedItems containsNonDate="0" containsDate="1" containsString="0" containsBlank="1" minDate="2025-05-30T00:00:00" maxDate="2026-01-01T00:00:00"/>
    </cacheField>
    <cacheField name="Valor Primera Vinculación" numFmtId="165">
      <sharedItems containsBlank="1" containsMixedTypes="1" containsNumber="1" minValue="0" maxValue="120000745"/>
    </cacheField>
    <cacheField name="Fecha Inicio2" numFmtId="0">
      <sharedItems containsNonDate="0" containsDate="1" containsString="0" containsBlank="1" minDate="2025-08-06T00:00:00" maxDate="2025-08-07T00:00:00"/>
    </cacheField>
    <cacheField name="Fecha Fin2" numFmtId="0">
      <sharedItems containsNonDate="0" containsDate="1" containsString="0" containsBlank="1" minDate="2025-11-30T00:00:00" maxDate="2025-12-01T00:00:00"/>
    </cacheField>
    <cacheField name="Valor Segunda Vinculación" numFmtId="0">
      <sharedItems containsBlank="1" containsMixedTypes="1" containsNumber="1" containsInteger="1" minValue="0" maxValue="14616000"/>
    </cacheField>
    <cacheField name="No. Meses" numFmtId="0">
      <sharedItems containsString="0" containsBlank="1" containsNumber="1" minValue="0" maxValue="12"/>
    </cacheField>
    <cacheField name="Valor Anual" numFmtId="165">
      <sharedItems containsString="0" containsBlank="1" containsNumber="1" minValue="3791457.8100000005" maxValue="7421469468.2079229"/>
    </cacheField>
    <cacheField name="Fuente de los recursos" numFmtId="0">
      <sharedItems containsBlank="1" count="3">
        <s v="20.01"/>
        <s v="21.10.01"/>
        <m/>
      </sharedItems>
    </cacheField>
    <cacheField name="Rubro" numFmtId="0">
      <sharedItems containsBlank="1" count="5">
        <s v="2.1.2.02.02.008"/>
        <s v="2.1.2.02.02.009"/>
        <s v="2.1.5.02.08"/>
        <s v="2.1.5.02.09"/>
        <m/>
      </sharedItems>
    </cacheField>
    <cacheField name="Incluir en PAA" numFmtId="0">
      <sharedItems containsBlank="1"/>
    </cacheField>
    <cacheField name="Incluir en PAA V1" numFmtId="0">
      <sharedItems containsBlank="1"/>
    </cacheField>
    <cacheField name="Con ajustes" numFmtId="0">
      <sharedItems containsBlank="1"/>
    </cacheField>
    <cacheField name="ITEM" numFmtId="0">
      <sharedItems containsBlank="1"/>
    </cacheField>
    <cacheField name="Código UNSPSC (cada código separado por ;)" numFmtId="0">
      <sharedItems containsBlank="1" containsMixedTypes="1" containsNumber="1" containsInteger="1" minValue="80111600" maxValue="80161500"/>
    </cacheField>
    <cacheField name="Objeto" numFmtId="0">
      <sharedItems containsBlank="1" longText="1"/>
    </cacheField>
    <cacheField name="Fecha estimada de inicio de proceso de selección (mes)" numFmtId="0">
      <sharedItems containsDate="1" containsBlank="1" containsMixedTypes="1" minDate="2025-01-01T00:00:00" maxDate="2025-03-04T00:00:00"/>
    </cacheField>
    <cacheField name="Fecha estimada de presentación de ofertas (mes)" numFmtId="0">
      <sharedItems containsDate="1" containsBlank="1" containsMixedTypes="1" minDate="2025-01-01T00:00:00" maxDate="2025-03-04T00:00:00"/>
    </cacheField>
    <cacheField name="Duración del contrato (número)" numFmtId="0">
      <sharedItems containsString="0" containsBlank="1" containsNumber="1" minValue="3" maxValue="12"/>
    </cacheField>
    <cacheField name="Duración del contrato (intervalo: días, meses, años)" numFmtId="0">
      <sharedItems containsBlank="1"/>
    </cacheField>
    <cacheField name="Modalidad de selección " numFmtId="0">
      <sharedItems containsBlank="1"/>
    </cacheField>
    <cacheField name="Valor total estimado" numFmtId="165">
      <sharedItems containsSemiMixedTypes="0" containsString="0" containsNumber="1" minValue="0" maxValue="7421469468.2079229"/>
    </cacheField>
    <cacheField name="Valor estimado en la vigencia actual" numFmtId="165">
      <sharedItems containsSemiMixedTypes="0" containsString="0" containsNumber="1" minValue="0" maxValue="7421469468.2079229"/>
    </cacheField>
    <cacheField name="¿Se requieren vigencias futuras?" numFmtId="0">
      <sharedItems containsBlank="1"/>
    </cacheField>
    <cacheField name="Estado de solicitud de vigencias futuras" numFmtId="0">
      <sharedItems containsBlank="1"/>
    </cacheField>
    <cacheField name="Unidad de contratación (referencia)" numFmtId="0">
      <sharedItems containsBlank="1"/>
    </cacheField>
    <cacheField name="Ubicación" numFmtId="0">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0">
      <sharedItems containsBlank="1"/>
    </cacheField>
    <cacheField name="GRUPO ETARIO" numFmtId="0">
      <sharedItems containsBlank="1"/>
    </cacheField>
    <cacheField name="ENFOQUE DIFERENCIAL" numFmtId="0">
      <sharedItems containsBlank="1"/>
    </cacheField>
    <cacheField name="Impacto2" numFmtId="0">
      <sharedItems containsBlank="1"/>
    </cacheField>
    <cacheField name="Categoría" numFmtId="0">
      <sharedItems containsNonDate="0" containsString="0" containsBlank="1"/>
    </cacheField>
    <cacheField name="Subcategoría" numFmtId="0">
      <sharedItems containsNonDate="0" containsString="0" containsBlank="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
  <r>
    <s v="001"/>
    <s v="GASTOS DE FUNCIONAMIENTO"/>
    <x v="0"/>
    <x v="0"/>
    <s v="CONSEJO SUPERIOR"/>
    <s v="Logística Consejo Superior"/>
    <s v="Logística"/>
    <s v="OTRO"/>
    <m/>
    <n v="5750000.0960000008"/>
    <n v="0.05"/>
    <n v="6037500.1008000011"/>
    <n v="1"/>
    <s v="MENSUAL"/>
    <m/>
    <m/>
    <n v="69000000"/>
    <m/>
    <m/>
    <n v="0"/>
    <n v="12"/>
    <n v="69000000"/>
    <n v="69000000"/>
    <s v="20.01"/>
    <s v="2.1.2.02.02.008"/>
    <s v="NO"/>
    <s v="NO"/>
    <s v="CON-001"/>
    <n v="80161500"/>
    <s v="Amparar el pago de honorarios a los miembros del Consejo Superior de la UPN para la Vigencia 2025"/>
    <d v="1899-12-30T00:00:00"/>
    <d v="1899-12-30T00:00:00"/>
    <n v="12"/>
    <s v="MES(ES)"/>
    <s v="Contratación directa."/>
    <n v="69000000"/>
    <n v="69000000"/>
    <s v="NO"/>
    <s v="NA"/>
    <s v="GRUPO DE CONTRATACION UNIVERSIDAD PEDAGOGICA NACIONAL"/>
    <s v="CO-DC"/>
    <s v="RECTORÍA"/>
    <s v="601 5941844"/>
    <s v="contratacion@pedagogica.edu.co"/>
    <s v="NO"/>
    <s v="NO"/>
    <s v="No Aplica"/>
    <s v="Todas"/>
    <s v="Todos"/>
    <s v="No Aplica"/>
    <m/>
    <m/>
  </r>
  <r>
    <s v="002"/>
    <s v="GASTOS DE FUNCIONAMIENTO"/>
    <x v="1"/>
    <x v="1"/>
    <m/>
    <s v="Consultoría"/>
    <s v="CPS"/>
    <s v="ASESOR"/>
    <n v="2"/>
    <n v="7400000"/>
    <n v="0.05"/>
    <n v="7770000"/>
    <n v="1"/>
    <s v="MENSUAL"/>
    <m/>
    <m/>
    <n v="85470000"/>
    <m/>
    <m/>
    <n v="0"/>
    <n v="11"/>
    <n v="85470000"/>
    <n v="85470000"/>
    <s v="20.01"/>
    <s v="2.1.2.02.02.008"/>
    <s v="SI"/>
    <s v="NO"/>
    <s v="CON-002"/>
    <n v="80111600"/>
    <s v="&quot;Prestar servicios profesionales a la Subdirección de Personal para apoyar el desarrollo del Talento Humano, la conceptualización en asuntos relacionados con la gestión integral del personal administrativo y docente de la UPN y realizar la consolidación y sistematización de la información correspondiente"/>
    <d v="1899-12-30T00:00:00"/>
    <d v="1899-12-3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003"/>
    <s v="GASTOS DE FUNCIONAMIENTO"/>
    <x v="0"/>
    <x v="2"/>
    <m/>
    <s v="Servicios Profesionales"/>
    <s v="CPS"/>
    <s v="PROFESIONAL UNIVERSITARIO"/>
    <n v="6"/>
    <n v="4400000"/>
    <n v="0.05"/>
    <n v="4620000"/>
    <n v="1"/>
    <s v="DIA"/>
    <m/>
    <m/>
    <n v="44733330"/>
    <m/>
    <m/>
    <n v="0"/>
    <n v="11"/>
    <n v="44733330"/>
    <n v="44733330"/>
    <s v="20.01"/>
    <s v="2.1.2.02.02.008"/>
    <s v="SI"/>
    <s v="NO"/>
    <s v="CON-003"/>
    <n v="80111600"/>
    <s v="Prestar servicios profesionales  en el área tecnológica y de diseño con el fin de apoyar el desarrollo de plataformas, aplicaciones y otras necesidades online que se requieran para la UPN"/>
    <d v="1899-12-30T00:00:00"/>
    <d v="1899-12-30T00:00:00"/>
    <n v="11"/>
    <s v="MES(ES)"/>
    <s v="Contratación directa."/>
    <n v="44733330"/>
    <n v="44733330"/>
    <s v="NO"/>
    <s v="NA"/>
    <s v="GRUPO DE CONTRATACION UNIVERSIDAD PEDAGOGICA NACIONAL"/>
    <s v="CO-DC"/>
    <s v="OFICINA DE COMUNICACIONES"/>
    <s v="601 5941844"/>
    <s v="contratacion@pedagogica.edu.co"/>
    <s v="NO"/>
    <s v="NO"/>
    <s v="No Aplica"/>
    <s v="Todas"/>
    <s v="Todos"/>
    <s v="No Aplica"/>
    <m/>
    <m/>
  </r>
  <r>
    <s v="004"/>
    <s v="GASTOS DE FUNCIONAMIENTO"/>
    <x v="0"/>
    <x v="3"/>
    <m/>
    <s v="Servicios Asistenciales"/>
    <s v="CPS"/>
    <s v="ASISTENCIAL"/>
    <n v="5"/>
    <n v="2100000"/>
    <n v="0.05"/>
    <n v="2205000"/>
    <n v="1"/>
    <s v="DIA"/>
    <m/>
    <m/>
    <n v="24255000"/>
    <m/>
    <m/>
    <n v="0"/>
    <n v="11"/>
    <n v="24255000"/>
    <n v="24255000"/>
    <s v="20.01"/>
    <s v="2.1.2.02.02.008"/>
    <s v="SI"/>
    <s v="NO"/>
    <s v="CON-004"/>
    <n v="80111600"/>
    <s v="Prestar servicios profesionales para la transcripción y redacción de actas y documentos del Consejo Superior y el Consejo Académico."/>
    <d v="1899-12-30T00:00:00"/>
    <d v="1899-12-30T00:00:00"/>
    <n v="11"/>
    <s v="MES(ES)"/>
    <s v="Contratación directa."/>
    <n v="24255000"/>
    <n v="24255000"/>
    <s v="NO"/>
    <s v="NA"/>
    <s v="GRUPO DE CONTRATACION UNIVERSIDAD PEDAGOGICA NACIONAL"/>
    <s v="CO-DC"/>
    <s v="SECRETARÍA GENERAL "/>
    <s v="601 5941844"/>
    <s v="contratacion@pedagogica.edu.co"/>
    <s v="NO"/>
    <s v="NO"/>
    <s v="No Aplica"/>
    <s v="Todas"/>
    <s v="Todos"/>
    <s v="No Aplica"/>
    <m/>
    <m/>
  </r>
  <r>
    <s v="005"/>
    <s v="GASTOS DE FUNCIONAMIENTO"/>
    <x v="0"/>
    <x v="4"/>
    <m/>
    <s v="Servicios Profesionales"/>
    <s v="CPS"/>
    <s v="PROFESIONAL ESPECIALIZADO"/>
    <n v="4"/>
    <n v="5700000"/>
    <n v="0.05"/>
    <n v="5985000"/>
    <n v="1"/>
    <s v="DIA"/>
    <m/>
    <m/>
    <n v="65835000"/>
    <m/>
    <m/>
    <n v="0"/>
    <n v="11"/>
    <n v="65835000"/>
    <n v="65835000"/>
    <s v="20.01"/>
    <s v="2.1.2.02.02.008"/>
    <s v="SI"/>
    <s v="NO"/>
    <s v="CON-005"/>
    <n v="80111600"/>
    <s v="Prestar servicios profesionales en la realización de auditorías de control interno, elaboración de informes de ley, seguimientos y acompañamientos a las dependencias y procesos de la Universidad Pedagógica Nacional, para el cumplimiento al Programa de Auditorías y Plan de Trabajo de la Oficina de Control Interno,vigencia 2025, aprobado por el Comité Institucional de Coordinación de Control Interno."/>
    <d v="1899-12-30T00:00:00"/>
    <d v="1899-12-30T00:00:00"/>
    <n v="11"/>
    <s v="MES(ES)"/>
    <s v="Contratación directa."/>
    <n v="65835000"/>
    <n v="65835000"/>
    <s v="NO"/>
    <s v="NA"/>
    <s v="GRUPO DE CONTRATACION UNIVERSIDAD PEDAGOGICA NACIONAL"/>
    <s v="CO-DC"/>
    <s v="OFICINA DE CONTROL INTERNO"/>
    <s v="601 5941844"/>
    <s v="contratacion@pedagogica.edu.co"/>
    <s v="NO"/>
    <s v="NO"/>
    <s v="No Aplica"/>
    <s v="Todas"/>
    <s v="Todos"/>
    <s v="No Aplica"/>
    <m/>
    <m/>
  </r>
  <r>
    <s v="006"/>
    <s v="GASTOS DE FUNCIONAMIENTO"/>
    <x v="0"/>
    <x v="4"/>
    <m/>
    <s v="Servicios Profesionales"/>
    <s v="CPS"/>
    <s v="PROFESIONAL ESPECIALIZADO"/>
    <n v="1"/>
    <n v="4700000"/>
    <n v="0.05"/>
    <n v="4935000"/>
    <n v="1"/>
    <s v="DIA"/>
    <m/>
    <m/>
    <n v="54285000"/>
    <m/>
    <m/>
    <n v="0"/>
    <n v="11"/>
    <n v="54285000"/>
    <n v="54285000"/>
    <s v="20.01"/>
    <s v="2.1.2.02.02.008"/>
    <s v="SI"/>
    <s v="NO"/>
    <s v="CON-006"/>
    <n v="80111600"/>
    <s v="Asesorar, Apoyar y Ejecutar Auditorias y/o seguimientos incluidos en el Programa de Auditorias y Plan de Trabajo_x000a_vigencia 2025 aprobado por el Comité Institucional de Coordinación de Control Interno, así como proyectar los informes internos requeridos para el cumplimiento misional de la Oficina de Control Interno y las demás actividades que se requieran para el cumplimiento al Plan de Acción"/>
    <d v="1899-12-30T00:00:00"/>
    <d v="1899-12-30T00:00:00"/>
    <n v="11"/>
    <s v="MES(ES)"/>
    <s v="Contratación directa."/>
    <n v="54285000"/>
    <n v="54285000"/>
    <s v="NO"/>
    <s v="NA"/>
    <s v="GRUPO DE CONTRATACION UNIVERSIDAD PEDAGOGICA NACIONAL"/>
    <s v="CO-DC"/>
    <s v="OFICINA DE CONTROL INTERNO"/>
    <s v="601 5941844"/>
    <s v="contratacion@pedagogica.edu.co"/>
    <s v="NO"/>
    <s v="NO"/>
    <s v="No Aplica"/>
    <s v="Todas"/>
    <s v="Todos"/>
    <s v="No Aplica"/>
    <m/>
    <m/>
  </r>
  <r>
    <s v="007"/>
    <s v="GASTOS DE FUNCIONAMIENTO"/>
    <x v="0"/>
    <x v="4"/>
    <m/>
    <s v="Servicios Profesionales"/>
    <s v="CPS"/>
    <s v="PROFESIONAL UNIVERSITARIO"/>
    <n v="6"/>
    <n v="4400000"/>
    <n v="0.05"/>
    <n v="4620000"/>
    <n v="1"/>
    <s v="DIA"/>
    <m/>
    <m/>
    <n v="50820000"/>
    <m/>
    <m/>
    <n v="0"/>
    <n v="11"/>
    <n v="50820000"/>
    <n v="50820000"/>
    <s v="20.01"/>
    <s v="2.1.2.02.02.008"/>
    <s v="SI"/>
    <s v="NO"/>
    <s v="CON-007"/>
    <n v="80111600"/>
    <s v="Asesorar, apoyar y ejecutar auditorias y/o seguimientos, proyectar los informes legales de carácter contable, financiero y presupuestal requeridos para el cumplimiento misional de la Oficina de Control Interno, vigencia 2025, aprobado por el Comité Institucional de Coordinación de Control Interno, y las demás actividades que demande esta Oficina para dar cumplimiento al Plan de Acción."/>
    <d v="1899-12-30T00:00:00"/>
    <d v="1899-12-30T00:00:00"/>
    <n v="11"/>
    <s v="MES(ES)"/>
    <s v="Contratación directa."/>
    <n v="50820000"/>
    <n v="50820000"/>
    <s v="NO"/>
    <s v="NA"/>
    <s v="GRUPO DE CONTRATACION UNIVERSIDAD PEDAGOGICA NACIONAL"/>
    <s v="CO-DC"/>
    <s v="OFICINA DE CONTROL INTERNO"/>
    <s v="601 5941844"/>
    <s v="contratacion@pedagogica.edu.co"/>
    <s v="NO"/>
    <s v="NO"/>
    <s v="No Aplica"/>
    <s v="Todas"/>
    <s v="Todos"/>
    <s v="No Aplica"/>
    <m/>
    <m/>
  </r>
  <r>
    <s v="009"/>
    <s v="GASTOS DE FUNCIONAMIENTO"/>
    <x v="0"/>
    <x v="5"/>
    <m/>
    <s v="Servicios de Asesoría Jurídica"/>
    <s v="Consultoría"/>
    <s v="ASESOR"/>
    <n v="6"/>
    <n v="10072674.375"/>
    <n v="0.05"/>
    <n v="10576308.09375"/>
    <n v="1"/>
    <s v="DIA"/>
    <m/>
    <m/>
    <n v="116339389.03125"/>
    <m/>
    <m/>
    <n v="0"/>
    <n v="11"/>
    <n v="116339389.03125"/>
    <n v="116339389.03125"/>
    <s v="20.01"/>
    <s v="2.1.2.02.02.008"/>
    <s v="SI"/>
    <s v="NO"/>
    <s v="CON-009"/>
    <n v="80111600"/>
    <s v="Prestar servicios especializados en  representación y defensa judicial, asesoría y emisión de conceptos en los procesos promovidos o en contra de la UPN."/>
    <d v="1899-12-30T00:00:00"/>
    <d v="1899-12-30T00:00:00"/>
    <n v="11"/>
    <s v="MES(ES)"/>
    <s v="Contratación directa."/>
    <n v="116339389.03125"/>
    <n v="116339389.03125"/>
    <s v="NO"/>
    <s v="NA"/>
    <s v="GRUPO DE CONTRATACION UNIVERSIDAD PEDAGOGICA NACIONAL"/>
    <s v="CO-DC"/>
    <s v="OFICINA JURÍDICA "/>
    <s v="601 5941844"/>
    <s v="contratacion@pedagogica.edu.co"/>
    <s v="NO"/>
    <s v="NO"/>
    <s v="No Aplica"/>
    <s v="Todas"/>
    <s v="Todos"/>
    <s v="No Aplica"/>
    <m/>
    <m/>
  </r>
  <r>
    <s v="010"/>
    <s v="GASTOS DE FUNCIONAMIENTO"/>
    <x v="0"/>
    <x v="5"/>
    <m/>
    <s v="Servicios Profesionales"/>
    <s v="CPS"/>
    <s v="PROFESIONAL ESPECIALIZADO"/>
    <n v="4"/>
    <n v="5700000"/>
    <n v="0.05"/>
    <n v="5985000"/>
    <n v="1"/>
    <s v="DIA"/>
    <m/>
    <m/>
    <n v="65835000"/>
    <m/>
    <m/>
    <n v="0"/>
    <n v="11"/>
    <n v="65835000"/>
    <n v="65835000"/>
    <s v="20.01"/>
    <s v="2.1.2.02.02.008"/>
    <s v="SI"/>
    <s v="NO"/>
    <s v="CON-010"/>
    <n v="80111600"/>
    <s v="Prestar servicios especializados de asesoría, acompañamiento y seguimiento de todas las actividades relacionadas con la gestión juridica que corresponden a la Oficina Jurídica de la UPN."/>
    <d v="1899-12-30T00:00:00"/>
    <d v="1899-12-30T00:00:00"/>
    <n v="11"/>
    <s v="MES(ES)"/>
    <s v="Contratación directa."/>
    <n v="65835000"/>
    <n v="65835000"/>
    <s v="NO"/>
    <s v="NA"/>
    <s v="GRUPO DE CONTRATACION UNIVERSIDAD PEDAGOGICA NACIONAL"/>
    <s v="CO-DC"/>
    <s v="OFICINA JURÍDICA "/>
    <s v="601 5941844"/>
    <s v="contratacion@pedagogica.edu.co"/>
    <s v="NO"/>
    <s v="NO"/>
    <s v="No Aplica"/>
    <s v="Todas"/>
    <s v="Todos"/>
    <s v="No Aplica"/>
    <m/>
    <m/>
  </r>
  <r>
    <s v="011"/>
    <s v="GASTOS DE FUNCIONAMIENTO"/>
    <x v="0"/>
    <x v="5"/>
    <m/>
    <s v="Servicios Profesionales"/>
    <s v="CPS"/>
    <s v="PROFESIONAL UNIVERSITARIO"/>
    <n v="3"/>
    <n v="3600000"/>
    <n v="0.05"/>
    <n v="3780000"/>
    <n v="1"/>
    <s v="DIA"/>
    <m/>
    <m/>
    <n v="41580000"/>
    <m/>
    <m/>
    <n v="0"/>
    <n v="11"/>
    <n v="41580000"/>
    <n v="41580000"/>
    <s v="20.01"/>
    <s v="2.1.2.02.02.008"/>
    <s v="SI"/>
    <s v="NO"/>
    <s v="CON-011"/>
    <n v="80111600"/>
    <s v="Prestar servicios profesionales a la oficina jurídica y/o a la Vicerrectoría Académica para asistencia, asesoría y apoyo jurídico en los asuntos a su cargo, así como el acompañamiento a las dependencias adscritas"/>
    <d v="1899-12-30T00:00:00"/>
    <d v="1899-12-30T00:00:00"/>
    <n v="11"/>
    <s v="MES(ES)"/>
    <s v="Contratación directa."/>
    <n v="41580000"/>
    <n v="41580000"/>
    <s v="NO"/>
    <s v="NA"/>
    <s v="GRUPO DE CONTRATACION UNIVERSIDAD PEDAGOGICA NACIONAL"/>
    <s v="CO-DC"/>
    <s v="OFICINA JURÍDICA "/>
    <s v="601 5941844"/>
    <s v="contratacion@pedagogica.edu.co"/>
    <s v="NO"/>
    <s v="NO"/>
    <s v="No Aplica"/>
    <s v="Todas"/>
    <s v="Todos"/>
    <s v="No Aplica"/>
    <m/>
    <m/>
  </r>
  <r>
    <s v="012"/>
    <s v="GASTOS DE FUNCIONAMIENTO"/>
    <x v="0"/>
    <x v="6"/>
    <m/>
    <s v="Servicios Profesionales"/>
    <s v="CPS"/>
    <s v="PROFESIONAL ESPECIALIZADO"/>
    <n v="6"/>
    <n v="6200000"/>
    <n v="0.05"/>
    <n v="6510000"/>
    <n v="1"/>
    <s v="MENSUAL"/>
    <m/>
    <m/>
    <n v="71610000"/>
    <m/>
    <m/>
    <n v="0"/>
    <n v="11"/>
    <n v="71610000"/>
    <n v="71610000"/>
    <s v="20.01"/>
    <s v="2.1.2.02.02.008"/>
    <s v="SI"/>
    <s v="NO"/>
    <s v="CON-012"/>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_x000a_"/>
    <d v="1899-12-30T00:00:00"/>
    <d v="1899-12-30T00:00:00"/>
    <n v="11"/>
    <s v="MES(ES)"/>
    <s v="Contratación directa."/>
    <n v="71610000"/>
    <n v="71610000"/>
    <s v="NO"/>
    <s v="NA"/>
    <s v="GRUPO DE CONTRATACION UNIVERSIDAD PEDAGOGICA NACIONAL"/>
    <s v="CO-DC"/>
    <s v="OFICINA DE DESARROLLO Y PLANEACIÓN "/>
    <s v="601 5941844"/>
    <s v="contratacion@pedagogica.edu.co"/>
    <s v="NO"/>
    <s v="NO"/>
    <s v="No Aplica"/>
    <s v="Todas"/>
    <s v="Todos"/>
    <s v="No Aplica"/>
    <m/>
    <m/>
  </r>
  <r>
    <s v="013"/>
    <s v="GASTOS DE FUNCIONAMIENTO"/>
    <x v="0"/>
    <x v="6"/>
    <m/>
    <s v="Servicios Profesionales"/>
    <s v="CPS"/>
    <s v="PROFESIONAL ESPECIALIZADO"/>
    <n v="4"/>
    <n v="5700000"/>
    <n v="0.05"/>
    <n v="5985000"/>
    <n v="1"/>
    <s v="MENSUAL"/>
    <m/>
    <m/>
    <n v="65835000"/>
    <m/>
    <m/>
    <n v="0"/>
    <n v="11"/>
    <n v="65835000"/>
    <n v="65835000"/>
    <s v="20.01"/>
    <s v="2.1.2.02.02.008"/>
    <s v="SI"/>
    <s v="NO"/>
    <s v="CON-013"/>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4"/>
    <s v="GASTOS DE FUNCIONAMIENTO"/>
    <x v="0"/>
    <x v="6"/>
    <m/>
    <s v="Servicios Profesionales"/>
    <s v="CPS"/>
    <s v="PROFESIONAL ESPECIALIZADO"/>
    <n v="4"/>
    <n v="5700000"/>
    <n v="0.05"/>
    <n v="5985000"/>
    <n v="1"/>
    <s v="MENSUAL"/>
    <m/>
    <m/>
    <n v="65835000"/>
    <m/>
    <m/>
    <n v="0"/>
    <n v="11"/>
    <n v="65835000"/>
    <n v="65835000"/>
    <s v="20.01"/>
    <s v="2.1.2.02.02.008"/>
    <s v="SI"/>
    <s v="NO"/>
    <s v="CON-014"/>
    <n v="80111600"/>
    <s v="Prestar servicios profesionales de apoyo y asistencia técnica a la Oficina de Desarrollo y Planeación en la construcción de informes, análisis estadísticos y actualización documental que le permita a la UPN mejorar sus procesos de planeación, seguimiento, control y evaluación para la optimización de recursos"/>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5"/>
    <s v="GASTOS DE FUNCIONAMIENTO"/>
    <x v="0"/>
    <x v="6"/>
    <m/>
    <s v="Servicios Profesionales"/>
    <s v="CPS"/>
    <s v="PROFESIONAL ESPECIALIZADO"/>
    <n v="4"/>
    <n v="5700000"/>
    <n v="0.05"/>
    <n v="5985000"/>
    <n v="1"/>
    <s v="MENSUAL"/>
    <m/>
    <m/>
    <n v="65835000"/>
    <m/>
    <m/>
    <n v="0"/>
    <n v="11"/>
    <n v="65835000"/>
    <n v="65835000"/>
    <s v="20.01"/>
    <s v="2.1.2.02.02.008"/>
    <s v="SI"/>
    <s v="NO"/>
    <s v="CON-015"/>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6"/>
    <s v="GASTOS DE FUNCIONAMIENTO"/>
    <x v="0"/>
    <x v="6"/>
    <m/>
    <m/>
    <s v="Consultoría"/>
    <s v="OTRO"/>
    <m/>
    <n v="3610912.2"/>
    <n v="0.05"/>
    <n v="3791457.8100000005"/>
    <n v="1"/>
    <s v="MENSUAL"/>
    <m/>
    <m/>
    <n v="41706035.910000004"/>
    <m/>
    <m/>
    <n v="0"/>
    <n v="11"/>
    <n v="41706035.910000004"/>
    <n v="41706035.910000004"/>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1899-12-30T00:00:00"/>
    <d v="1899-12-30T00:00:00"/>
    <n v="11"/>
    <s v="MES(ES)"/>
    <s v="Contratación directa."/>
    <n v="41706035.910000004"/>
    <n v="41706035.910000004"/>
    <s v="NO"/>
    <s v="NA"/>
    <s v="GRUPO DE CONTRATACION UNIVERSIDAD PEDAGOGICA NACIONAL"/>
    <s v="CO-DC"/>
    <s v="OFICINA DE DESARROLLO Y PLANEACIÓN "/>
    <s v="601 5941844"/>
    <s v="contratacion@pedagogica.edu.co"/>
    <s v="NO"/>
    <s v="NO"/>
    <s v="No Aplica"/>
    <s v="Todas"/>
    <s v="Todos"/>
    <s v="No Aplica"/>
    <m/>
    <m/>
  </r>
  <r>
    <s v="017"/>
    <s v="GASTOS DE FUNCIONAMIENTO"/>
    <x v="0"/>
    <x v="6"/>
    <m/>
    <m/>
    <s v="Consultoría"/>
    <s v="OTRO"/>
    <m/>
    <n v="1599894.0902783999"/>
    <n v="0.05"/>
    <n v="1679888.7947923199"/>
    <n v="1"/>
    <s v="MENSUAL"/>
    <m/>
    <m/>
    <n v="18478776.742715519"/>
    <m/>
    <m/>
    <n v="0"/>
    <n v="11"/>
    <n v="18478776.742715519"/>
    <n v="18478776.74271551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1899-12-30T00:00:00"/>
    <d v="1899-12-30T00:00:00"/>
    <n v="11"/>
    <s v="MES(ES)"/>
    <s v="Contratación directa."/>
    <n v="18478776.742715519"/>
    <n v="18478776.742715519"/>
    <s v="NO"/>
    <s v="NA"/>
    <s v="GRUPO DE CONTRATACION UNIVERSIDAD PEDAGOGICA NACIONAL"/>
    <s v="CO-DC"/>
    <s v="OFICINA DE DESARROLLO Y PLANEACIÓN "/>
    <s v="601 5941844"/>
    <s v="contratacion@pedagogica.edu.co"/>
    <s v="NO"/>
    <s v="NO"/>
    <s v="No Aplica"/>
    <s v="Todas"/>
    <s v="Todos"/>
    <s v="No Aplica"/>
    <m/>
    <m/>
  </r>
  <r>
    <s v="018"/>
    <s v="GASTOS DE FUNCIONAMIENTO"/>
    <x v="0"/>
    <x v="7"/>
    <m/>
    <s v="Servicios Profesionales"/>
    <s v="CPS"/>
    <s v="PROFESIONAL UNIVERSITARIO"/>
    <n v="6"/>
    <n v="4400000"/>
    <n v="0.05"/>
    <n v="4620000"/>
    <n v="1"/>
    <s v="DIA"/>
    <m/>
    <m/>
    <n v="50820000"/>
    <m/>
    <m/>
    <n v="0"/>
    <n v="11"/>
    <n v="50820000"/>
    <n v="5082000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1899-12-30T00:00:00"/>
    <d v="1899-12-30T00:00:00"/>
    <n v="11"/>
    <s v="MES(ES)"/>
    <s v="Contratación directa."/>
    <n v="50820000"/>
    <n v="50820000"/>
    <s v="NO"/>
    <s v="NA"/>
    <s v="GRUPO DE CONTRATACION UNIVERSIDAD PEDAGOGICA NACIONAL"/>
    <s v="CO-DC"/>
    <s v="ASEGURAMIENTO DE LA CALIDAD"/>
    <s v="601 5941844"/>
    <s v="contratacion@pedagogica.edu.co"/>
    <s v="NO"/>
    <s v="NO"/>
    <s v="No Aplica"/>
    <s v="Todas"/>
    <s v="Todos"/>
    <s v="No Aplica"/>
    <m/>
    <m/>
  </r>
  <r>
    <s v="019"/>
    <s v="GASTOS DE FUNCIONAMIENTO"/>
    <x v="2"/>
    <x v="8"/>
    <m/>
    <s v="Servicios Profesionales"/>
    <s v="CPS"/>
    <s v="PROFESIONAL UNIVERSITARIO"/>
    <n v="6"/>
    <n v="4400000"/>
    <n v="0.05"/>
    <n v="4620000"/>
    <n v="1"/>
    <s v="DIA"/>
    <m/>
    <m/>
    <n v="50820000"/>
    <m/>
    <m/>
    <n v="0"/>
    <n v="11"/>
    <n v="50820000"/>
    <n v="50820000"/>
    <s v="20.01"/>
    <s v="2.1.2.02.02.008"/>
    <s v="SI"/>
    <s v="NO"/>
    <s v="CON-019"/>
    <n v="80111600"/>
    <s v="Prestar servicios profesionales de apoyo a la Vicerrectoría Acaadémica, en coordinación con las Oficinas de Relaciones Interinstitucionales y de Desarrollo y Planeación, para sistematizar información relacionada con la gestiones para el posicionamiento de la UPN a nivel local, regional y nacional y de los convenios, alianzas y redes en los que participa la universidad."/>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0"/>
    <s v="GASTOS DE FUNCIONAMIENTO"/>
    <x v="2"/>
    <x v="8"/>
    <m/>
    <s v="Servicios Profesionales"/>
    <s v="CPS"/>
    <s v="PROFESIONAL ESPECIALIZADO"/>
    <n v="4"/>
    <n v="5700000"/>
    <n v="0.05"/>
    <n v="5985000"/>
    <n v="1"/>
    <s v="DIA"/>
    <m/>
    <m/>
    <n v="65835000"/>
    <m/>
    <m/>
    <n v="0"/>
    <n v="11"/>
    <n v="65835000"/>
    <n v="65835000"/>
    <s v="20.01"/>
    <s v="2.1.2.02.02.008"/>
    <s v="SI"/>
    <s v="NO"/>
    <s v="CON-020"/>
    <n v="80111600"/>
    <s v="Prestar el servicio profesional para asesorar a la Vicerrectoría Académica en la elaboración de propuestas asociadas al PEI, en la línea de construcción de comunidades de saber pedagógico en articulación con otros saberes."/>
    <s v="enero"/>
    <s v="enero"/>
    <n v="11"/>
    <s v="MES(ES)"/>
    <s v="Contratación directa."/>
    <n v="65835000"/>
    <n v="65835000"/>
    <s v="NO"/>
    <s v="NA"/>
    <s v="GRUPO DE CONTRATACION UNIVERSIDAD PEDAGOGICA NACIONAL"/>
    <s v="CO-DC"/>
    <s v="DESPACHO VAC"/>
    <s v="601 5941844"/>
    <s v="contratacion@pedagogica.edu.co"/>
    <s v="NO"/>
    <s v="NO"/>
    <s v="No Aplica"/>
    <s v="Todas"/>
    <s v="Todos"/>
    <s v="No Aplica"/>
    <m/>
    <m/>
  </r>
  <r>
    <s v="021"/>
    <s v="GASTOS DE FUNCIONAMIENTO"/>
    <x v="2"/>
    <x v="8"/>
    <s v="EMISORA"/>
    <s v="Servicios Profesionales"/>
    <s v="CPS"/>
    <s v="PROFESIONAL UNIVERSITARIO"/>
    <n v="6"/>
    <n v="4400000"/>
    <n v="0.05"/>
    <n v="4620000"/>
    <n v="1"/>
    <s v="DIA"/>
    <m/>
    <m/>
    <n v="50820000"/>
    <m/>
    <m/>
    <n v="0"/>
    <n v="11"/>
    <n v="50820000"/>
    <n v="50820000"/>
    <s v="20.01"/>
    <s v="2.1.2.02.02.008"/>
    <s v="SI"/>
    <s v="NO"/>
    <s v="CON-021"/>
    <n v="80111600"/>
    <s v="Prestar servicios profesionales para realizar acciones y estrategias dirigidas a la comunicación y posicionamiento de los contenidos de la emisora y sus actividades afines. Junto a la realización de piezas gráficas y contenido de audio, imagen y video para medios digitales e impres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2"/>
    <s v="GASTOS DE FUNCIONAMIENTO"/>
    <x v="2"/>
    <x v="8"/>
    <s v="EMISORA"/>
    <s v="Servicios Profesionales"/>
    <s v="CPS"/>
    <s v="PROFESIONAL UNIVERSITARIO"/>
    <n v="6"/>
    <n v="4400000"/>
    <n v="0.05"/>
    <n v="4620000"/>
    <n v="1"/>
    <s v="DIA"/>
    <m/>
    <m/>
    <n v="50820000"/>
    <m/>
    <m/>
    <n v="0"/>
    <n v="11"/>
    <n v="50820000"/>
    <n v="50820000"/>
    <s v="20.01"/>
    <s v="2.1.2.02.02.008"/>
    <s v="SI"/>
    <s v="NO"/>
    <s v="CON-022"/>
    <n v="80111600"/>
    <s v="Prestar servicios profesionales para desarrollar contenidos radiales y apoyar las distintas fases del proceso de producción radial junto con la locución y realización de entrevistas, cubrimientos, actividades y selección musical. "/>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3"/>
    <s v="GASTOS DE FUNCIONAMIENTO"/>
    <x v="2"/>
    <x v="8"/>
    <s v="EMISORA"/>
    <s v="Servicios Profesionales"/>
    <s v="CPS"/>
    <s v="PROFESIONAL UNIVERSITARIO"/>
    <n v="6"/>
    <n v="4400000"/>
    <n v="0.05"/>
    <n v="4620000"/>
    <n v="1"/>
    <s v="DIA"/>
    <m/>
    <m/>
    <n v="50820000"/>
    <m/>
    <m/>
    <n v="0"/>
    <n v="11"/>
    <n v="50820000"/>
    <n v="50820000"/>
    <s v="20.01"/>
    <s v="2.1.2.02.02.008"/>
    <s v="SI"/>
    <s v="NO"/>
    <s v="CON-023"/>
    <n v="80111600"/>
    <s v="Prestar servicios profesionales para manejar diferentes herramientas de grabación, producción, transmisión y edición de audio para proyectos, contenidos audiovisuales de la emisora y actividades dentro y fuera de estudio, al igual que programar los contenid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4"/>
    <s v="GASTOS DE FUNCIONAMIENTO"/>
    <x v="2"/>
    <x v="8"/>
    <m/>
    <s v="Evaluadores - Conferencistas"/>
    <s v="Consultoría"/>
    <s v="OTRO"/>
    <m/>
    <n v="3876420.45"/>
    <n v="0.05"/>
    <n v="4070241.4725000001"/>
    <n v="1"/>
    <s v="MENSUAL"/>
    <m/>
    <m/>
    <n v="44772656.197500005"/>
    <m/>
    <m/>
    <n v="0"/>
    <n v="11"/>
    <n v="44772656.197500005"/>
    <n v="44772656.197500005"/>
    <s v="20.01"/>
    <s v="2.1.2.02.02.009"/>
    <s v="SI"/>
    <s v="NO"/>
    <s v="CON-024"/>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1"/>
    <s v="MES(ES)"/>
    <s v="Contratación directa."/>
    <n v="44772656.197500005"/>
    <n v="44772656.197500005"/>
    <s v="NO"/>
    <s v="NA"/>
    <s v="GRUPO DE CONTRATACION UNIVERSIDAD PEDAGOGICA NACIONAL"/>
    <s v="CO-DC"/>
    <s v="DESPACHO VAC"/>
    <s v="601 5941844"/>
    <s v="contratacion@pedagogica.edu.co"/>
    <s v="NO"/>
    <s v="NO"/>
    <s v="No Aplica"/>
    <s v="Todas"/>
    <s v="Todos"/>
    <s v="No Aplica"/>
    <m/>
    <m/>
  </r>
  <r>
    <s v="025"/>
    <s v="GASTOS DE FUNCIONAMIENTO"/>
    <x v="2"/>
    <x v="9"/>
    <m/>
    <s v="Servicios Profesionales"/>
    <s v="CPS"/>
    <s v="PROFESIONAL ESPECIALIZADO"/>
    <n v="1"/>
    <n v="4700000"/>
    <n v="0.05"/>
    <n v="4935000"/>
    <n v="1"/>
    <s v="DIA"/>
    <m/>
    <m/>
    <n v="54285000"/>
    <m/>
    <m/>
    <n v="0"/>
    <n v="11"/>
    <n v="54285000"/>
    <n v="54285000"/>
    <s v="20.01"/>
    <s v="2.1.2.02.02.008"/>
    <s v="SI"/>
    <s v="NO"/>
    <s v="CON-025"/>
    <n v="80111600"/>
    <s v="Liderar el proceso de implementación y puesta en marcha del nuevo sistema académico Class, para la Subdirección de Admisiones y Registro, considerando la transición y paralelo con los sistemas antiguos en los procesos y sus usuarios."/>
    <s v="enero"/>
    <s v="enero"/>
    <n v="11"/>
    <s v="MES(ES)"/>
    <s v="Contratación directa."/>
    <n v="54285000"/>
    <n v="54285000"/>
    <s v="NO"/>
    <s v="NA"/>
    <s v="GRUPO DE CONTRATACION UNIVERSIDAD PEDAGOGICA NACIONAL"/>
    <s v="CO-DC"/>
    <s v="SUBDIRECCIÓN DE ADMISIONES Y REGISTRO"/>
    <s v="601 5941844"/>
    <s v="contratacion@pedagogica.edu.co"/>
    <s v="NO"/>
    <s v="NO"/>
    <s v="No Aplica"/>
    <s v="Todas"/>
    <s v="Todos"/>
    <s v="No Aplica"/>
    <m/>
    <m/>
  </r>
  <r>
    <s v="026"/>
    <s v="GASTOS DE FUNCIONAMIENTO"/>
    <x v="2"/>
    <x v="9"/>
    <m/>
    <s v="Servicios Profesionales"/>
    <s v="CPS"/>
    <s v="PROFESIONAL ESPECIALIZADO"/>
    <n v="3"/>
    <n v="5350000"/>
    <n v="0.05"/>
    <n v="5617500"/>
    <n v="1"/>
    <s v="DIA"/>
    <m/>
    <m/>
    <n v="61792500"/>
    <m/>
    <m/>
    <n v="0"/>
    <n v="11"/>
    <n v="61792500"/>
    <n v="61792500"/>
    <s v="20.01"/>
    <s v="2.1.2.02.02.008"/>
    <s v="SI"/>
    <s v="NO"/>
    <s v="CON-026"/>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istema Class."/>
    <s v="enero"/>
    <s v="enero"/>
    <n v="11"/>
    <s v="MES(ES)"/>
    <s v="Contratación directa."/>
    <n v="61792500"/>
    <n v="61792500"/>
    <s v="NO"/>
    <s v="NA"/>
    <s v="GRUPO DE CONTRATACION UNIVERSIDAD PEDAGOGICA NACIONAL"/>
    <s v="CO-DC"/>
    <s v="SUBDIRECCIÓN DE ADMISIONES Y REGISTRO"/>
    <s v="601 5941844"/>
    <s v="contratacion@pedagogica.edu.co"/>
    <s v="NO"/>
    <s v="NO"/>
    <s v="No Aplica"/>
    <s v="Todas"/>
    <s v="Todos"/>
    <s v="No Aplica"/>
    <m/>
    <m/>
  </r>
  <r>
    <s v="027"/>
    <s v="GASTOS DE FUNCIONAMIENTO"/>
    <x v="2"/>
    <x v="10"/>
    <m/>
    <s v="Evaluadores - Conferencistas"/>
    <s v="Consultoría"/>
    <s v="OTRO"/>
    <m/>
    <n v="6768000"/>
    <n v="0.05"/>
    <n v="7106400"/>
    <n v="1"/>
    <s v="MENSUAL"/>
    <m/>
    <m/>
    <n v="78170400"/>
    <m/>
    <m/>
    <n v="0"/>
    <n v="11"/>
    <n v="78170400"/>
    <n v="78170400"/>
    <s v="20.01"/>
    <s v="2.1.2.02.02.009"/>
    <s v="NO"/>
    <s v="NO"/>
    <s v="CON-027"/>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78170400"/>
    <n v="78170400"/>
    <s v="NO"/>
    <s v="NA"/>
    <s v="GRUPO DE CONTRATACION UNIVERSIDAD PEDAGOGICA NACIONAL"/>
    <s v="CO-DC"/>
    <s v="COMITÉ DE ASIGNACION Y RECONOCIMIENTO DE  PUNTAJE - CIARP"/>
    <s v="601 5941844"/>
    <s v="contratacion@pedagogica.edu.co"/>
    <s v="NO"/>
    <s v="NO"/>
    <s v="No Aplica"/>
    <s v="Todas"/>
    <s v="Todos"/>
    <s v="No Aplica"/>
    <m/>
    <m/>
  </r>
  <r>
    <s v="028"/>
    <s v="GASTOS DE FUNCIONAMIENTO"/>
    <x v="2"/>
    <x v="11"/>
    <m/>
    <s v="Evaluadores - Conferencistas"/>
    <s v="Consultoría"/>
    <s v="OTRO"/>
    <m/>
    <n v="8074277.9356363639"/>
    <n v="0.05"/>
    <n v="8477991.8324181829"/>
    <n v="1"/>
    <s v="MENSUAL"/>
    <m/>
    <m/>
    <n v="93257910.156600013"/>
    <m/>
    <m/>
    <n v="0"/>
    <n v="11"/>
    <n v="93257910.156600013"/>
    <n v="93257910.156600013"/>
    <s v="20.01"/>
    <s v="2.1.2.02.02.009"/>
    <s v="SI"/>
    <s v="NO"/>
    <s v="CON-028"/>
    <n v="80111600"/>
    <s v=" Amparar las cartas de invitación de evaluadores de proyectos y tesis de doctorado y garantizar bonificaciones a expertos nacionales e internacionales, e invitados a seminarios doctorales del programa de Doctorado interinstitucional en Educación."/>
    <s v="enero"/>
    <s v="enero"/>
    <n v="11"/>
    <s v="MES(ES)"/>
    <s v="Contratación directa."/>
    <n v="93257910.156600013"/>
    <n v="93257910.156600013"/>
    <s v="NO"/>
    <s v="NA"/>
    <s v="GRUPO DE CONTRATACION UNIVERSIDAD PEDAGOGICA NACIONAL"/>
    <s v="CO-DC"/>
    <s v="DOCTORADO INTERINSTITUCIONAL EN EDUCACIÓN"/>
    <s v="601 5941844"/>
    <s v="contratacion@pedagogica.edu.co"/>
    <s v="NO"/>
    <s v="NO"/>
    <s v="No Aplica"/>
    <s v="Todas"/>
    <s v="Todos"/>
    <s v="No Aplica"/>
    <m/>
    <m/>
  </r>
  <r>
    <s v="029"/>
    <s v="GASTOS DE FUNCIONAMIENTO"/>
    <x v="2"/>
    <x v="12"/>
    <s v="CINNDET"/>
    <s v="Servicios Profesionales"/>
    <s v="CPS"/>
    <s v="PROFESIONAL UNIVERSITARIO"/>
    <n v="6"/>
    <n v="4400000"/>
    <n v="0.05"/>
    <n v="4620000"/>
    <n v="1"/>
    <s v="DIA"/>
    <m/>
    <m/>
    <n v="50820000"/>
    <m/>
    <m/>
    <n v="0"/>
    <n v="11"/>
    <n v="50820000"/>
    <n v="50820000"/>
    <s v="20.01"/>
    <s v="2.1.2.02.02.008"/>
    <s v="SI"/>
    <s v="NO"/>
    <s v="CON-029"/>
    <n v="80111600"/>
    <s v="Realizar procesos de producción y entregas finales de contenidos gráficos digitales e impresos; así como diagramación y desarrollo de identidad visual para ambientes mediados por las TIC, (para modalidades presencial, a distancia o virtual) atendiendo necesidades de las dependencias de la Universidad, los programas de pregrado, posgrado, proyectos de extensión y grupos o semilleros de investigación, relacionados con el ámbito de Tecnología – Educación – Innovación en coordinación con 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0"/>
    <s v="GASTOS DE FUNCIONAMIENTO"/>
    <x v="2"/>
    <x v="12"/>
    <s v="CINNDET"/>
    <s v="Servicios Profesionales"/>
    <s v="CPS"/>
    <s v="PROFESIONAL UNIVERSITARIO"/>
    <n v="6"/>
    <n v="4400000"/>
    <n v="0.05"/>
    <n v="4620000"/>
    <n v="1"/>
    <s v="DIA"/>
    <m/>
    <m/>
    <n v="50820000"/>
    <m/>
    <m/>
    <n v="0"/>
    <n v="11"/>
    <n v="50820000"/>
    <n v="50820000"/>
    <s v="20.01"/>
    <s v="2.1.2.02.02.008"/>
    <s v="SI"/>
    <s v="NO"/>
    <s v="CON-030"/>
    <n v="80111600"/>
    <s v="Prestar los servicios profesionales para revisar y elaborar los contenidos de los productos y/o servicios del Cinndet, así como los contenidos provenientes de Programas Académicos, iniciativas de investigación o de extensión en diferentes modalidades; con el fin de hacer la respectiva curaduría y adaptación a lenguajes propios de las plataformas y redes virtuales"/>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1"/>
    <s v="GASTOS DE FUNCIONAMIENTO"/>
    <x v="2"/>
    <x v="12"/>
    <s v="CINNDET"/>
    <s v="Servicios Profesionales"/>
    <s v="CPS"/>
    <s v="PROFESIONAL UNIVERSITARIO"/>
    <n v="6"/>
    <n v="4400000"/>
    <n v="0.05"/>
    <n v="4620000"/>
    <n v="1"/>
    <s v="DIA"/>
    <m/>
    <m/>
    <n v="50820000"/>
    <m/>
    <m/>
    <n v="0"/>
    <n v="11"/>
    <n v="50820000"/>
    <n v="50820000"/>
    <s v="20.01"/>
    <s v="2.1.2.02.02.008"/>
    <s v="SI"/>
    <s v="NO"/>
    <s v="CON-031"/>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2"/>
    <s v="GASTOS DE FUNCIONAMIENTO"/>
    <x v="2"/>
    <x v="12"/>
    <s v="CINNDET"/>
    <s v="Servicios Asistenciales"/>
    <s v="CPS"/>
    <s v="ASISTENCIAL"/>
    <n v="5"/>
    <n v="2100000"/>
    <n v="0.05"/>
    <n v="2205000"/>
    <n v="1"/>
    <s v="DIA"/>
    <m/>
    <m/>
    <n v="24255000"/>
    <m/>
    <m/>
    <n v="0"/>
    <n v="11"/>
    <n v="24255000"/>
    <n v="24255000"/>
    <s v="20.01"/>
    <s v="2.1.2.02.02.008"/>
    <s v="SI"/>
    <s v="NO"/>
    <s v="CON-032"/>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
    <s v="enero"/>
    <s v="enero"/>
    <n v="11"/>
    <s v="MES(ES)"/>
    <s v="Contratación directa."/>
    <n v="24255000"/>
    <n v="24255000"/>
    <s v="NO"/>
    <s v="NA"/>
    <s v="GRUPO DE CONTRATACION UNIVERSIDAD PEDAGOGICA NACIONAL"/>
    <s v="CO-DC"/>
    <s v="FACULTAD DE CIENCIA Y TECNOLOGÍA"/>
    <s v="601 5941844"/>
    <s v="contratacion@pedagogica.edu.co"/>
    <s v="NO"/>
    <s v="NO"/>
    <s v="No Aplica"/>
    <s v="Todas"/>
    <s v="Todos"/>
    <s v="No Aplica"/>
    <m/>
    <m/>
  </r>
  <r>
    <s v="033"/>
    <s v="GASTOS DE FUNCIONAMIENTO"/>
    <x v="3"/>
    <x v="13"/>
    <m/>
    <s v="Servicios Profesionales"/>
    <s v="CPS"/>
    <s v="PROFESIONAL UNIVERSITARIO"/>
    <n v="3"/>
    <n v="3600000"/>
    <n v="0.05"/>
    <n v="3780000"/>
    <n v="1"/>
    <s v="DIA"/>
    <m/>
    <m/>
    <n v="37800000"/>
    <m/>
    <m/>
    <n v="0"/>
    <n v="10"/>
    <n v="37800000"/>
    <n v="37800000"/>
    <s v="20.01"/>
    <s v="2.1.2.02.02.008"/>
    <s v="SI"/>
    <s v="NO"/>
    <s v="CON-033"/>
    <n v="80111600"/>
    <s v="_x000a_Prestar servicios profesionales para el desarrollo de la edición y publicación de revistas y libr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4"/>
    <s v="GASTOS DE FUNCIONAMIENTO"/>
    <x v="3"/>
    <x v="13"/>
    <m/>
    <s v="Servicios Profesionales"/>
    <s v="CPS"/>
    <s v="PROFESIONAL UNIVERSITARIO"/>
    <n v="3"/>
    <n v="3600000"/>
    <n v="0.05"/>
    <n v="3780000"/>
    <n v="1"/>
    <s v="DIA"/>
    <m/>
    <m/>
    <n v="37800000"/>
    <m/>
    <m/>
    <n v="0"/>
    <n v="10"/>
    <n v="37800000"/>
    <n v="37800000"/>
    <s v="20.01"/>
    <s v="2.1.2.02.02.008"/>
    <s v="SI"/>
    <s v="NO"/>
    <s v="CON-034"/>
    <n v="80111600"/>
    <s v="Prestar servicios profesionales  para el desarrollo de las actividades del Grupo Interno de Trabajo Editorial en la corrección de estilo de los libros, revistas y materiales educativ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5"/>
    <s v="GASTOS DE FUNCIONAMIENTO"/>
    <x v="3"/>
    <x v="13"/>
    <m/>
    <s v="Servicios Profesionales"/>
    <s v="CPS"/>
    <s v="PROFESIONAL UNIVERSITARIO"/>
    <n v="1"/>
    <n v="3100000"/>
    <n v="0.05"/>
    <n v="3255000"/>
    <n v="1"/>
    <s v="DIA"/>
    <m/>
    <m/>
    <n v="32550000"/>
    <m/>
    <m/>
    <n v="0"/>
    <n v="10"/>
    <n v="32550000"/>
    <n v="32550000"/>
    <s v="20.01"/>
    <s v="2.1.2.02.02.008"/>
    <s v="SI"/>
    <s v="NO"/>
    <s v="CON-035"/>
    <n v="80111600"/>
    <s v="Prestar servicios profesionales para los procesos de comunicación interna y externa de la producción editorial de la Universidad y gestión de las redes sociales y académicas de la editori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6"/>
    <s v="GASTOS DE FUNCIONAMIENTO"/>
    <x v="3"/>
    <x v="13"/>
    <m/>
    <s v="Servicios Profesionales"/>
    <s v="CPS"/>
    <s v="PROFESIONAL UNIVERSITARIO"/>
    <n v="1"/>
    <n v="3100000"/>
    <n v="0.05"/>
    <n v="3255000"/>
    <n v="1"/>
    <s v="DIA"/>
    <m/>
    <m/>
    <n v="32550000"/>
    <m/>
    <m/>
    <n v="0"/>
    <n v="10"/>
    <n v="32550000"/>
    <n v="32550000"/>
    <s v="20.01"/>
    <s v="2.1.2.02.02.008"/>
    <s v="SI"/>
    <s v="NO"/>
    <s v="CON-036"/>
    <n v="80111600"/>
    <s v="Prestar servicios profesionales para el desarrollo de las actividades del Grupo Interno de Trabajo Editorial, en la edición y corrección de estilo de los libros y revistas de la Universidad Pedagógica Nacion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7"/>
    <s v="GASTOS DE FUNCIONAMIENTO"/>
    <x v="3"/>
    <x v="13"/>
    <m/>
    <s v="Servicios Profesionales"/>
    <s v="CPS"/>
    <s v="PROFESIONAL UNIVERSITARIO"/>
    <n v="4"/>
    <n v="3900000"/>
    <n v="0.05"/>
    <n v="4095000"/>
    <n v="1"/>
    <s v="DIA"/>
    <m/>
    <m/>
    <n v="40950000"/>
    <m/>
    <m/>
    <n v="0"/>
    <n v="10"/>
    <n v="40950000"/>
    <n v="40950000"/>
    <s v="20.01"/>
    <s v="2.1.2.02.02.008"/>
    <s v="SI"/>
    <s v="NO"/>
    <s v="CON-037"/>
    <n v="80111600"/>
    <s v="Prestar los servicios profesionales para el desarrollo de las actividades del Grupo Interno de Trabajo Editorial en los procesos de diagramación, diseño y finalización de las revistas de la Universidad Pedagógica Nacional."/>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38"/>
    <s v="GASTOS DE FUNCIONAMIENTO"/>
    <x v="3"/>
    <x v="13"/>
    <m/>
    <s v="Servicios Profesionales"/>
    <s v="CPS"/>
    <s v="PROFESIONAL ESPECIALIZADO"/>
    <n v="1"/>
    <n v="4700000"/>
    <n v="0.05"/>
    <n v="4935000"/>
    <n v="1"/>
    <s v="DIA"/>
    <m/>
    <m/>
    <n v="49350000"/>
    <m/>
    <m/>
    <n v="0"/>
    <n v="10"/>
    <n v="49350000"/>
    <n v="49350000"/>
    <s v="20.01"/>
    <s v="2.1.2.02.02.008"/>
    <s v="SI"/>
    <s v="NO"/>
    <s v="CON-038"/>
    <n v="80111600"/>
    <s v="Prestar servicios profesionales para la circulación y distribución de la producción editorial de la Universidad Pedagógica Nacional."/>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39"/>
    <s v="GASTOS DE FUNCIONAMIENTO"/>
    <x v="1"/>
    <x v="14"/>
    <m/>
    <s v="Servicios Profesionales"/>
    <s v="CPS"/>
    <s v="PROFESIONAL ESPECIALIZADO"/>
    <n v="6"/>
    <n v="6200000"/>
    <n v="0.05"/>
    <n v="6510000"/>
    <n v="1"/>
    <s v="DIA"/>
    <m/>
    <m/>
    <n v="71610000"/>
    <m/>
    <m/>
    <n v="0"/>
    <n v="11"/>
    <n v="71610000"/>
    <n v="71610000"/>
    <s v="20.01"/>
    <s v="2.1.2.02.02.008"/>
    <s v="SI"/>
    <s v="NO"/>
    <s v="CON-039"/>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40"/>
    <s v="GASTOS DE FUNCIONAMIENTO"/>
    <x v="1"/>
    <x v="15"/>
    <m/>
    <s v="Servicios Profesionales"/>
    <s v="CPS"/>
    <s v="PROFESIONAL ESPECIALIZADO"/>
    <n v="6"/>
    <n v="6200000"/>
    <n v="0.05"/>
    <n v="6510000"/>
    <n v="1"/>
    <s v="DIA"/>
    <m/>
    <m/>
    <n v="71610000"/>
    <m/>
    <m/>
    <n v="0"/>
    <n v="11"/>
    <n v="71610000"/>
    <n v="71610000"/>
    <s v="20.01"/>
    <s v="2.1.2.02.02.008"/>
    <s v="SI"/>
    <s v="NO"/>
    <s v="CON-040"/>
    <n v="80111600"/>
    <s v="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
    <d v="1899-12-30T00:00:00"/>
    <d v="1899-12-30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41"/>
    <s v="GASTOS DE FUNCIONAMIENTO"/>
    <x v="1"/>
    <x v="14"/>
    <m/>
    <s v="Servicios Profesionales"/>
    <s v="CPS"/>
    <s v="PROFESIONAL UNIVERSITARIO"/>
    <n v="1"/>
    <n v="3100000"/>
    <n v="0.05"/>
    <n v="3255000"/>
    <n v="1"/>
    <s v="DIA"/>
    <m/>
    <m/>
    <n v="35805000"/>
    <m/>
    <m/>
    <n v="0"/>
    <n v="11"/>
    <n v="35805000"/>
    <n v="35805000"/>
    <s v="20.01"/>
    <s v="2.1.2.02.02.008"/>
    <s v="SI"/>
    <s v="NO"/>
    <s v="CON-041"/>
    <n v="80111600"/>
    <s v="Prestar los servicios profesionales para apoyar al Grupo Interno de Trabajo de Infraestructura Física en la implementación y seguimiento del Sistema de Gestión Ambiental de la Universidad Pedagógica Nacional."/>
    <d v="1899-12-30T00:00:00"/>
    <d v="1899-12-30T00:00:00"/>
    <n v="11"/>
    <s v="MES(ES)"/>
    <s v="Contratación directa."/>
    <n v="35805000"/>
    <n v="35805000"/>
    <s v="NO"/>
    <s v="NA"/>
    <s v="GRUPO DE CONTRATACION UNIVERSIDAD PEDAGOGICA NACIONAL"/>
    <s v="CO-DC"/>
    <s v="DESPACHO VAD"/>
    <s v="601 5941844"/>
    <s v="contratacion@pedagogica.edu.co"/>
    <s v="NO"/>
    <s v="NO"/>
    <s v="No Aplica"/>
    <s v="Todas"/>
    <s v="Todos"/>
    <s v="No Aplica"/>
    <m/>
    <m/>
  </r>
  <r>
    <s v="042"/>
    <s v="GASTOS DE FUNCIONAMIENTO"/>
    <x v="1"/>
    <x v="16"/>
    <m/>
    <s v="Servicios Asistenciales"/>
    <s v="CPS"/>
    <s v="ASISTENCIAL"/>
    <n v="5"/>
    <n v="2600000"/>
    <n v="0.05"/>
    <n v="2730000"/>
    <n v="1"/>
    <s v="DIA"/>
    <m/>
    <m/>
    <n v="30030000"/>
    <m/>
    <m/>
    <n v="0"/>
    <n v="11"/>
    <n v="30030000"/>
    <n v="30030000"/>
    <s v="20.01"/>
    <s v="2.1.2.02.02.008"/>
    <s v="SI"/>
    <s v="NO"/>
    <s v="CON-042"/>
    <n v="80111600"/>
    <s v="Prestalos los servicios para garantizar el buen funcionamiento de la piscina y las calderas de Calle 72  de la Universidad Pedagógica Nacional."/>
    <d v="1899-12-30T00:00:00"/>
    <d v="1899-12-3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43"/>
    <s v="GASTOS DE FUNCIONAMIENTO"/>
    <x v="1"/>
    <x v="17"/>
    <m/>
    <s v="Servicios Profesionales"/>
    <s v="CPS"/>
    <s v="PROFESIONAL UNIVERSITARIO"/>
    <n v="6"/>
    <n v="4400000"/>
    <n v="0.05"/>
    <n v="4620000"/>
    <n v="1"/>
    <s v="DIA"/>
    <m/>
    <m/>
    <n v="50820000"/>
    <m/>
    <m/>
    <n v="0"/>
    <n v="11"/>
    <n v="50820000"/>
    <n v="50820000"/>
    <s v="20.01"/>
    <s v="2.1.2.02.02.008"/>
    <s v="SI"/>
    <s v="NO"/>
    <s v="CON-043"/>
    <n v="80111600"/>
    <s v="Prestar los servicios profesionales para realizar acompañamiento operativo de tipo jurídico - legal y contractual, dentro de los procesos y procedimientos que desarrolla el Grupo de Contratación de la Vicerrectoría Administrativa y Financiera."/>
    <d v="1899-12-30T00:00:00"/>
    <d v="1899-12-30T00:00:00"/>
    <n v="11"/>
    <s v="MES(ES)"/>
    <s v="Contratación directa."/>
    <n v="50820000"/>
    <n v="50820000"/>
    <s v="NO"/>
    <s v="NA"/>
    <s v="GRUPO DE CONTRATACION UNIVERSIDAD PEDAGOGICA NACIONAL"/>
    <s v="CO-DC"/>
    <s v="GRUPO DE CONTRATACIÓN "/>
    <s v="601 5941844"/>
    <s v="contratacion@pedagogica.edu.co"/>
    <s v="NO"/>
    <s v="NO"/>
    <s v="No Aplica"/>
    <s v="Todas"/>
    <s v="Todos"/>
    <s v="No Aplica"/>
    <m/>
    <m/>
  </r>
  <r>
    <s v="044"/>
    <s v="GASTOS DE FUNCIONAMIENTO"/>
    <x v="1"/>
    <x v="18"/>
    <m/>
    <s v="Servicios Profesionales"/>
    <s v="CPS"/>
    <s v="PROFESIONAL UNIVERSITARIO"/>
    <n v="6"/>
    <n v="4400000"/>
    <n v="0.05"/>
    <n v="4620000"/>
    <n v="1"/>
    <s v="DIA"/>
    <m/>
    <m/>
    <n v="50820000"/>
    <m/>
    <m/>
    <n v="0"/>
    <n v="11"/>
    <n v="50820000"/>
    <n v="50820000"/>
    <s v="20.01"/>
    <s v="2.1.2.02.02.008"/>
    <s v="SI"/>
    <s v="NO"/>
    <s v="CON-044"/>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5"/>
    <s v="GASTOS DE FUNCIONAMIENTO"/>
    <x v="1"/>
    <x v="18"/>
    <m/>
    <s v="Servicios Profesionales"/>
    <s v="CPS"/>
    <s v="PROFESIONAL UNIVERSITARIO"/>
    <n v="6"/>
    <n v="4400000"/>
    <n v="0.05"/>
    <n v="4620000"/>
    <n v="1"/>
    <s v="DIA"/>
    <m/>
    <m/>
    <n v="50820000"/>
    <m/>
    <m/>
    <n v="0"/>
    <n v="11"/>
    <n v="50820000"/>
    <n v="50820000"/>
    <s v="20.01"/>
    <s v="2.1.2.02.02.008"/>
    <s v="SI"/>
    <s v="NO"/>
    <s v="CON-045"/>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6"/>
    <s v="GASTOS DE FUNCIONAMIENTO"/>
    <x v="1"/>
    <x v="18"/>
    <m/>
    <s v="Servicios Profesionales"/>
    <s v="CPS"/>
    <s v="PROFESIONAL ESPECIALIZADO"/>
    <n v="1"/>
    <n v="4700000"/>
    <n v="0.05"/>
    <n v="4935000"/>
    <n v="1"/>
    <s v="DIA"/>
    <m/>
    <m/>
    <n v="54285000"/>
    <m/>
    <m/>
    <n v="0"/>
    <n v="11"/>
    <n v="54285000"/>
    <n v="54285000"/>
    <s v="20.01"/>
    <s v="2.1.2.02.02.008"/>
    <s v="SI"/>
    <s v="NO"/>
    <s v="CON-046"/>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47"/>
    <s v="GASTOS DE FUNCIONAMIENTO"/>
    <x v="1"/>
    <x v="18"/>
    <m/>
    <s v="Servicios Profesionales"/>
    <s v="CPS"/>
    <s v="PROFESIONAL UNIVERSITARIO"/>
    <n v="6"/>
    <n v="4400000"/>
    <n v="0.05"/>
    <n v="4620000"/>
    <n v="1"/>
    <s v="DIA"/>
    <m/>
    <m/>
    <n v="50820000"/>
    <m/>
    <m/>
    <n v="0"/>
    <n v="11"/>
    <n v="50820000"/>
    <n v="50820000"/>
    <s v="20.01"/>
    <s v="2.1.2.02.02.008"/>
    <s v="SI"/>
    <s v="NO"/>
    <s v="CON-047"/>
    <n v="80111600"/>
    <s v="prestar los servicios profesionales para administrar, soportar y garantizar la disponibilidad de la plataforma de servidores físicos y virtuales, incluyendo la infraestructura web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8"/>
    <s v="GASTOS DE FUNCIONAMIENTO"/>
    <x v="1"/>
    <x v="18"/>
    <m/>
    <s v="Servicios Técnicos"/>
    <s v="CPS"/>
    <s v="PROFESIONAL UNIVERSITARIO"/>
    <n v="6"/>
    <n v="4400000"/>
    <n v="0.05"/>
    <n v="4620000"/>
    <n v="1"/>
    <s v="DIA"/>
    <m/>
    <m/>
    <n v="50820000"/>
    <m/>
    <m/>
    <n v="0"/>
    <n v="11"/>
    <n v="50820000"/>
    <n v="50820000"/>
    <s v="20.01"/>
    <s v="2.1.2.02.02.008"/>
    <s v="SI"/>
    <s v="NO"/>
    <s v="CON-048"/>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9"/>
    <s v="GASTOS DE FUNCIONAMIENTO"/>
    <x v="1"/>
    <x v="18"/>
    <m/>
    <s v="Servicios Profesionales"/>
    <s v="CPS"/>
    <s v="PROFESIONAL ESPECIALIZADO"/>
    <n v="4"/>
    <n v="5700000"/>
    <n v="0.05"/>
    <n v="5985000"/>
    <n v="1"/>
    <s v="DIA"/>
    <m/>
    <m/>
    <n v="65835000"/>
    <m/>
    <m/>
    <n v="0"/>
    <n v="11"/>
    <n v="65835000"/>
    <n v="65835000"/>
    <s v="20.01"/>
    <s v="2.1.2.02.02.008"/>
    <s v="SI"/>
    <s v="NO"/>
    <s v="CON-049"/>
    <n v="80111600"/>
    <s v="Prestar los servicios profesionales para administrar el Centro de Có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1899-12-30T00:00:00"/>
    <d v="1899-12-30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50"/>
    <s v="GASTOS DE FUNCIONAMIENTO"/>
    <x v="1"/>
    <x v="18"/>
    <m/>
    <s v="Servicios Profesionales"/>
    <s v="CPS"/>
    <s v="PROFESIONAL ESPECIALIZADO"/>
    <n v="1"/>
    <n v="4700000"/>
    <n v="0.05"/>
    <n v="4935000"/>
    <n v="1"/>
    <s v="DIA"/>
    <m/>
    <m/>
    <n v="54285000"/>
    <m/>
    <m/>
    <n v="0"/>
    <n v="11"/>
    <n v="54285000"/>
    <n v="54285000"/>
    <s v="20.01"/>
    <s v="2.1.2.02.02.008"/>
    <s v="SI"/>
    <s v="NO"/>
    <s v="CON-050"/>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51"/>
    <s v="GASTOS DE FUNCIONAMIENTO"/>
    <x v="1"/>
    <x v="18"/>
    <m/>
    <s v="Servicios Profesionales"/>
    <s v="CPS"/>
    <s v="PROFESIONAL UNIVERSITARIO"/>
    <n v="6"/>
    <n v="4400000"/>
    <n v="0.05"/>
    <n v="4620000"/>
    <n v="1"/>
    <s v="DIA"/>
    <m/>
    <m/>
    <n v="50820000"/>
    <m/>
    <m/>
    <n v="0"/>
    <n v="11"/>
    <n v="50820000"/>
    <n v="50820000"/>
    <s v="20.01"/>
    <s v="2.1.2.02.02.008"/>
    <s v="SI"/>
    <s v="NO"/>
    <s v="CON-051"/>
    <n v="80111600"/>
    <s v="Prestar los servicios profesionales para orientar y llevar a_x000a_cabo la implementación de componentes de la Política de_x000a_Gobierno Digital que propendan a la trasformación digital en_x000a_la Universidad Pedagógica Nacional. "/>
    <s v="ferebro"/>
    <s v="ferebro"/>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2"/>
    <s v="GASTOS DE FUNCIONAMIENTO"/>
    <x v="1"/>
    <x v="18"/>
    <m/>
    <s v="Servicios Profesionales"/>
    <s v="CPS"/>
    <s v="PROFESIONAL UNIVERSITARIO"/>
    <n v="3"/>
    <n v="3600000"/>
    <n v="0.05"/>
    <n v="3780000"/>
    <n v="1"/>
    <s v="DIA"/>
    <m/>
    <m/>
    <n v="41580000"/>
    <m/>
    <m/>
    <n v="0"/>
    <n v="11"/>
    <n v="41580000"/>
    <n v="41580000"/>
    <s v="20.01"/>
    <s v="2.1.2.02.02.008"/>
    <s v="SI"/>
    <s v="NO"/>
    <s v="CON-052"/>
    <n v="80111600"/>
    <s v="Prestar servicios profesionales para la administración y soporte de las bases de datos Mysql Server, principalmente para el nuevo software académico Class"/>
    <d v="1899-12-30T00:00:00"/>
    <d v="1899-12-30T00:00:00"/>
    <n v="11"/>
    <s v="MES(ES)"/>
    <s v="Contratación directa."/>
    <n v="41580000"/>
    <n v="41580000"/>
    <s v="NO"/>
    <s v="NA"/>
    <s v="GRUPO DE CONTRATACION UNIVERSIDAD PEDAGOGICA NACIONAL"/>
    <s v="CO-DC"/>
    <s v="SUBDIRECCIÓN DE GESTIÓN DE SISTEMAS DE INFORMACIÓN "/>
    <s v="601 5941844"/>
    <s v="contratacion@pedagogica.edu.co"/>
    <s v="NO"/>
    <s v="NO"/>
    <s v="No Aplica"/>
    <s v="Todas"/>
    <s v="Todos"/>
    <s v="No Aplica"/>
    <m/>
    <m/>
  </r>
  <r>
    <s v="053"/>
    <s v="GASTOS DE FUNCIONAMIENTO"/>
    <x v="1"/>
    <x v="18"/>
    <m/>
    <s v="Servicios Profesionales"/>
    <s v="CPS"/>
    <s v="PROFESIONAL UNIVERSITARIO"/>
    <n v="6"/>
    <n v="4400000"/>
    <n v="0.05"/>
    <n v="4620000"/>
    <n v="1"/>
    <s v="DIA"/>
    <m/>
    <m/>
    <n v="50820000"/>
    <m/>
    <m/>
    <n v="0"/>
    <n v="11"/>
    <n v="50820000"/>
    <n v="50820000"/>
    <s v="20.01"/>
    <s v="2.1.2.02.02.008"/>
    <s v="SI"/>
    <s v="NO"/>
    <s v="CON-053"/>
    <n v="80111600"/>
    <s v="Prestar los servicos profesionales para continuar con el desarrollo de la página web de la Universidad Pedagógica Nacional y apoyar  labores de programas académicos"/>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4"/>
    <s v="GASTOS DE FUNCIONAMIENTO"/>
    <x v="1"/>
    <x v="19"/>
    <s v="GÉNERO"/>
    <s v="Servicios Profesionales"/>
    <s v="CPS"/>
    <s v="PROFESIONAL ESPECIALIZADO"/>
    <n v="3"/>
    <n v="5350000"/>
    <n v="0.05"/>
    <n v="5617500"/>
    <n v="1"/>
    <s v="DIA"/>
    <m/>
    <m/>
    <n v="61792500"/>
    <m/>
    <m/>
    <n v="0"/>
    <n v="11"/>
    <n v="61792500"/>
    <n v="61792500"/>
    <s v="20.01"/>
    <s v="2.1.2.02.02.008"/>
    <s v="SI"/>
    <s v="NO"/>
    <s v="CON-054"/>
    <n v="80111600"/>
    <s v="Prestar servicios profesionales para apoyar a la Subdirección de Bienestar Universitario en la asistencia jurídica en derechos humanos y violencia de género para atender a estudiantes y funcionarios de la UPN."/>
    <d v="1899-12-30T00:00:00"/>
    <d v="1899-12-30T00:00:00"/>
    <n v="11"/>
    <s v="MES(ES)"/>
    <s v="Contratación directa."/>
    <n v="61792500"/>
    <n v="61792500"/>
    <s v="NO"/>
    <s v="NA"/>
    <s v="GRUPO DE CONTRATACION UNIVERSIDAD PEDAGOGICA NACIONAL"/>
    <s v="CO-DC"/>
    <s v="SUBDIRECCIÓN DE BIENESTAR UNIVERSITARIO"/>
    <s v="601 5941844"/>
    <s v="contratacion@pedagogica.edu.co"/>
    <s v="NO"/>
    <s v="NO"/>
    <s v="No Aplica"/>
    <s v="Todas"/>
    <s v="Todos"/>
    <s v="No Aplica"/>
    <m/>
    <m/>
  </r>
  <r>
    <s v="055"/>
    <s v="GASTOS DE FUNCIONAMIENTO"/>
    <x v="1"/>
    <x v="19"/>
    <s v="RESTAURANTE"/>
    <s v="Servicios Profesionales"/>
    <s v="CPS"/>
    <s v="PROFESIONAL UNIVERSITARIO"/>
    <n v="1"/>
    <n v="3100000"/>
    <n v="0.05"/>
    <n v="3255000"/>
    <n v="1"/>
    <s v="DIA"/>
    <m/>
    <m/>
    <n v="35805000"/>
    <m/>
    <m/>
    <n v="0"/>
    <n v="11"/>
    <n v="35805000"/>
    <n v="35805000"/>
    <s v="20.01"/>
    <s v="2.1.2.02.02.009"/>
    <s v="SI"/>
    <s v="NO"/>
    <s v="CON-055"/>
    <n v="80111600"/>
    <s v="Prestar servicios profesionales para en la Subdirección de Bienestar para realizar el acompañamiento en lo referente a la alimentación, nutrición y dietética de la Escuela Maternal y Restaurante de la UPN."/>
    <d v="1899-12-30T00:00:00"/>
    <d v="1899-12-30T00:00:00"/>
    <n v="11"/>
    <s v="MES(ES)"/>
    <s v="Contratación directa."/>
    <n v="35805000"/>
    <n v="35805000"/>
    <s v="NO"/>
    <s v="NA"/>
    <s v="GRUPO DE CONTRATACION UNIVERSIDAD PEDAGOGICA NACIONAL"/>
    <s v="CO-DC"/>
    <s v="SUBDIRECCIÓN DE BIENESTAR UNIVERSITARIO"/>
    <s v="601 5941844"/>
    <s v="contratacion@pedagogica.edu.co"/>
    <s v="NO"/>
    <s v="NO"/>
    <s v="No Aplica"/>
    <s v="Todas"/>
    <s v="Todos"/>
    <s v="No Aplica"/>
    <m/>
    <m/>
  </r>
  <r>
    <s v="056"/>
    <s v="GASTOS DE FUNCIONAMIENTO"/>
    <x v="1"/>
    <x v="19"/>
    <s v="DEPORTE"/>
    <s v="Entrenador"/>
    <s v="Servicios profesionales"/>
    <s v="ASISTENCIAL"/>
    <n v="3"/>
    <n v="1850000"/>
    <n v="0.05"/>
    <n v="1942500"/>
    <n v="1"/>
    <s v="DIA"/>
    <m/>
    <m/>
    <n v="9712500"/>
    <m/>
    <m/>
    <m/>
    <n v="5"/>
    <n v="9712500"/>
    <n v="9712500"/>
    <s v="20.01"/>
    <s v="2.1.2.02.02.009"/>
    <s v="SI"/>
    <s v="NO"/>
    <s v="CON-056"/>
    <n v="80111600"/>
    <s v="Prestar servicios profesionales para a la Subdirección de Bienestar para orientar los entrenamientos de baloncesto para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7"/>
    <s v="GASTOS DE FUNCIONAMIENTO"/>
    <x v="1"/>
    <x v="19"/>
    <s v="DEPORTE"/>
    <s v="Entrenador"/>
    <s v="Servicios profesionales"/>
    <s v="ASISTENCIAL"/>
    <n v="3"/>
    <n v="1850000"/>
    <n v="0.05"/>
    <n v="1942500"/>
    <n v="1"/>
    <s v="DIA"/>
    <m/>
    <m/>
    <n v="9712500"/>
    <m/>
    <m/>
    <m/>
    <n v="5"/>
    <n v="9712500"/>
    <n v="9712500"/>
    <s v="20.01"/>
    <s v="2.1.2.02.02.009"/>
    <s v="SI"/>
    <s v="NO"/>
    <s v="CON-057"/>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8"/>
    <s v="GASTOS DE FUNCIONAMIENTO"/>
    <x v="1"/>
    <x v="19"/>
    <s v="DEPORTE"/>
    <s v="Entrenador"/>
    <s v="Servicios profesionales"/>
    <s v="ASISTENCIAL"/>
    <n v="3"/>
    <n v="1850000"/>
    <n v="0.05"/>
    <n v="1942500"/>
    <n v="1"/>
    <s v="DIA"/>
    <m/>
    <m/>
    <n v="9712500"/>
    <m/>
    <m/>
    <m/>
    <n v="5"/>
    <n v="9712500"/>
    <n v="9712500"/>
    <s v="20.01"/>
    <s v="2.1.2.02.02.009"/>
    <s v="SI"/>
    <s v="NO"/>
    <s v="CON-058"/>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9"/>
    <s v="GASTOS DE FUNCIONAMIENTO"/>
    <x v="1"/>
    <x v="19"/>
    <s v="DEPORTE"/>
    <s v="Entrenador"/>
    <s v="Servicios profesionales"/>
    <s v="ASISTENCIAL"/>
    <n v="3"/>
    <n v="1850000"/>
    <n v="0.05"/>
    <n v="1942500"/>
    <n v="1"/>
    <s v="DIA"/>
    <m/>
    <m/>
    <n v="9712500"/>
    <m/>
    <m/>
    <m/>
    <n v="5"/>
    <n v="9712500"/>
    <n v="9712500"/>
    <s v="20.01"/>
    <s v="2.1.2.02.02.009"/>
    <s v="SI"/>
    <s v="NO"/>
    <s v="CON-059"/>
    <n v="80111600"/>
    <s v="Prestar servicios profesionales para planificar y realizar los entrenamientos correspondientes al equipo representativo de fútbol masculino de la Universidad pedagógica nacional, a través de la irradiación cognitiva, la gamificación y hacer acompañamiento constante a las deportistas-estudiante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0"/>
    <s v="GASTOS DE FUNCIONAMIENTO"/>
    <x v="1"/>
    <x v="19"/>
    <s v="DEPORTE"/>
    <s v="Entrenador"/>
    <s v="Servicios profesionales"/>
    <s v="ASISTENCIAL"/>
    <n v="3"/>
    <n v="1850000"/>
    <n v="0.05"/>
    <n v="1942500"/>
    <n v="1"/>
    <s v="DIA"/>
    <m/>
    <m/>
    <n v="9712500"/>
    <m/>
    <m/>
    <m/>
    <n v="5"/>
    <n v="9712500"/>
    <n v="9712500"/>
    <s v="20.01"/>
    <s v="2.1.2.02.02.009"/>
    <s v="SI"/>
    <s v="NO"/>
    <s v="CON-060"/>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1"/>
    <s v="GASTOS DE FUNCIONAMIENTO"/>
    <x v="1"/>
    <x v="19"/>
    <s v="DEPORTE"/>
    <s v="Entrenador"/>
    <s v="Servicios profesionales"/>
    <s v="ASISTENCIAL"/>
    <n v="3"/>
    <n v="1850000"/>
    <n v="0.05"/>
    <n v="1942500"/>
    <n v="1"/>
    <s v="DIA"/>
    <m/>
    <m/>
    <n v="9712500"/>
    <m/>
    <m/>
    <m/>
    <n v="5"/>
    <n v="9712500"/>
    <n v="9712500"/>
    <s v="20.01"/>
    <s v="2.1.2.02.02.009"/>
    <s v="SI"/>
    <s v="NO"/>
    <s v="CON-061"/>
    <n v="80111600"/>
    <s v="Prestar servicios profesionales para planificar y realizar los entrenamientos de futbol sala femen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2"/>
    <s v="GASTOS DE FUNCIONAMIENTO"/>
    <x v="1"/>
    <x v="19"/>
    <s v="DEPORTE"/>
    <s v="Entrenador"/>
    <s v="Servicios profesionales"/>
    <s v="ASISTENCIAL"/>
    <n v="3"/>
    <n v="1850000"/>
    <n v="0.05"/>
    <n v="1942500"/>
    <n v="1"/>
    <s v="DIA"/>
    <m/>
    <m/>
    <n v="9712500"/>
    <m/>
    <m/>
    <m/>
    <n v="5"/>
    <n v="9712500"/>
    <n v="9712500"/>
    <s v="20.01"/>
    <s v="2.1.2.02.02.009"/>
    <s v="SI"/>
    <s v="NO"/>
    <s v="CON-062"/>
    <n v="80111600"/>
    <s v="Prestar servicios profesionales para planificar y realizar los entrenamientos de natación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3"/>
    <s v="GASTOS DE FUNCIONAMIENTO"/>
    <x v="1"/>
    <x v="19"/>
    <s v="DEPORTE"/>
    <s v="Entrenador"/>
    <s v="Servicios profesionales"/>
    <s v="ASISTENCIAL"/>
    <n v="3"/>
    <n v="1850000"/>
    <n v="0.05"/>
    <n v="1942500"/>
    <n v="1"/>
    <s v="DIA"/>
    <m/>
    <m/>
    <n v="9712500"/>
    <m/>
    <m/>
    <m/>
    <n v="5"/>
    <n v="9712500"/>
    <n v="9712500"/>
    <s v="20.01"/>
    <s v="2.1.2.02.02.009"/>
    <s v="SI"/>
    <s v="NO"/>
    <s v="CON-063"/>
    <n v="80111600"/>
    <s v="Prestar servicios profesionales para planificar y realizar los entrenamientos de tennis de mesa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4"/>
    <s v="GASTOS DE FUNCIONAMIENTO"/>
    <x v="1"/>
    <x v="19"/>
    <s v="DEPORTE"/>
    <s v="Entrenador"/>
    <s v="Servicios profesionales"/>
    <s v="ASISTENCIAL"/>
    <n v="3"/>
    <n v="1850000"/>
    <n v="0.05"/>
    <n v="1942500"/>
    <n v="1"/>
    <s v="DIA"/>
    <m/>
    <m/>
    <n v="9712500"/>
    <m/>
    <m/>
    <m/>
    <n v="5"/>
    <n v="9712500"/>
    <n v="9712500"/>
    <s v="20.01"/>
    <s v="2.1.2.02.02.009"/>
    <s v="SI"/>
    <s v="NO"/>
    <s v="CON-064"/>
    <n v="80111600"/>
    <s v="Prestar servicios profesionales para planificar y realizar los entrenamientos de pesas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5"/>
    <s v="GASTOS DE FUNCIONAMIENTO"/>
    <x v="1"/>
    <x v="19"/>
    <s v="DEPORTE"/>
    <s v="Entrenador"/>
    <s v="Servicios profesionales"/>
    <s v="PROFESIONAL UNIVERSITARIO"/>
    <n v="3"/>
    <n v="3600000"/>
    <n v="0.05"/>
    <n v="3780000"/>
    <n v="1"/>
    <s v="DIA"/>
    <m/>
    <m/>
    <n v="18900000"/>
    <m/>
    <m/>
    <m/>
    <n v="5"/>
    <n v="18900000"/>
    <n v="18900000"/>
    <s v="20.01"/>
    <s v="2.1.2.02.02.009"/>
    <s v="SI"/>
    <s v="NO"/>
    <s v="CON-065"/>
    <n v="80111600"/>
    <s v="Prestar servicios profesionales para planificar y realizar los entrenamientos de voleibol femenino, voleibol masculino a los equipos representativos de la UPN,  además de apoyar la organización del torneo SUE-DC y hacer acompañamiento constante a los deportistas en los diferentes eventos y torneos en los que participan."/>
    <s v="ferebro"/>
    <s v="ferebro"/>
    <n v="5"/>
    <s v="MES(ES)"/>
    <s v="Contratación directa."/>
    <n v="18900000"/>
    <n v="18900000"/>
    <s v="NO"/>
    <s v="NA"/>
    <s v="GRUPO DE CONTRATACION UNIVERSIDAD PEDAGOGICA NACIONAL"/>
    <s v="CO-DC"/>
    <s v="SUBDIRECCIÓN DE BIENESTAR UNIVERSITARIO"/>
    <s v="601 5941844"/>
    <s v="contratacion@pedagogica.edu.co"/>
    <s v="NO"/>
    <s v="NO"/>
    <s v="No Aplica"/>
    <s v="Todas"/>
    <s v="Todos"/>
    <s v="No Aplica"/>
    <m/>
    <m/>
  </r>
  <r>
    <s v="066"/>
    <s v="GASTOS DE FUNCIONAMIENTO"/>
    <x v="1"/>
    <x v="19"/>
    <s v="ARTE Y CULTURA"/>
    <s v="Tallerista"/>
    <s v="Servicios profesionales"/>
    <s v="ASISTENCIAL"/>
    <n v="3"/>
    <n v="1850000"/>
    <n v="0.05"/>
    <n v="1942500"/>
    <n v="1"/>
    <s v="DIA"/>
    <m/>
    <m/>
    <n v="9712500"/>
    <m/>
    <m/>
    <m/>
    <n v="5"/>
    <n v="9712500"/>
    <n v="9712500"/>
    <s v="20.01"/>
    <s v="2.1.2.02.02.009"/>
    <s v="SI"/>
    <s v="NO"/>
    <s v="CON-066"/>
    <n v="80111600"/>
    <s v="Prestar servicios profesionales en la Subdirección de Bienestar para orientar el taller de teatro para estudiantes y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7"/>
    <s v="GASTOS DE FUNCIONAMIENTO"/>
    <x v="1"/>
    <x v="19"/>
    <s v="MÚSICA Y DANZA"/>
    <s v="Tallerista"/>
    <s v="Servicios profesionales"/>
    <s v="ASISTENCIAL"/>
    <n v="3"/>
    <n v="1850000"/>
    <n v="0.05"/>
    <n v="1942500"/>
    <n v="1"/>
    <s v="DIA"/>
    <m/>
    <m/>
    <n v="9712500"/>
    <m/>
    <m/>
    <m/>
    <n v="5"/>
    <n v="9712500"/>
    <n v="9712500"/>
    <s v="20.01"/>
    <s v="2.1.2.02.02.009"/>
    <s v="SI"/>
    <s v="NO"/>
    <s v="CON-067"/>
    <n v="80111600"/>
    <s v="Prestar servicios profesionales en la Subdirección de Bienestar para orientar el taller de músicas del pacifico para estudiantes y funcionario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8"/>
    <s v="GASTOS DE FUNCIONAMIENTO"/>
    <x v="1"/>
    <x v="19"/>
    <s v="MÚSICA Y DANZA"/>
    <s v="Tallerista"/>
    <s v="Servicios profesionales"/>
    <s v="ASISTENCIAL"/>
    <n v="3"/>
    <n v="1850000"/>
    <n v="0.05"/>
    <n v="1942500"/>
    <n v="1"/>
    <s v="DIA"/>
    <m/>
    <m/>
    <n v="9712500"/>
    <m/>
    <m/>
    <m/>
    <n v="5"/>
    <n v="9712500"/>
    <n v="9712500"/>
    <s v="20.01"/>
    <s v="2.1.2.02.02.009"/>
    <s v="SI"/>
    <s v="NO"/>
    <s v="CON-068"/>
    <n v="80111600"/>
    <s v="Prestar servicios profesionales en la Subdirección de Bienestar para orientar los talleres de danza folclórica Colombiana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9"/>
    <s v="GASTOS DE FUNCIONAMIENTO"/>
    <x v="1"/>
    <x v="19"/>
    <s v="MÚSICA Y DANZA"/>
    <s v="Tallerista"/>
    <s v="Servicios profesionales"/>
    <s v="ASISTENCIAL"/>
    <n v="3"/>
    <n v="1850000"/>
    <n v="0.05"/>
    <n v="1942500"/>
    <n v="1"/>
    <s v="DIA"/>
    <m/>
    <m/>
    <n v="9712500"/>
    <m/>
    <m/>
    <m/>
    <n v="5"/>
    <n v="9712500"/>
    <n v="9712500"/>
    <s v="20.01"/>
    <s v="2.1.2.02.02.009"/>
    <s v="SI"/>
    <s v="NO"/>
    <s v="CON-069"/>
    <n v="80111600"/>
    <s v="Prestar servicios profesionales en la Subdirección de Bienestar para orientar el taller de danza urbana pop dance para estudiantes y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0"/>
    <s v="GASTOS DE FUNCIONAMIENTO"/>
    <x v="1"/>
    <x v="19"/>
    <s v="MÚSICA Y DANZA"/>
    <s v="Tallerista"/>
    <s v="Servicios profesionales"/>
    <s v="ASISTENCIAL"/>
    <n v="3"/>
    <n v="1850000"/>
    <n v="0.05"/>
    <n v="1942500"/>
    <n v="1"/>
    <s v="DIA"/>
    <m/>
    <m/>
    <n v="9712500"/>
    <m/>
    <m/>
    <m/>
    <n v="5"/>
    <n v="9712500"/>
    <n v="9712500"/>
    <s v="20.01"/>
    <s v="2.1.2.02.02.009"/>
    <s v="SI"/>
    <s v="NO"/>
    <s v="CON-070"/>
    <n v="80111600"/>
    <s v="Prestar  servicios  profesionales  en  la  Subdirección  de  Bienestar  para  orientar  los  talleres  de Hip  Hop  y  Dance  Hall,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1"/>
    <s v="GASTOS DE FUNCIONAMIENTO"/>
    <x v="1"/>
    <x v="19"/>
    <s v="MÚSICA Y DANZA"/>
    <s v="Tallerista"/>
    <s v="Servicios profesionales"/>
    <s v="ASISTENCIAL"/>
    <n v="3"/>
    <n v="1850000"/>
    <n v="0.05"/>
    <n v="1942500"/>
    <n v="1"/>
    <s v="DIA"/>
    <m/>
    <m/>
    <n v="9712500"/>
    <m/>
    <m/>
    <m/>
    <n v="5"/>
    <n v="9712500"/>
    <n v="9712500"/>
    <s v="20.01"/>
    <s v="2.1.2.02.02.009"/>
    <s v="SI"/>
    <s v="NO"/>
    <s v="CON-071"/>
    <n v="80111600"/>
    <s v="Prestar servicios profesionales en la Subdirección de Bienestar para orientar los talleres de flamenco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2"/>
    <s v="GASTOS DE FUNCIONAMIENTO"/>
    <x v="1"/>
    <x v="19"/>
    <s v="MÚSICA Y DANZA"/>
    <s v="Tallerista"/>
    <s v="Servicios profesionales"/>
    <s v="ASISTENCIAL"/>
    <n v="3"/>
    <n v="1850000"/>
    <n v="0.05"/>
    <n v="1942500"/>
    <n v="1"/>
    <s v="DIA"/>
    <m/>
    <m/>
    <n v="9712500"/>
    <m/>
    <m/>
    <m/>
    <n v="5"/>
    <n v="9712500"/>
    <n v="9712500"/>
    <s v="20.01"/>
    <s v="2.1.2.02.02.009"/>
    <s v="SI"/>
    <s v="NO"/>
    <s v="CON-072"/>
    <n v="80111600"/>
    <s v="Prestar los servicios para orientar los talleres de salsa y bachata, dirigidos a los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3"/>
    <s v="GASTOS DE FUNCIONAMIENTO"/>
    <x v="2"/>
    <x v="20"/>
    <s v="FACULTAD"/>
    <s v="Servicios Técnicos"/>
    <s v="CPS"/>
    <s v="TÉCNICO"/>
    <n v="1"/>
    <n v="2300000"/>
    <n v="0.05"/>
    <n v="2415000"/>
    <n v="1"/>
    <s v="DIA"/>
    <m/>
    <m/>
    <n v="26565000"/>
    <m/>
    <m/>
    <n v="0"/>
    <n v="11"/>
    <n v="26565000"/>
    <n v="26565000"/>
    <s v="20.01"/>
    <s v="2.1.2.02.02.009"/>
    <s v="SI"/>
    <s v="NO"/>
    <s v="CON-073"/>
    <n v="80111600"/>
    <s v="Prestar sus servicios personales para garantizar la atención en el servicio del gimnasio en Valmaria para los estudiantes y funcionarios de la institución durante las prácticas y entrenamient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4"/>
    <s v="GASTOS DE FUNCIONAMIENTO"/>
    <x v="2"/>
    <x v="20"/>
    <s v="FACULTAD"/>
    <s v="Servicios Técnicos"/>
    <s v="CPS"/>
    <s v="TÉCNICO"/>
    <n v="1"/>
    <n v="2300000"/>
    <n v="0.05"/>
    <n v="2415000"/>
    <n v="1"/>
    <s v="DIA"/>
    <m/>
    <m/>
    <n v="26565000"/>
    <m/>
    <m/>
    <n v="0"/>
    <n v="11"/>
    <n v="26565000"/>
    <n v="26565000"/>
    <s v="20.01"/>
    <s v="2.1.2.02.02.009"/>
    <s v="SI"/>
    <s v="NO"/>
    <s v="CON-074"/>
    <n v="80111600"/>
    <s v="Prestar sus servicios como salvavidas para garantizar la seguridad para los usuarios de la piscina, durante la jornada de la tarde"/>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5"/>
    <s v="GASTOS DE FUNCIONAMIENTO"/>
    <x v="2"/>
    <x v="20"/>
    <s v="FACULTAD"/>
    <s v="Servicios Técnicos"/>
    <s v="CPS"/>
    <s v="TÉCNICO"/>
    <n v="1"/>
    <n v="2300000"/>
    <n v="0.05"/>
    <n v="2415000"/>
    <n v="1"/>
    <s v="DIA"/>
    <m/>
    <m/>
    <n v="26565000"/>
    <m/>
    <m/>
    <n v="0"/>
    <n v="11"/>
    <n v="26565000"/>
    <n v="26565000"/>
    <s v="20.01"/>
    <s v="2.1.2.02.02.009"/>
    <s v="SI"/>
    <s v="NO"/>
    <s v="CON-075"/>
    <n v="80111600"/>
    <s v="Prestar sus servicios como salvavidas para garantizar la seguridad para los usuarios de la piscina, durante la jornada de la mañana"/>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6"/>
    <s v="GASTOS DE FUNCIONAMIENTO"/>
    <x v="2"/>
    <x v="20"/>
    <s v="FACULTAD"/>
    <s v="Servicios Técnicos"/>
    <s v="CPS"/>
    <s v="TÉCNICO"/>
    <n v="1"/>
    <n v="2300000"/>
    <n v="0.05"/>
    <n v="2415000"/>
    <n v="1"/>
    <s v="DIA"/>
    <m/>
    <m/>
    <n v="26565000"/>
    <m/>
    <m/>
    <n v="0"/>
    <n v="11"/>
    <n v="26565000"/>
    <n v="26565000"/>
    <s v="20.01"/>
    <s v="2.1.2.02.02.009"/>
    <s v="SI"/>
    <s v="NO"/>
    <s v="CON-076"/>
    <n v="80111600"/>
    <s v="Prestar sus servicios personales para garantizar la atención en el servicio del gimnasio de la calle 72, con apoyo de las Tics y/o presencialmente cuando se requiera, en la jornada de la mañana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7"/>
    <s v="GASTOS DE FUNCIONAMIENTO"/>
    <x v="2"/>
    <x v="20"/>
    <s v="FACULTAD"/>
    <s v="Servicios Técnicos"/>
    <s v="CPS"/>
    <s v="TÉCNICO"/>
    <n v="1"/>
    <n v="2300000"/>
    <n v="0.05"/>
    <n v="2415000"/>
    <n v="1"/>
    <s v="DIA"/>
    <m/>
    <m/>
    <n v="26565000"/>
    <m/>
    <m/>
    <n v="0"/>
    <n v="11"/>
    <n v="26565000"/>
    <n v="26565000"/>
    <s v="20.01"/>
    <s v="2.1.2.02.02.009"/>
    <s v="SI"/>
    <s v="NO"/>
    <s v="CON-077"/>
    <n v="80111600"/>
    <s v="Prestar sus servicios personales para garantizar la atención en el servicio del gimnasio de la calle 72, con apoyo de las Tics y/o presencialmente cuando se requiera, en la jornada de la tarde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8"/>
    <s v="GASTOS DE FUNCIONAMIENTO"/>
    <x v="2"/>
    <x v="21"/>
    <s v="DEPARTAMENTO DE PSICOPEDAGOGÍA"/>
    <s v="Intérpretes - Traductores - Mediadores"/>
    <s v="Consultoría"/>
    <s v="OTRO"/>
    <m/>
    <n v="2931825"/>
    <n v="0.05"/>
    <n v="3078416.25"/>
    <n v="12"/>
    <s v="DIA"/>
    <m/>
    <m/>
    <n v="33862578.75"/>
    <m/>
    <m/>
    <n v="0"/>
    <n v="11"/>
    <n v="33862578.75"/>
    <n v="33862578.75"/>
    <s v="20.01"/>
    <s v="2.1.2.02.02.009"/>
    <s v="SI"/>
    <s v="NO"/>
    <s v="CON-078"/>
    <n v="80111600"/>
    <s v="En el proceso de formación de los estudiantes con limitación auditiva aguda se requiere de intérpretes de lengua de señas para espacios académicos en los que participan."/>
    <s v="enero"/>
    <s v="enero"/>
    <n v="11"/>
    <s v="MES(ES)"/>
    <s v="Contratación directa."/>
    <n v="368237220"/>
    <n v="368237220"/>
    <s v="NO"/>
    <s v="NA"/>
    <s v="GRUPO DE CONTRATACION UNIVERSIDAD PEDAGOGICA NACIONAL"/>
    <s v="CO-DC"/>
    <s v="FACULTAD DE EDUCACIÓN"/>
    <s v="601 5941844"/>
    <s v="contratacion@pedagogica.edu.co"/>
    <s v="NO"/>
    <s v="NO"/>
    <s v="No Aplica"/>
    <s v="Todas"/>
    <s v="Todos"/>
    <s v="No Aplica"/>
    <m/>
    <m/>
  </r>
  <r>
    <s v="079"/>
    <s v="GASTOS DE FUNCIONAMIENTO"/>
    <x v="2"/>
    <x v="21"/>
    <s v="DEPARTAMENTO DE PSICOPEDAGOGÍA"/>
    <s v="Servicios Profesionales"/>
    <s v="CPS"/>
    <s v="PROFESIONAL UNIVERSITARIO"/>
    <n v="4"/>
    <n v="3900000"/>
    <n v="0.05"/>
    <n v="4095000"/>
    <n v="1"/>
    <s v="DIA"/>
    <m/>
    <m/>
    <n v="45045000"/>
    <m/>
    <m/>
    <n v="0"/>
    <n v="11"/>
    <n v="45045000"/>
    <n v="45045000"/>
    <s v="20.01"/>
    <s v="2.1.2.02.02.009"/>
    <s v="SI"/>
    <s v="NO"/>
    <s v="CON-07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1"/>
    <s v="MES(ES)"/>
    <s v="Contratación directa."/>
    <n v="45045000"/>
    <n v="45045000"/>
    <s v="NO"/>
    <s v="NA"/>
    <s v="GRUPO DE CONTRATACION UNIVERSIDAD PEDAGOGICA NACIONAL"/>
    <s v="CO-DC"/>
    <s v="FACULTAD DE EDUCACIÓN"/>
    <s v="601 5941844"/>
    <s v="contratacion@pedagogica.edu.co"/>
    <s v="NO"/>
    <s v="NO"/>
    <s v="No Aplica"/>
    <s v="Todas"/>
    <s v="Todos"/>
    <s v="No Aplica"/>
    <m/>
    <m/>
  </r>
  <r>
    <s v="080"/>
    <s v="GASTOS DE FUNCIONAMIENTO"/>
    <x v="2"/>
    <x v="12"/>
    <s v="DEPARTAMENTO DE QUÍMICA"/>
    <s v="Servicios Profesionales"/>
    <s v="CPS"/>
    <s v="PROFESIONAL UNIVERSITARIO"/>
    <n v="1"/>
    <n v="3100000"/>
    <n v="0.05"/>
    <n v="3255000"/>
    <n v="1"/>
    <s v="DIA"/>
    <m/>
    <m/>
    <n v="35805000"/>
    <m/>
    <m/>
    <n v="0"/>
    <n v="11"/>
    <n v="35805000"/>
    <n v="35805000"/>
    <s v="20.01"/>
    <s v="2.1.2.02.02.009"/>
    <s v="SI"/>
    <s v="NO"/>
    <s v="CON-08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1"/>
    <s v="MES(ES)"/>
    <s v="Contratación directa."/>
    <n v="35805000"/>
    <n v="35805000"/>
    <s v="NO"/>
    <s v="NA"/>
    <s v="GRUPO DE CONTRATACION UNIVERSIDAD PEDAGOGICA NACIONAL"/>
    <s v="CO-DC"/>
    <s v="FACULTAD DE CIENCIA Y TECNOLOGÍA"/>
    <s v="601 5941844"/>
    <s v="contratacion@pedagogica.edu.co"/>
    <s v="NO"/>
    <s v="NO"/>
    <s v="No Aplica"/>
    <s v="Todas"/>
    <s v="Todos"/>
    <s v="No Aplica"/>
    <m/>
    <m/>
  </r>
  <r>
    <s v="081"/>
    <s v="GASTOS DE FUNCIONAMIENTO"/>
    <x v="4"/>
    <x v="22"/>
    <m/>
    <s v="Servicios Profesionales"/>
    <s v="CPS"/>
    <s v="PROFESIONAL UNIVERSITARIO"/>
    <n v="1"/>
    <n v="3100000"/>
    <n v="0.05"/>
    <n v="3255000"/>
    <n v="1"/>
    <s v="DIA"/>
    <m/>
    <m/>
    <n v="35805000"/>
    <m/>
    <m/>
    <n v="9300000"/>
    <n v="11"/>
    <n v="45105000"/>
    <n v="45105000"/>
    <s v="20.01"/>
    <s v="2.1.2.02.02.008"/>
    <s v="SI"/>
    <s v="NO"/>
    <s v="CON-081"/>
    <n v="80111600"/>
    <s v="Prestar servicios de acompañamiento jurídico y administrativo, para documentar y sustentar los asuntos y temas  sometidos a consideración de la Dirección del instituto Pedagógico Nacional"/>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082"/>
    <s v="GASTOS DE FUNCIONAMIENTO"/>
    <x v="4"/>
    <x v="22"/>
    <m/>
    <s v="Servicios Técnicos"/>
    <s v="CPS"/>
    <s v="TÉCNICO"/>
    <n v="1"/>
    <n v="2300000"/>
    <n v="0.05"/>
    <n v="2415000"/>
    <n v="1"/>
    <s v="DIA"/>
    <m/>
    <m/>
    <n v="26565000"/>
    <m/>
    <m/>
    <n v="0"/>
    <n v="11"/>
    <n v="26565000"/>
    <n v="26565000"/>
    <s v="20.01"/>
    <s v="2.1.2.02.02.009"/>
    <s v="SI"/>
    <s v="NO"/>
    <s v="CON-082"/>
    <n v="80111600"/>
    <s v="Prestar los servicios de Auxiliar de Enfermería al Instituto pedagógico Nacional. Apoyar la asistencia a estudiantes y realizar el acompañamiento a los casos asignado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3"/>
    <s v="GASTOS DE FUNCIONAMIENTO"/>
    <x v="4"/>
    <x v="22"/>
    <m/>
    <s v="Servicios Asistenciales"/>
    <s v="CPS"/>
    <s v="ASISTENCIAL"/>
    <n v="2"/>
    <n v="1750000"/>
    <n v="0.05"/>
    <n v="1837500"/>
    <n v="1"/>
    <s v="DIA"/>
    <m/>
    <m/>
    <n v="20212500"/>
    <m/>
    <m/>
    <n v="0"/>
    <n v="11"/>
    <n v="20212500"/>
    <n v="20212500"/>
    <s v="20.01"/>
    <s v="2.1.2.02.02.008"/>
    <s v="SI"/>
    <s v="NO"/>
    <s v="CON-083"/>
    <n v="80111600"/>
    <s v="Apoyo asistencial en el servicio de fotocopiado para el desarrollo de actividades administrativas y operativas derivadas de las actividades académicas del Instituto Pedagógico Nacional"/>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084"/>
    <s v="GASTOS DE FUNCIONAMIENTO"/>
    <x v="4"/>
    <x v="22"/>
    <m/>
    <s v="Servicios Técnicos"/>
    <s v="CPS"/>
    <s v="TÉCNICO"/>
    <n v="1"/>
    <n v="2300000"/>
    <n v="0.05"/>
    <n v="2415000"/>
    <n v="1"/>
    <s v="DIA"/>
    <m/>
    <m/>
    <n v="26565000"/>
    <m/>
    <m/>
    <n v="0"/>
    <n v="11"/>
    <n v="26565000"/>
    <n v="26565000"/>
    <s v="20.01"/>
    <s v="2.1.2.02.02.008"/>
    <s v="SI"/>
    <s v="NO"/>
    <s v="CON-084"/>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5"/>
    <s v="GASTOS DE FUNCIONAMIENTO "/>
    <x v="1"/>
    <x v="23"/>
    <m/>
    <s v="Servicios Técnicos"/>
    <s v="CPS"/>
    <s v="TÉCNICO"/>
    <n v="3"/>
    <n v="2600000"/>
    <n v="0.05"/>
    <n v="2730000"/>
    <n v="1"/>
    <s v="DIA"/>
    <m/>
    <m/>
    <n v="30030000"/>
    <m/>
    <m/>
    <n v="0"/>
    <n v="11"/>
    <n v="30030000"/>
    <n v="30030000"/>
    <s v="20.01"/>
    <s v="2.1.2.02.02.008"/>
    <s v="SI"/>
    <s v="NO"/>
    <s v="CON-085"/>
    <n v="80111600"/>
    <s v="Apoyar y realizar las actividades de la gestión documental en la Universidad Pedagogica Nacional "/>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m/>
    <s v="GASTOS DE COMERCIALIZACIÓN Y PRODUCCIÓN"/>
    <x v="3"/>
    <x v="24"/>
    <m/>
    <s v="Servicios Asistenciales"/>
    <s v="CPS"/>
    <s v="ASISTENCIAL"/>
    <n v="1"/>
    <n v="1680000"/>
    <n v="0.05"/>
    <n v="1764000"/>
    <n v="1"/>
    <s v="DIA"/>
    <d v="2025-02-05T00:00:00"/>
    <d v="2025-12-13T00:00:00"/>
    <n v="19404000"/>
    <m/>
    <m/>
    <n v="0"/>
    <n v="11"/>
    <n v="19404000"/>
    <n v="19404000"/>
    <s v="20.01"/>
    <s v="2.1.5.02.08"/>
    <s v="SI"/>
    <s v="NO"/>
    <s v="CON-"/>
    <n v="80111600"/>
    <s v="Prestar servicios en el Centro de Lenguas realizando actividades propias de gestión documental, atención a usuarios, apoyo al manejo del inventario general del Centro de Lenguas, así como a las demás actividades administrativas que le sean asignadas."/>
    <d v="2025-02-05T00:00:00"/>
    <d v="2025-02-05T00:00:00"/>
    <n v="11"/>
    <s v="MES(ES)"/>
    <s v="Contratación directa."/>
    <n v="19404000"/>
    <n v="19404000"/>
    <s v="NO"/>
    <s v="NA"/>
    <s v="GRUPO DE CONTRATACION UNIVERSIDAD PEDAGOGICA NACIONAL"/>
    <s v="CO-DC"/>
    <s v="CENTRO DE LENGUAS "/>
    <s v="601 5941844"/>
    <s v="contratacion@pedagogica.edu.co"/>
    <s v="NO"/>
    <s v="NO"/>
    <s v="No Aplica"/>
    <s v="Todas"/>
    <s v="Todos"/>
    <s v="No Aplica"/>
    <m/>
    <m/>
  </r>
  <r>
    <m/>
    <s v="GASTOS DE COMERCIALIZACIÓN Y PRODUCCIÓN"/>
    <x v="3"/>
    <x v="24"/>
    <m/>
    <s v="Servicios Técnicos"/>
    <s v="CPS"/>
    <s v="OTRO"/>
    <m/>
    <n v="753070.5"/>
    <n v="0.05"/>
    <n v="790724.02500000002"/>
    <n v="1"/>
    <s v="DIA"/>
    <d v="2025-02-17T00:00:00"/>
    <d v="2025-06-30T00:00:00"/>
    <n v="3162896.1"/>
    <m/>
    <m/>
    <n v="0"/>
    <n v="4"/>
    <n v="3765355"/>
    <m/>
    <s v="20.01"/>
    <s v="2.1.5.02.09"/>
    <s v="SI"/>
    <s v="NO"/>
    <s v="CON-"/>
    <n v="80111600"/>
    <s v="Prestar servicios de atención primaria en enfermería y primeros auxilios a los estudiantes y tutores de las clases de idiomas del Centro de Lenguas que se desarrollen en las instalaciones del Instituto Pedagógico Nacional -IPN, así como el apoyo de actividades de carácter operativo necesarias para el correcto funcionamiento de los cursos durante el primer semestre de la vigencia 2025."/>
    <d v="2025-02-17T00:00:00"/>
    <d v="2025-02-17T00:00:00"/>
    <n v="4"/>
    <s v="MES(ES)"/>
    <s v="Contratación directa."/>
    <n v="3765355"/>
    <n v="3765355"/>
    <s v="NO"/>
    <s v="NA"/>
    <s v="GRUPO DE CONTRATACION UNIVERSIDAD PEDAGOGICA NACIONAL"/>
    <s v="CO-DC"/>
    <s v="CENTRO DE LENGUAS "/>
    <s v="601 5941844"/>
    <s v="contratacion@pedagogica.edu.co"/>
    <s v="NO"/>
    <s v="SI"/>
    <s v="No Aplica"/>
    <s v="Todas"/>
    <s v="Todos"/>
    <s v="No Aplica"/>
    <m/>
    <m/>
  </r>
  <r>
    <s v="086"/>
    <s v="GASTOS DE FUNCIONAMIENTO"/>
    <x v="1"/>
    <x v="14"/>
    <m/>
    <s v="Servicios Profesionales"/>
    <s v="CPS"/>
    <s v="PROFESIONAL ESPECIALIZADO"/>
    <n v="6"/>
    <n v="6200000"/>
    <n v="0.05"/>
    <n v="6510000"/>
    <n v="1"/>
    <s v="DIA"/>
    <m/>
    <m/>
    <n v="71610000"/>
    <m/>
    <m/>
    <n v="0"/>
    <n v="11"/>
    <n v="71610000"/>
    <n v="71610000"/>
    <s v="20.01"/>
    <s v="2.1.2.02.02.008"/>
    <s v="SI"/>
    <s v="NO"/>
    <s v="CON-086"/>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87"/>
    <s v="GASTOS DE FUNCIONAMIENTO"/>
    <x v="1"/>
    <x v="19"/>
    <s v="DEPORTE"/>
    <s v="Entrenador"/>
    <s v="Servicios profesionales"/>
    <s v="ASISTENCIAL"/>
    <n v="3"/>
    <n v="1850000"/>
    <n v="0.05"/>
    <n v="1942500"/>
    <n v="1"/>
    <s v="DIA"/>
    <m/>
    <m/>
    <n v="9712500"/>
    <m/>
    <m/>
    <m/>
    <n v="5"/>
    <n v="9712500"/>
    <n v="9712500"/>
    <s v="20.01"/>
    <s v="2.1.2.02.02.009"/>
    <s v="SI"/>
    <s v="NO"/>
    <s v="CON-087"/>
    <n v="80111600"/>
    <s v="Prestar los servicios para planificar, realizar y acompañar los entrenamientos de Tennis de campo a los equipos representativos de la UPN y apoyar la organización del torneo SUE-DC."/>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8"/>
    <s v="GASTOS DE FUNCIONAMIENTO"/>
    <x v="1"/>
    <x v="19"/>
    <s v="MÚSICA Y DANZA"/>
    <s v="Tallerista"/>
    <s v="Servicios profesionales"/>
    <s v="ASISTENCIAL"/>
    <n v="3"/>
    <n v="1850000"/>
    <n v="0.05"/>
    <n v="1942500"/>
    <n v="1"/>
    <s v="DIA"/>
    <m/>
    <m/>
    <n v="9712500"/>
    <m/>
    <m/>
    <m/>
    <n v="5"/>
    <n v="9712500"/>
    <n v="9712500"/>
    <s v="20.01"/>
    <s v="2.1.2.02.02.009"/>
    <s v="SI"/>
    <s v="NO"/>
    <s v="CON-088"/>
    <n v="80111600"/>
    <s v="Prestar los servicios para orientar los talleres de percusión folclórica y tamboras, dirigidos a los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9"/>
    <s v="GASTOS DE FUNCIONAMIENTO"/>
    <x v="0"/>
    <x v="2"/>
    <m/>
    <s v="Servicios Profesionales"/>
    <s v="CPS"/>
    <s v="PROFESIONAL UNIVERSITARIO"/>
    <n v="4"/>
    <n v="3900000"/>
    <n v="0.05"/>
    <n v="4095000"/>
    <n v="1"/>
    <s v="DIA"/>
    <m/>
    <m/>
    <n v="45045000"/>
    <m/>
    <m/>
    <n v="0"/>
    <n v="11"/>
    <n v="45045000"/>
    <n v="45045000"/>
    <s v="20.01"/>
    <s v="2.1.2.02.02.008"/>
    <s v="SI"/>
    <s v="NO"/>
    <s v="CON-089"/>
    <n v="80111600"/>
    <s v="Prestar servicios profesionales como Comunicador Social -Periodista para el acompañamiento en la ejecución de las estrategias de comunicación que se construyan y que permitan facilitar el cumplimiento de los objetivos misionales y la Política de Comunicaciones de la Universidad Pedagógica Nacional."/>
    <d v="1899-12-30T00:00:00"/>
    <d v="1899-12-30T00:00:00"/>
    <n v="11"/>
    <s v="MES(ES)"/>
    <s v="Contratación directa."/>
    <n v="45045000"/>
    <n v="45045000"/>
    <s v="NO"/>
    <s v="NA"/>
    <s v="GRUPO DE CONTRATACION UNIVERSIDAD PEDAGOGICA NACIONAL"/>
    <s v="CO-DC"/>
    <s v="OFICINA DE COMUNICACIONES"/>
    <s v="601 5941844"/>
    <s v="contratacion@pedagogica.edu.co"/>
    <s v="NO"/>
    <s v="NO"/>
    <s v="No Aplica"/>
    <s v="Todas"/>
    <s v="Todos"/>
    <s v="No Aplica"/>
    <m/>
    <m/>
  </r>
  <r>
    <s v="090"/>
    <s v="GASTOS DE FUNCIONAMIENTO"/>
    <x v="3"/>
    <x v="25"/>
    <m/>
    <s v="Servicios Profesionales"/>
    <s v="CPS "/>
    <s v="PROFESIONAL UNIVERSITARIO"/>
    <n v="4"/>
    <n v="3900000"/>
    <n v="0.05"/>
    <n v="4095000"/>
    <n v="1"/>
    <s v="DIA"/>
    <m/>
    <m/>
    <n v="40950000"/>
    <m/>
    <m/>
    <n v="0"/>
    <n v="10"/>
    <n v="40950000"/>
    <n v="40950000"/>
    <s v="20.01"/>
    <s v="2.1.2.02.02.008"/>
    <s v="SI"/>
    <s v="NO"/>
    <s v="CON-090"/>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enero"/>
    <s v="enero"/>
    <n v="10"/>
    <s v="MES(ES)"/>
    <s v="Contratación directa."/>
    <n v="40950000"/>
    <n v="40950000"/>
    <s v="NO"/>
    <s v="NA"/>
    <s v="GRUPO DE CONTRATACION UNIVERSIDAD PEDAGOGICA NACIONAL"/>
    <s v="CO-DC"/>
    <s v="SUBDIRECCION DE GESTION DE PROYECTOS "/>
    <s v="601 5941844"/>
    <s v="contratacion@pedagogica.edu.co"/>
    <s v="NO"/>
    <s v="NO"/>
    <s v="No Aplica"/>
    <s v="Todas"/>
    <s v="Todos"/>
    <s v="No Aplica"/>
    <m/>
    <m/>
  </r>
  <r>
    <s v="091"/>
    <s v="GASTOS DE FUNCIONAMIENTO"/>
    <x v="1"/>
    <x v="19"/>
    <s v="DEPORTE"/>
    <s v="Entrenador"/>
    <s v="Servicios profesionales"/>
    <s v="ASISTENCIAL"/>
    <n v="3"/>
    <n v="1850000"/>
    <n v="0.05"/>
    <n v="1942500"/>
    <n v="1"/>
    <s v="DIA"/>
    <m/>
    <m/>
    <n v="9712500"/>
    <m/>
    <m/>
    <m/>
    <n v="5"/>
    <n v="9712500"/>
    <n v="9712500"/>
    <s v="20.01"/>
    <s v="2.1.2.02.02.009"/>
    <s v="SI"/>
    <s v="NO"/>
    <s v="CON-091"/>
    <n v="80111600"/>
    <s v="Prestar servicios profesionales para la planificación y realización de los entrenamientos de Karate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
  <r>
    <s v="001"/>
    <s v="GASTOS DE FUNCIONAMIENTO"/>
    <s v="RECTORÍA"/>
    <x v="0"/>
    <s v="CONSEJO SUPERIOR"/>
    <s v="Logística Consejo Superior"/>
    <s v="Logística"/>
    <x v="0"/>
    <m/>
    <s v="-"/>
    <m/>
    <n v="4891250"/>
    <n v="1"/>
    <s v="MENSUAL"/>
    <d v="2025-01-01T00:00:00"/>
    <d v="2025-12-31T00:00:00"/>
    <n v="83151250"/>
    <m/>
    <m/>
    <n v="0"/>
    <n v="12"/>
    <n v="83151250"/>
    <n v="83151250"/>
    <s v="20.01"/>
    <s v="2.1.2.02.02.008"/>
    <s v="NO"/>
    <s v="NO"/>
    <s v="CON-001"/>
    <n v="80161500"/>
    <s v="Amparar el pago de honorarios a los miembros del Consejo Superior de la UPN para la Vigencia 2025"/>
    <s v="ok"/>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002"/>
    <s v="GASTOS DE FUNCIONAMIENTO"/>
    <s v="RECTORÍA"/>
    <x v="1"/>
    <m/>
    <s v="Servicios Profesionales"/>
    <s v="CPS"/>
    <x v="1"/>
    <n v="6"/>
    <n v="4400000"/>
    <n v="0.05"/>
    <n v="4620000"/>
    <n v="1"/>
    <s v="DIA"/>
    <d v="2025-02-03T00:00:00"/>
    <d v="2025-12-12T00:00:00"/>
    <n v="46200000"/>
    <m/>
    <m/>
    <n v="0"/>
    <n v="10"/>
    <n v="46200000"/>
    <n v="46200000"/>
    <s v="20.01"/>
    <s v="2.1.2.02.02.008"/>
    <s v="SI"/>
    <s v="NO"/>
    <s v="CON-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s v="ok"/>
    <d v="2025-02-03T00:00:00"/>
    <d v="2025-02-03T00:00:00"/>
    <n v="10"/>
    <s v="MES(ES)"/>
    <s v="Contratación directa."/>
    <n v="46200000"/>
    <n v="46200000"/>
    <s v="NO"/>
    <s v="NA"/>
    <s v="GRUPO DE CONTRATACION UNIVERSIDAD PEDAGOGICA NACIONAL"/>
    <s v="CO-DC"/>
    <s v="OFICINA DE COMUNICACIONES"/>
    <s v="601 5941844"/>
    <s v="contratacion@pedagogica.edu.co"/>
    <s v="NO"/>
    <s v="NO"/>
    <s v="No Aplica"/>
    <s v="Todas"/>
    <s v="Todos"/>
    <s v="No Aplica"/>
    <m/>
    <m/>
  </r>
  <r>
    <s v="003"/>
    <s v="GASTOS DE FUNCIONAMIENTO"/>
    <s v="RECTORÍA"/>
    <x v="2"/>
    <m/>
    <s v="Servicios de Asesoría Jurídica"/>
    <s v="Consultoría"/>
    <x v="1"/>
    <n v="6"/>
    <n v="4400000"/>
    <n v="0.05"/>
    <n v="4620000"/>
    <n v="1"/>
    <s v="DIA"/>
    <d v="2025-02-03T00:00:00"/>
    <d v="2025-12-12T00:00:00"/>
    <m/>
    <m/>
    <m/>
    <n v="0"/>
    <n v="10"/>
    <m/>
    <n v="0"/>
    <s v="20.01"/>
    <s v="2.1.2.02.02.008"/>
    <s v="SI"/>
    <s v="NO"/>
    <s v="CON-003"/>
    <n v="80111600"/>
    <s v="Prestar servicios profesionales a la oficina jurídica y/o a la Vicerrectoría Académica para asistencia, asesoría y apoyo jurídico en los asuntos a su cargo, así como el acompañamiento a las dependencias adscritas"/>
    <s v="eliminar "/>
    <d v="2025-02-03T00:00:00"/>
    <d v="2025-02-03T00:00:00"/>
    <n v="10"/>
    <s v="MES(ES)"/>
    <s v="Contratación directa."/>
    <n v="0"/>
    <n v="0"/>
    <s v="NO"/>
    <s v="NA"/>
    <s v="GRUPO DE CONTRATACION UNIVERSIDAD PEDAGOGICA NACIONAL"/>
    <s v="CO-DC"/>
    <s v="OFICINA JURÍDICA "/>
    <s v="601 5941844"/>
    <s v="contratacion@pedagogica.edu.co"/>
    <s v="NO"/>
    <s v="NO"/>
    <s v="No Aplica"/>
    <s v="Todas"/>
    <s v="Todos"/>
    <s v="No Aplica"/>
    <m/>
    <m/>
  </r>
  <r>
    <s v="004"/>
    <s v="GASTOS DE FUNCIONAMIENTO"/>
    <s v="RECTORÍA"/>
    <x v="2"/>
    <m/>
    <s v="Servicios Profesionales"/>
    <s v="CPS"/>
    <x v="2"/>
    <n v="4"/>
    <n v="5700000"/>
    <n v="0.05"/>
    <n v="5985000"/>
    <n v="1"/>
    <s v="DIA"/>
    <d v="2025-02-03T00:00:00"/>
    <d v="2025-12-12T00:00:00"/>
    <n v="59850000"/>
    <m/>
    <m/>
    <n v="0"/>
    <n v="10"/>
    <n v="59850000"/>
    <n v="59850000"/>
    <s v="20.01"/>
    <s v="2.1.2.02.02.008"/>
    <s v="SI"/>
    <s v="NO"/>
    <s v="CON-004"/>
    <n v="80111600"/>
    <s v="Prestar servicios especializados de asesoría, acompañamiento y seguimiento en todas las actividades relacionadas con la gestión jurídica que corresponden a la Oficina Jurídica de la UPN."/>
    <s v="ok"/>
    <d v="2025-02-03T00:00:00"/>
    <d v="2025-02-03T00:00:00"/>
    <n v="10"/>
    <s v="MES(ES)"/>
    <s v="Contratación directa."/>
    <n v="59850000"/>
    <n v="59850000"/>
    <s v="NO"/>
    <s v="NA"/>
    <s v="GRUPO DE CONTRATACION UNIVERSIDAD PEDAGOGICA NACIONAL"/>
    <s v="CO-DC"/>
    <s v="OFICINA JURÍDICA "/>
    <s v="601 5941844"/>
    <s v="contratacion@pedagogica.edu.co"/>
    <s v="NO"/>
    <s v="NO"/>
    <s v="No Aplica"/>
    <s v="Todas"/>
    <s v="Todos"/>
    <s v="No Aplica"/>
    <m/>
    <m/>
  </r>
  <r>
    <s v="005"/>
    <s v="GASTOS DE FUNCIONAMIENTO"/>
    <s v="RECTORÍA"/>
    <x v="2"/>
    <m/>
    <s v="Servicios Profesionales"/>
    <s v="CPS"/>
    <x v="1"/>
    <n v="3"/>
    <n v="3600000"/>
    <n v="0.05"/>
    <n v="3780000"/>
    <n v="1"/>
    <s v="DIA"/>
    <d v="2025-02-03T00:00:00"/>
    <d v="2025-12-12T00:00:00"/>
    <n v="37800000"/>
    <m/>
    <m/>
    <n v="0"/>
    <n v="10"/>
    <n v="37800000"/>
    <n v="37800000"/>
    <s v="20.01"/>
    <s v="2.1.2.02.02.008"/>
    <s v="SI"/>
    <s v="NO"/>
    <s v="CON-005"/>
    <n v="80111600"/>
    <s v="Prestar servicios profesionales a la oficina jurídica y/o a la Vicerrectoría Académica para asistencia, asesoría y apoyo jurídico en los asuntos a su cargo, así como el acompañamiento a las dependencias adscritas."/>
    <s v="ok"/>
    <d v="2025-02-03T00:00:00"/>
    <d v="2025-02-03T00:00:00"/>
    <n v="10"/>
    <s v="MES(ES)"/>
    <s v="Contratación directa."/>
    <n v="37800000"/>
    <n v="37800000"/>
    <s v="NO"/>
    <s v="NA"/>
    <s v="GRUPO DE CONTRATACION UNIVERSIDAD PEDAGOGICA NACIONAL"/>
    <s v="CO-DC"/>
    <s v="OFICINA JURÍDICA "/>
    <s v="601 5941844"/>
    <s v="contratacion@pedagogica.edu.co"/>
    <s v="NO"/>
    <s v="NO"/>
    <s v="No Aplica"/>
    <s v="Todas"/>
    <s v="Todos"/>
    <s v="No Aplica"/>
    <m/>
    <m/>
  </r>
  <r>
    <s v="006"/>
    <s v="GASTOS DE FUNCIONAMIENTO"/>
    <s v="RECTORÍA"/>
    <x v="2"/>
    <m/>
    <s v="Servicios Profesionales"/>
    <s v="CPS"/>
    <x v="3"/>
    <m/>
    <n v="10072674"/>
    <n v="0.05"/>
    <n v="10576307.700000001"/>
    <n v="1"/>
    <s v="DIA"/>
    <d v="2025-02-03T00:00:00"/>
    <d v="2025-12-12T00:00:00"/>
    <n v="105763077.00000001"/>
    <m/>
    <m/>
    <n v="0"/>
    <n v="10"/>
    <n v="105763077.00000001"/>
    <n v="105763077.00000001"/>
    <s v="20.01"/>
    <s v="2.1.2.02.02.008"/>
    <s v="SI"/>
    <s v="NO"/>
    <s v="CON-006"/>
    <n v="80111600"/>
    <s v="Prestar servicios especializados en representación y defensa judicial, asesoría y emisión de conceptos en los procesos promovidos o en contra de la UPN."/>
    <s v="ok"/>
    <d v="2025-02-03T00:00:00"/>
    <d v="2025-02-03T00:00:00"/>
    <n v="10"/>
    <s v="MES(ES)"/>
    <s v="Contratación directa."/>
    <n v="105763077.00000001"/>
    <n v="105763077.00000001"/>
    <s v="NO"/>
    <s v="NA"/>
    <s v="GRUPO DE CONTRATACION UNIVERSIDAD PEDAGOGICA NACIONAL"/>
    <s v="CO-DC"/>
    <s v="OFICINA JURÍDICA "/>
    <s v="601 5941844"/>
    <s v="contratacion@pedagogica.edu.co"/>
    <s v="NO"/>
    <s v="NO"/>
    <s v="No Aplica"/>
    <s v="Todas"/>
    <s v="Todos"/>
    <s v="No Aplica"/>
    <m/>
    <m/>
  </r>
  <r>
    <s v="007"/>
    <s v="GASTOS DE FUNCIONAMIENTO"/>
    <s v="RECTORÍA"/>
    <x v="3"/>
    <m/>
    <s v="Servicios Profesionales"/>
    <s v="CPS"/>
    <x v="2"/>
    <n v="4"/>
    <n v="5700000"/>
    <n v="0.05"/>
    <n v="5985000"/>
    <n v="1"/>
    <s v="DIA"/>
    <d v="2025-02-03T00:00:00"/>
    <d v="2025-12-12T00:00:00"/>
    <n v="59850000"/>
    <m/>
    <m/>
    <n v="0"/>
    <n v="10"/>
    <n v="59850000"/>
    <n v="59850000"/>
    <s v="20.01"/>
    <s v="2.1.2.02.02.008"/>
    <s v="SI"/>
    <s v="NO"/>
    <s v="CON-007"/>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s v="ok"/>
    <d v="2025-02-03T00:00:00"/>
    <d v="2025-02-03T00:00:00"/>
    <n v="10"/>
    <s v="MES(ES)"/>
    <s v="Contratación directa."/>
    <n v="59850000"/>
    <n v="59850000"/>
    <s v="NO"/>
    <s v="NA"/>
    <s v="GRUPO DE CONTRATACION UNIVERSIDAD PEDAGOGICA NACIONAL"/>
    <s v="CO-DC"/>
    <s v="OFICINA DE CONTROL INTERNO"/>
    <s v="601 5941844"/>
    <s v="contratacion@pedagogica.edu.co"/>
    <s v="NO"/>
    <s v="NO"/>
    <s v="No Aplica"/>
    <s v="Todas"/>
    <s v="Todos"/>
    <s v="No Aplica"/>
    <m/>
    <m/>
  </r>
  <r>
    <s v="008"/>
    <s v="GASTOS DE FUNCIONAMIENTO"/>
    <s v="RECTORÍA"/>
    <x v="3"/>
    <m/>
    <s v="Servicios Profesionales"/>
    <s v="CPS"/>
    <x v="2"/>
    <n v="4"/>
    <n v="4700000"/>
    <n v="0.05"/>
    <n v="4935000"/>
    <n v="1"/>
    <s v="DIA"/>
    <d v="2025-02-03T00:00:00"/>
    <d v="2025-12-12T00:00:00"/>
    <n v="49350000"/>
    <m/>
    <m/>
    <n v="0"/>
    <n v="10"/>
    <n v="49350000"/>
    <n v="49350000"/>
    <s v="20.01"/>
    <s v="2.1.2.02.02.008"/>
    <s v="SI"/>
    <s v="NO"/>
    <s v="CON-008"/>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s v="ok"/>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010"/>
    <s v="GASTOS DE FUNCIONAMIENTO"/>
    <s v="RECTORÍA"/>
    <x v="3"/>
    <m/>
    <s v="Servicios Profesionales"/>
    <s v="CPS"/>
    <x v="1"/>
    <n v="6"/>
    <n v="4400000"/>
    <n v="0.05"/>
    <n v="4620000"/>
    <n v="1"/>
    <s v="DIA"/>
    <d v="2025-02-03T00:00:00"/>
    <d v="2025-12-12T00:00:00"/>
    <n v="46200000"/>
    <m/>
    <m/>
    <n v="0"/>
    <n v="10"/>
    <n v="46200000"/>
    <n v="46200000"/>
    <s v="20.01"/>
    <s v="2.1.2.02.02.008"/>
    <s v="SI"/>
    <s v="NO"/>
    <s v="CON-010"/>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s v="ok"/>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011"/>
    <s v="GASTOS DE FUNCIONAMIENTO"/>
    <s v="RECTORÍA"/>
    <x v="4"/>
    <m/>
    <s v="Servicios Asistenciales"/>
    <s v="CPS"/>
    <x v="4"/>
    <n v="5"/>
    <n v="2100000"/>
    <n v="0.05"/>
    <n v="2205000"/>
    <n v="1"/>
    <s v="DIA"/>
    <d v="2025-02-03T00:00:00"/>
    <d v="2025-12-12T00:00:00"/>
    <n v="22050000"/>
    <m/>
    <m/>
    <n v="0"/>
    <n v="10"/>
    <n v="22050000"/>
    <n v="22050000"/>
    <s v="20.01"/>
    <s v="2.1.2.02.02.008"/>
    <s v="SI"/>
    <s v="NO"/>
    <s v="CON-011"/>
    <n v="80111600"/>
    <s v="Prestar servicios personales para la transcripción y redacción de actas y documentos del Consejo Superior y el Consejo Académico."/>
    <m/>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012"/>
    <s v="GASTOS DE FUNCIONAMIENTO"/>
    <s v="RECTORÍA"/>
    <x v="5"/>
    <m/>
    <s v="Servicios Profesionales"/>
    <s v="CPS"/>
    <x v="2"/>
    <n v="4"/>
    <n v="5700000"/>
    <n v="0.05"/>
    <n v="5985000"/>
    <n v="1"/>
    <s v="MENSUAL"/>
    <d v="2025-02-03T00:00:00"/>
    <d v="2025-12-12T00:00:00"/>
    <n v="59850000"/>
    <m/>
    <m/>
    <n v="0"/>
    <n v="10"/>
    <n v="59850000"/>
    <n v="59850000"/>
    <s v="20.01"/>
    <s v="2.1.2.02.02.008"/>
    <s v="SI"/>
    <s v="NO"/>
    <s v="CON-012"/>
    <n v="80111600"/>
    <s v="Prestar los servicios profesionales de apoyo para adelantar acciones en el desarrollo y sostenibilidad del Modelo integrado de planeación y gestión MIPG en ejecución a los procesos administrativos, así como el levantamiento de documentación, en los ejes centrales d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3"/>
    <s v="GASTOS DE FUNCIONAMIENTO"/>
    <s v="RECTORÍA"/>
    <x v="5"/>
    <m/>
    <s v="Servicios Profesionales"/>
    <s v="CPS"/>
    <x v="2"/>
    <n v="4"/>
    <n v="5700000"/>
    <n v="0.05"/>
    <n v="5985000"/>
    <n v="1"/>
    <s v="MENSUAL"/>
    <d v="2025-02-03T00:00:00"/>
    <d v="2025-12-12T00:00:00"/>
    <n v="59850000"/>
    <m/>
    <m/>
    <n v="0"/>
    <n v="10"/>
    <n v="59850000"/>
    <n v="59850000"/>
    <s v="20.01"/>
    <s v="2.1.2.02.02.008"/>
    <s v="SI"/>
    <s v="NO"/>
    <s v="CON-013"/>
    <n v="80111600"/>
    <s v="Prestar los servicios profesionales para apoyar y promoveer el diseño  e implementación del modelo integrado de planeación y gestión MIPG en concordancia con 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4"/>
    <s v="GASTOS DE FUNCIONAMIENTO"/>
    <s v="RECTORÍA"/>
    <x v="5"/>
    <m/>
    <s v="Servicios Profesionales"/>
    <s v="CPS"/>
    <x v="2"/>
    <n v="4"/>
    <n v="5700000"/>
    <n v="0.05"/>
    <n v="5985000"/>
    <n v="1"/>
    <s v="MENSUAL"/>
    <d v="2025-02-03T00:00:00"/>
    <d v="2025-12-12T00:00:00"/>
    <n v="59850000"/>
    <m/>
    <m/>
    <n v="0"/>
    <n v="10"/>
    <n v="59850000"/>
    <n v="59850000"/>
    <s v="20.01"/>
    <s v="2.1.2.02.02.008"/>
    <s v="SI"/>
    <s v="NO"/>
    <s v="CON-014"/>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5"/>
    <s v="GASTOS DE FUNCIONAMIENTO"/>
    <s v="RECTORÍA"/>
    <x v="5"/>
    <m/>
    <s v="Servicios Profesionales"/>
    <s v="CPS"/>
    <x v="2"/>
    <n v="4"/>
    <n v="5700000"/>
    <n v="0.05"/>
    <n v="5985000"/>
    <n v="1"/>
    <s v="MENSUAL"/>
    <d v="2025-02-03T00:00:00"/>
    <d v="2025-12-12T00:00:00"/>
    <n v="59850000"/>
    <m/>
    <m/>
    <n v="0"/>
    <n v="10"/>
    <n v="59850000"/>
    <n v="59850000"/>
    <s v="20.01"/>
    <s v="2.1.2.02.02.008"/>
    <s v="SI"/>
    <s v="NO"/>
    <s v="CON-015"/>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6"/>
    <s v="GASTOS DE FUNCIONAMIENTO"/>
    <s v="RECTORÍA"/>
    <x v="5"/>
    <m/>
    <m/>
    <s v="Consultoría"/>
    <x v="0"/>
    <m/>
    <n v="3610912.2"/>
    <n v="0.05"/>
    <n v="3791457.8100000005"/>
    <n v="1"/>
    <s v="MENSUAL"/>
    <d v="2025-02-03T00:00:00"/>
    <d v="2025-12-12T00:00:00"/>
    <n v="37914578.100000009"/>
    <m/>
    <m/>
    <n v="0"/>
    <n v="10"/>
    <n v="3791457.8100000005"/>
    <n v="3791457.8100000005"/>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s v="ok"/>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017"/>
    <s v="GASTOS DE FUNCIONAMIENTO"/>
    <s v="RECTORÍA"/>
    <x v="5"/>
    <m/>
    <m/>
    <s v="Consultoría"/>
    <x v="0"/>
    <m/>
    <n v="1599894.0902783999"/>
    <n v="0.05"/>
    <n v="1679888.7947923199"/>
    <n v="1"/>
    <s v="MENSUAL"/>
    <d v="2025-02-03T00:00:00"/>
    <d v="2025-12-12T00:00:00"/>
    <n v="16798887.947923198"/>
    <m/>
    <m/>
    <n v="0"/>
    <n v="10"/>
    <n v="1679888.7947923199"/>
    <n v="1679888.794792319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s v="ok"/>
    <d v="2025-02-03T00:00:00"/>
    <d v="2025-02-03T00:00:00"/>
    <n v="10"/>
    <s v="MES(ES)"/>
    <s v="Contratación directa."/>
    <n v="1679888.7947923199"/>
    <n v="1679888.7947923199"/>
    <s v="NO"/>
    <s v="NA"/>
    <s v="GRUPO DE CONTRATACION UNIVERSIDAD PEDAGOGICA NACIONAL"/>
    <s v="CO-DC"/>
    <s v="OFICINA DE DESARROLLO Y PLANEACIÓN "/>
    <s v="601 5941844"/>
    <s v="contratacion@pedagogica.edu.co"/>
    <s v="NO"/>
    <s v="NO"/>
    <s v="No Aplica"/>
    <s v="Todas"/>
    <s v="Todos"/>
    <s v="No Aplica"/>
    <m/>
    <m/>
  </r>
  <r>
    <s v="018"/>
    <s v="GASTOS DE FUNCIONAMIENTO"/>
    <s v="RECTORÍA"/>
    <x v="6"/>
    <m/>
    <s v="Servicios Profesionales"/>
    <s v="CPS"/>
    <x v="1"/>
    <n v="6"/>
    <n v="4400000"/>
    <n v="0.05"/>
    <n v="4620000"/>
    <n v="1"/>
    <s v="DIA"/>
    <d v="2025-02-03T00:00:00"/>
    <d v="2025-12-12T00:00:00"/>
    <n v="44733330"/>
    <m/>
    <m/>
    <n v="0"/>
    <n v="10"/>
    <n v="44733330"/>
    <n v="4473333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s v="ok no super"/>
    <d v="2025-02-03T00:00:00"/>
    <d v="2025-02-03T00:00:00"/>
    <n v="10"/>
    <s v="MES(ES)"/>
    <s v="Contratación directa."/>
    <n v="44733330"/>
    <n v="44733330"/>
    <s v="NO"/>
    <s v="NA"/>
    <s v="GRUPO DE CONTRATACION UNIVERSIDAD PEDAGOGICA NACIONAL"/>
    <s v="CO-DC"/>
    <s v="ASEGURAMIENTO DE LA CALIDAD"/>
    <s v="601 5941844"/>
    <s v="contratacion@pedagogica.edu.co"/>
    <s v="NO"/>
    <s v="NO"/>
    <s v="No Aplica"/>
    <s v="Todas"/>
    <s v="Todos"/>
    <s v="No Aplica"/>
    <m/>
    <m/>
  </r>
  <r>
    <s v="019"/>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19"/>
    <n v="80111600"/>
    <s v="Prestar servicios profesionales para la recepción, direccionamiento y articulación entre los diferentes actores que hacen parte del sistema institucional de gestión de permanencia, para una eficaz atención a la comunidad educativa en el marco de la estrategi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0"/>
    <s v="GASTOS DE FUNCIONAMIENTO"/>
    <s v="VICERRECTORÍA ACADÉMICA "/>
    <x v="7"/>
    <s v="Plan Integral de Cobertura 2024"/>
    <s v="Servicios Profesionales"/>
    <s v="CPS"/>
    <x v="2"/>
    <n v="3"/>
    <n v="6200000"/>
    <n v="0.05"/>
    <n v="6510000"/>
    <n v="1"/>
    <s v="DIA"/>
    <d v="2025-02-03T00:00:00"/>
    <d v="2025-12-12T00:00:00"/>
    <n v="65100000"/>
    <m/>
    <m/>
    <n v="0"/>
    <n v="10"/>
    <n v="65100000"/>
    <m/>
    <m/>
    <s v="2.1.2.02.02.008"/>
    <s v="SI"/>
    <s v="NO"/>
    <s v="PIC-020"/>
    <n v="80111600"/>
    <s v="Prestar servicios profesionales especializados para coordinar académica y administrativamente la estrategía de regionalización que permitirá la ampliación de cobertura dispuesta en la Universidad Pedagógica Nacional, acompañando la implementación de los programas académicos en las regiones. "/>
    <s v="ok"/>
    <s v="enero"/>
    <s v="enero"/>
    <n v="5"/>
    <s v="MES(ES)"/>
    <s v="Contratación directa."/>
    <n v="65100000"/>
    <n v="65100000"/>
    <s v="NO"/>
    <s v="NA"/>
    <s v="GRUPO DE CONTRATACION UNIVERSIDAD PEDAGOGICA NACIONAL"/>
    <s v="CO-DC"/>
    <s v="DESPACHO VAC"/>
    <s v="601 5941844"/>
    <s v="contratacion@pedagogica.edu.co"/>
    <s v="NO"/>
    <s v="NO"/>
    <s v="No Aplica"/>
    <s v="Todas"/>
    <s v="Todos"/>
    <s v="No Aplica"/>
    <m/>
    <m/>
  </r>
  <r>
    <s v="021"/>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1"/>
    <n v="80111600"/>
    <s v="Prestar servicios técincos para apoyar los procesos de gestión administrativa en pro de la estrategía de regionalización encaminada a la ampliación de cobertura dispuesta en la Universidad Pedagógica Nacional. (Provincia 1)"/>
    <s v="ok"/>
    <m/>
    <m/>
    <m/>
    <m/>
    <m/>
    <n v="30450000"/>
    <n v="30450000"/>
    <m/>
    <m/>
    <m/>
    <m/>
    <m/>
    <m/>
    <m/>
    <m/>
    <m/>
    <m/>
    <m/>
    <m/>
    <m/>
    <m/>
    <m/>
  </r>
  <r>
    <s v="022"/>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2"/>
    <n v="80111600"/>
    <s v="Prestar servicios técincos para apoyar los procesos de gestión administrativa en pro de la estrategía de regionalización encaminada a la ampliación de cobertura dispuesta en la Universidad Pedagógica Nacional. (Provincia 2)"/>
    <s v="ok"/>
    <m/>
    <m/>
    <m/>
    <m/>
    <m/>
    <n v="30450000"/>
    <n v="30450000"/>
    <m/>
    <m/>
    <m/>
    <m/>
    <m/>
    <m/>
    <m/>
    <m/>
    <m/>
    <m/>
    <m/>
    <m/>
    <m/>
    <m/>
    <m/>
  </r>
  <r>
    <s v="023"/>
    <s v="GASTOS DE FUNCIONAMIENTO"/>
    <s v="VICERRECTORÍA ACADÉMICA "/>
    <x v="7"/>
    <s v="Plan Integral de Cobertura 2024"/>
    <s v="Servicios Profesionales"/>
    <s v="CPS"/>
    <x v="1"/>
    <n v="3"/>
    <n v="4400000"/>
    <n v="0.05"/>
    <n v="4620000"/>
    <n v="1"/>
    <s v="DIA"/>
    <d v="2025-02-03T00:00:00"/>
    <d v="2025-12-12T00:00:00"/>
    <n v="46200000"/>
    <m/>
    <m/>
    <n v="0"/>
    <n v="10"/>
    <n v="46200000"/>
    <m/>
    <m/>
    <s v="2.1.2.02.02.008"/>
    <s v="SI"/>
    <s v="NO"/>
    <s v="PIC-0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m/>
    <m/>
    <m/>
    <m/>
    <m/>
    <n v="46200000"/>
    <n v="46200000"/>
    <m/>
    <m/>
    <m/>
    <m/>
    <m/>
    <m/>
    <m/>
    <m/>
    <m/>
    <m/>
    <m/>
    <m/>
    <m/>
    <m/>
    <m/>
  </r>
  <r>
    <s v="024"/>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4"/>
    <n v="80111600"/>
    <s v="Prestar servicios profesionales para apoyar los procesos de gestión administrativa en el sistema académico y financiero de la Universidad en pro de la estrategí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5"/>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5"/>
    <n v="80111600"/>
    <s v="Prestar servicios profesionales para la sistematización, articulación, organización y seguimiento de la información relacionada con los servicios de apoyo académico del Sistema Institucional de Gestión de la Permanencia, en el marco de la estrategia de regionalización encaminada a la ampliación de cobertura, permanencia y graduación oportuna, dispuesta por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6"/>
    <s v="GASTOS DE FUNCIONAMIENTO"/>
    <s v="VICERRECTORÍA ACADÉMICA "/>
    <x v="7"/>
    <s v="Plan Integral de Cobertura 2024"/>
    <s v="Servicios Profesionales"/>
    <s v="CPS"/>
    <x v="1"/>
    <n v="6"/>
    <n v="4200000"/>
    <n v="0.05"/>
    <n v="4410000"/>
    <n v="1"/>
    <s v="DIA"/>
    <d v="2025-02-03T00:00:00"/>
    <d v="2025-12-12T00:00:00"/>
    <n v="44100000"/>
    <m/>
    <m/>
    <n v="0"/>
    <n v="10"/>
    <n v="44100000"/>
    <n v="44100000"/>
    <m/>
    <s v="2.1.2.02.02.008"/>
    <s v="SI"/>
    <s v="NO"/>
    <s v="PIC-026"/>
    <n v="80111600"/>
    <s v="Prestar el servicio profesional para el acompañamiento psicosocial y de salud mental desde la perspectiva de la filosofía y las ciencias sociales en el marco de la estrategia de regionalización encaminada a la ampliación de cobertura dispuesta en la Universidad Pedagógica Nacional y las demás que se requieran desde la Vicerrectoría Académica."/>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7"/>
    <s v="GASTOS DE FUNCIONAMIENTO"/>
    <s v="VICERRECTORÍA ACADÉMICA "/>
    <x v="7"/>
    <s v="Plan Integral de Cobertura 2024"/>
    <s v="Servicios Profesionales"/>
    <s v="CPS"/>
    <x v="2"/>
    <n v="6"/>
    <n v="6200000"/>
    <n v="0.05"/>
    <n v="6510000"/>
    <n v="1"/>
    <s v="DIA"/>
    <d v="2025-02-03T00:00:00"/>
    <d v="2025-12-12T00:00:00"/>
    <n v="65100000"/>
    <m/>
    <m/>
    <n v="0"/>
    <n v="10"/>
    <n v="65100000"/>
    <n v="65100000"/>
    <m/>
    <s v="2.1.2.02.02.008"/>
    <s v="SI"/>
    <s v="NO"/>
    <s v="PIC-027"/>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ok"/>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028"/>
    <s v="GASTOS DE FUNCIONAMIENTO"/>
    <s v="VICERRECTORÍA ACADÉMICA "/>
    <x v="7"/>
    <s v="Plan Integral de Cobertura 2024"/>
    <s v="Servicios Profesionales"/>
    <s v="CPS"/>
    <x v="5"/>
    <n v="1"/>
    <n v="2900000"/>
    <n v="0.05"/>
    <n v="3045000"/>
    <n v="1"/>
    <s v="DIA"/>
    <d v="2025-02-03T00:00:00"/>
    <d v="2025-12-12T00:00:00"/>
    <n v="30450000"/>
    <m/>
    <m/>
    <n v="0"/>
    <n v="10"/>
    <n v="30450000"/>
    <m/>
    <m/>
    <s v="2.1.2.02.02.008"/>
    <s v="SI"/>
    <s v="NO"/>
    <s v="PIC-028"/>
    <n v="80111600"/>
    <s v="Prestar servicios técnicos para apoyar los procesos de gestión administrativa en pro de la estrategia de regionalización encaminada a la ampliación de cobertura dispuesta en la Universidad Pedagógica Nacional."/>
    <m/>
    <m/>
    <m/>
    <m/>
    <m/>
    <m/>
    <n v="30450000"/>
    <n v="30450000"/>
    <m/>
    <m/>
    <m/>
    <m/>
    <m/>
    <m/>
    <m/>
    <m/>
    <m/>
    <m/>
    <m/>
    <m/>
    <m/>
    <m/>
    <m/>
  </r>
  <r>
    <s v="029"/>
    <s v="GASTOS DE FUNCIONAMIENTO"/>
    <s v="VICERRECTORÍA ACADÉMICA "/>
    <x v="7"/>
    <m/>
    <s v="Servicios Profesionales"/>
    <s v="CPS"/>
    <x v="2"/>
    <n v="6"/>
    <n v="6200000"/>
    <n v="0.05"/>
    <n v="6510000"/>
    <n v="1"/>
    <s v="DIA"/>
    <d v="2025-02-03T00:00:00"/>
    <d v="2025-11-28T00:00:00"/>
    <n v="65100000"/>
    <m/>
    <m/>
    <n v="0"/>
    <n v="10"/>
    <n v="65100000"/>
    <n v="65100000"/>
    <s v="20.01"/>
    <s v="2.1.2.02.02.008"/>
    <s v="SI"/>
    <s v="NO"/>
    <s v="CON-029"/>
    <n v="80111600"/>
    <s v="Prestar servicios profesionales especializados a la Vicerrectoría Académica para asesoría y  acompañamiento jurídico en los asuntos a su cargo, así como brindar el apoyo requerido a las _x000a_dependencias adscritas a la Vicerrectoría"/>
    <s v="en juridica "/>
    <s v="enero"/>
    <s v="enero"/>
    <n v="10"/>
    <s v="MES(ES)"/>
    <s v="Contratación directa."/>
    <m/>
    <m/>
    <s v="NO"/>
    <s v="NA"/>
    <s v="GRUPO DE CONTRATACION UNIVERSIDAD PEDAGOGICA NACIONAL"/>
    <s v="CO-DC"/>
    <s v="DESPACHO VAC"/>
    <s v="601 5941844"/>
    <s v="contratacion@pedagogica.edu.co"/>
    <s v="NO"/>
    <s v="NO"/>
    <s v="No Aplica"/>
    <s v="Todas"/>
    <s v="Todos"/>
    <s v="No Aplica"/>
    <m/>
    <m/>
  </r>
  <r>
    <s v="030"/>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0"/>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1"/>
    <s v="GASTOS DE FUNCIONAMIENTO"/>
    <s v="VICERRECTORÍA ACADÉMICA "/>
    <x v="7"/>
    <m/>
    <s v="Servicios Profesionales"/>
    <s v="CPS"/>
    <x v="5"/>
    <n v="1"/>
    <n v="2300000"/>
    <n v="0.05"/>
    <n v="2415000"/>
    <n v="1"/>
    <s v="DIA"/>
    <d v="2024-09-13T00:00:00"/>
    <d v="2025-06-30T00:00:00"/>
    <n v="24150000"/>
    <m/>
    <m/>
    <n v="0"/>
    <n v="10"/>
    <n v="24150000"/>
    <n v="24150000"/>
    <s v="20.01"/>
    <s v="2.1.2.02.02.008"/>
    <s v="SI"/>
    <s v="NO"/>
    <s v="CON-031"/>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liminar se repirew con 022"/>
    <s v="enero"/>
    <s v="enero"/>
    <n v="10"/>
    <s v="MES(ES)"/>
    <s v="Contratación directa."/>
    <m/>
    <m/>
    <s v="NO"/>
    <s v="NA"/>
    <s v="GRUPO DE CONTRATACION UNIVERSIDAD PEDAGOGICA NACIONAL"/>
    <s v="CO-DC"/>
    <s v="DESPACHO VAC"/>
    <s v="601 5941844"/>
    <s v="contratacion@pedagogica.edu.co"/>
    <s v="NO"/>
    <s v="NO"/>
    <s v="No Aplica"/>
    <s v="Todas"/>
    <s v="Todos"/>
    <s v="No Aplica"/>
    <m/>
    <m/>
  </r>
  <r>
    <s v="032"/>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2"/>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3"/>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3"/>
    <n v="80111600"/>
    <s v="Realizar actividades de apoyo en las distintas fases del proceso de producción de contenidos radiofónicos al  igual que como Master de radio mantener, programar y posicionar los contenidos y franja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4"/>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4"/>
    <n v="80111600"/>
    <s v="Pago de honorarios o bonificaciones a expertos nacionales o internacionales invitados a seminarios doctorales para el cumplimiento del Plan de Mejoramiento del programa de Doctorado Interinstitucional en Educación - Doctorado 2025-I _x000a_"/>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5"/>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5"/>
    <n v="80111600"/>
    <s v="Pago de honorarios o bonificaciones a expertos nacionales o internacionales invitados a seminarios doctorales para el cumplimiento del Plan de Mejoramiento del programa de Doctorado Interinstitucional en Educación- Doctorado  2025-II"/>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6"/>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6"/>
    <n v="80111600"/>
    <s v="Pago de honorarios o bonificaciones a expertos nacionales o internacionales para la lectura de proyectos de tesis doctorales dentro del cumplimiento del Plan de Mejoramiento del programa de Doctorado Interinstitucional en Educación - Doctorado 2025-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7"/>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7"/>
    <n v="80111600"/>
    <s v="Pago de honorarios o bonificaciones a expertos nacionales o internacionales para la lectura de proyectos de tesis doctorales dentro del cumplimiento del Plan de Mejoramiento del programa de Doctorado Interinstitucional en Educación - Doctorao 2025-I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8"/>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8"/>
    <n v="80111600"/>
    <s v="Pago de honorarios o bonificaciones a expertos nacionales o internacionales para la lectura de tesis doctorales dentro del cumplimiento del Plan de Mejoramiento del programa de Doctorado Interinstitucional en Educación - Doctorado 2025-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39"/>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9"/>
    <n v="80111600"/>
    <s v="Pago de honorarios o bonificaciones a expertos nacionales o internacionales para la lectura de tesis doctorales dentro del cumplimiento del Plan de Mejoramiento del programa de Doctorado Interinstitucional en Educación - Doctorado  2025-I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40"/>
    <s v="GASTOS DE FUNCIONAMIENTO"/>
    <s v="VICERRECTORÍA ACADÉMICA "/>
    <x v="7"/>
    <m/>
    <s v="Evaluadores - Conferencistas"/>
    <s v="Consultoría"/>
    <x v="0"/>
    <m/>
    <n v="250000"/>
    <m/>
    <n v="250000"/>
    <n v="1"/>
    <s v="MENSUAL"/>
    <d v="2025-02-03T00:00:00"/>
    <d v="2025-12-12T00:00:00"/>
    <n v="40000000"/>
    <m/>
    <m/>
    <n v="0"/>
    <n v="10"/>
    <n v="40000000"/>
    <n v="40000000"/>
    <s v="20.01"/>
    <s v="2.1.2.02.02.009"/>
    <s v="SI"/>
    <s v="NO"/>
    <s v="CON-040"/>
    <n v="80111600"/>
    <s v="Garantizar el pago de honorarios para conferencistas y evaluadores requeridos por las diferentes Facultades a traves de los programas academicos y demás Grupos de Trabajo, en el marco de las  actividades previstas por la Vicerrectoria Académica"/>
    <s v="ok"/>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041"/>
    <s v="GASTOS DE FUNCIONAMIENTO"/>
    <s v="VICERRECTORÍA ACADÉMICA "/>
    <x v="9"/>
    <m/>
    <s v="Servicios Profesionales"/>
    <s v="CPS"/>
    <x v="2"/>
    <n v="1"/>
    <n v="4700000"/>
    <n v="0.05"/>
    <n v="4935000"/>
    <n v="1"/>
    <s v="DIA"/>
    <d v="2025-02-03T00:00:00"/>
    <d v="2025-12-12T00:00:00"/>
    <n v="49350000"/>
    <m/>
    <m/>
    <n v="0"/>
    <n v="10"/>
    <n v="49350000"/>
    <n v="49350000"/>
    <s v="20.01"/>
    <s v="2.1.2.02.02.008"/>
    <s v="SI"/>
    <s v="NO"/>
    <s v="CON-041"/>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ok"/>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042"/>
    <s v="GASTOS DE FUNCIONAMIENTO"/>
    <s v="VICERRECTORÍA ACADÉMICA "/>
    <x v="9"/>
    <m/>
    <s v="Servicios Profesionales"/>
    <s v="CPS"/>
    <x v="2"/>
    <n v="3"/>
    <n v="5350000"/>
    <n v="0.05"/>
    <n v="5617500"/>
    <n v="1"/>
    <s v="DIA"/>
    <d v="2025-02-03T00:00:00"/>
    <d v="2025-12-12T00:00:00"/>
    <n v="56175000"/>
    <m/>
    <m/>
    <n v="0"/>
    <n v="10"/>
    <n v="56175000"/>
    <n v="56175000"/>
    <s v="20.01"/>
    <s v="2.1.2.02.02.008"/>
    <s v="SI"/>
    <s v="NO"/>
    <s v="CON-042"/>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ok"/>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r>
  <r>
    <s v="043"/>
    <s v="GASTOS DE FUNCIONAMIENTO"/>
    <s v="VICERRECTORÍA ACADÉMICA "/>
    <x v="9"/>
    <m/>
    <s v="Servicios Profesionales"/>
    <s v="CPS"/>
    <x v="1"/>
    <n v="6"/>
    <n v="4400000"/>
    <n v="0.05"/>
    <n v="4620000"/>
    <n v="1"/>
    <s v="DIA"/>
    <d v="2025-02-03T00:00:00"/>
    <d v="2025-12-12T00:00:00"/>
    <n v="46200000"/>
    <m/>
    <m/>
    <n v="0"/>
    <n v="10"/>
    <n v="46200000"/>
    <n v="46200000"/>
    <s v="20.01"/>
    <s v="2.1.2.02.02.008"/>
    <s v="SI"/>
    <s v="NO"/>
    <s v="CON-043"/>
    <n v="80111600"/>
    <s v="Liderar el proceso de acompañamiento, seguimiento y atención al público de manera presencial, a través de  correo electrónico y/o telefónicamente a los estudiantes, egresados, unidades académicas y usuarios externos  de los programas de profesionalizaciones de las diferentes Facultades de la Universidad en todos los procesos  académicos y administrativos que son de competencia de la Subdirección de Admisiones y Registro"/>
    <s v="nuevo "/>
    <s v="enero"/>
    <s v="enero"/>
    <n v="10"/>
    <s v="MES(ES)"/>
    <s v="Contratación directa."/>
    <m/>
    <n v="0"/>
    <s v="NO"/>
    <s v="NA"/>
    <s v="GRUPO DE CONTRATACION UNIVERSIDAD PEDAGOGICA NACIONAL"/>
    <s v="CO-DC"/>
    <s v="SUBDIRECCIÓN DE ADMISIONES Y REGISTRO"/>
    <s v="601 5941844"/>
    <s v="contratacion@pedagogica.edu.co"/>
    <s v="NO"/>
    <s v="NO"/>
    <s v="No Aplica"/>
    <s v="Todas"/>
    <s v="Todos"/>
    <s v="No Aplica"/>
    <m/>
    <m/>
  </r>
  <r>
    <s v="044"/>
    <s v="GASTOS DE FUNCIONAMIENTO"/>
    <s v="VICERRECTORÍA ACADÉMICA "/>
    <x v="10"/>
    <m/>
    <s v="Evaluadores - Conferencistas"/>
    <s v="Consultoría"/>
    <x v="0"/>
    <m/>
    <n v="0"/>
    <m/>
    <n v="120000745"/>
    <n v="1"/>
    <s v="MENSUAL"/>
    <m/>
    <m/>
    <n v="120000745"/>
    <m/>
    <m/>
    <n v="0"/>
    <n v="11"/>
    <n v="120000745"/>
    <n v="120000745"/>
    <s v="20.01"/>
    <s v="2.1.2.02.02.009"/>
    <s v="NO"/>
    <s v="NO"/>
    <s v="CON-044"/>
    <n v="80111600"/>
    <s v="Amparar la invitación de pares evaluadores externos requeridos para valorar la productividad académica susceptible de puntos salariales y ascensos de categoría de los docentes de planta de la Universidad Pedagógica Nacional"/>
    <m/>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045"/>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5"/>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6"/>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6"/>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7"/>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7"/>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8"/>
    <s v="GASTOS DE FUNCIONAMIENTO"/>
    <s v="VICERRECTORÍA ACADÉMICA "/>
    <x v="11"/>
    <s v="CINNDET"/>
    <s v="Servicios Asistenciales"/>
    <s v="CPS"/>
    <x v="4"/>
    <n v="5"/>
    <n v="2100000"/>
    <n v="0.05"/>
    <n v="2205000"/>
    <n v="1"/>
    <s v="DIA"/>
    <d v="2025-02-03T00:00:00"/>
    <d v="2025-11-30T00:00:00"/>
    <n v="22050000"/>
    <m/>
    <m/>
    <n v="0"/>
    <n v="10"/>
    <n v="22050000"/>
    <n v="22050000"/>
    <s v="20.01"/>
    <s v="2.1.2.02.02.008"/>
    <s v="SI"/>
    <s v="NO"/>
    <s v="CON-048"/>
    <n v="80111600"/>
    <s v="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revisar "/>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049"/>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49"/>
    <n v="80111600"/>
    <s v="Prestar servicios profesionales para el desarrollo de la edición y publicación de libro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0"/>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50"/>
    <n v="80111600"/>
    <s v="Prestar servicios profesionales para el desarrollo de las actividades del Grupo Interno de Trabajo Editorial en la corrección de estilo de los libros y revista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1"/>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1"/>
    <n v="80111600"/>
    <s v="Prestar servicios de diseño gráfico para la producción editorial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2"/>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2"/>
    <n v="80111600"/>
    <s v="Prestar servicios profesionales para el desarrollo de las actividades del Grupo Interno de Trabajo Editorial para la edición y publicación de revistas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3"/>
    <s v="GASTOS DE FUNCIONAMIENTO"/>
    <s v="VICERRECTORÍA DE GESTIÓN UNIVERSITARIA"/>
    <x v="12"/>
    <m/>
    <s v="Servicios Profesionales"/>
    <s v="CPS"/>
    <x v="1"/>
    <n v="4"/>
    <n v="3900000"/>
    <n v="0.05"/>
    <n v="4095000"/>
    <n v="1"/>
    <s v="DIA"/>
    <d v="2025-02-03T00:00:00"/>
    <d v="2025-12-12T00:00:00"/>
    <n v="40950000"/>
    <m/>
    <m/>
    <n v="0"/>
    <n v="10"/>
    <n v="40950000"/>
    <n v="40950000"/>
    <s v="20.01"/>
    <s v="2.1.2.02.02.008"/>
    <s v="SI"/>
    <s v="NO"/>
    <s v="CON-053"/>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ok"/>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54"/>
    <s v="GASTOS DE FUNCIONAMIENTO"/>
    <s v="VICERRECTORÍA DE GESTIÓN UNIVERSITARIA"/>
    <x v="12"/>
    <m/>
    <s v="Servicios Profesionales"/>
    <s v="CPS"/>
    <x v="1"/>
    <n v="4"/>
    <n v="3900000"/>
    <n v="0.05"/>
    <n v="4095000"/>
    <n v="1"/>
    <s v="DIA"/>
    <d v="2025-01-15T00:00:00"/>
    <d v="2025-12-12T00:00:00"/>
    <n v="45045000"/>
    <m/>
    <m/>
    <n v="0"/>
    <n v="11"/>
    <n v="45045000"/>
    <n v="45045000"/>
    <s v="20.01"/>
    <s v="2.1.2.02.02.008"/>
    <s v="SI"/>
    <s v="NO"/>
    <s v="CON-054"/>
    <n v="80111600"/>
    <s v="Prestar servicios profesionales para el desarrollo de las actividades del Grupo Interno de Trabajo Editorial en la corrección de estilo de los libros y revistas de la Universidad Pedagógica Nacional"/>
    <s v="nuevo "/>
    <s v="enero"/>
    <s v="enero"/>
    <n v="11"/>
    <s v="MES(ES)"/>
    <s v="Contratación directa."/>
    <m/>
    <n v="0"/>
    <s v="NO"/>
    <s v="NA"/>
    <s v="GRUPO DE CONTRATACION UNIVERSIDAD PEDAGOGICA NACIONAL"/>
    <s v="CO-DC"/>
    <s v="GRUPO EDITORIAL"/>
    <s v="601 5941844"/>
    <s v="contratacion@pedagogica.edu.co"/>
    <s v="NO"/>
    <s v="NO"/>
    <s v="No Aplica"/>
    <s v="Todas"/>
    <s v="Todos"/>
    <s v="No Aplica"/>
    <m/>
    <m/>
  </r>
  <r>
    <s v="055"/>
    <s v="GASTOS DE FUNCIONAMIENTO"/>
    <s v="VICERRECTORÍA DE GESTIÓN UNIVERSITARIA"/>
    <x v="12"/>
    <m/>
    <s v="Servicios Profesionales"/>
    <s v="CPS"/>
    <x v="2"/>
    <n v="1"/>
    <n v="4700000"/>
    <n v="0.05"/>
    <n v="4935000"/>
    <n v="1"/>
    <s v="DIA"/>
    <d v="2025-02-03T00:00:00"/>
    <d v="2025-12-12T00:00:00"/>
    <n v="49350000"/>
    <m/>
    <m/>
    <n v="0"/>
    <n v="10"/>
    <n v="49350000"/>
    <n v="49350000"/>
    <s v="20.01"/>
    <s v="2.1.2.02.02.008"/>
    <s v="SI"/>
    <s v="NO"/>
    <s v="CON-055"/>
    <n v="80111600"/>
    <s v="Prestar servicios para el desarrollo de las actividades del Grupo Interno de Trabajo Editorial en la circulación y distribución de la producción editorial de la Universidad Pedagógica Nacional. "/>
    <s v="ok"/>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56"/>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056"/>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057"/>
    <s v="GASTOS DE FUNCIONAMIENTO"/>
    <s v="VICERRECTORÍA ADMINISTRATIVA Y FINANCIERA"/>
    <x v="14"/>
    <m/>
    <s v="Servicios Profesionales"/>
    <s v="CPS"/>
    <x v="2"/>
    <n v="6"/>
    <n v="6200000"/>
    <n v="0.05"/>
    <n v="6510000"/>
    <n v="1"/>
    <s v="DIA"/>
    <d v="2025-01-15T00:00:00"/>
    <d v="2025-12-23T00:00:00"/>
    <n v="71610000"/>
    <m/>
    <m/>
    <n v="0"/>
    <n v="11"/>
    <n v="71610000"/>
    <n v="71610000"/>
    <s v="20.01"/>
    <s v="2.1.2.02.02.008"/>
    <s v="SI"/>
    <s v="NO"/>
    <s v="CON-057"/>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s v="ok"/>
    <d v="2025-01-15T00:00:00"/>
    <d v="2025-01-15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58"/>
    <s v="GASTOS DE FUNCIONAMIENTO"/>
    <s v="VICERRECTORÍA ADMINISTRATIVA Y FINANCIERA"/>
    <x v="14"/>
    <m/>
    <s v="Servicios Profesionales"/>
    <s v="CPS"/>
    <x v="1"/>
    <n v="5"/>
    <n v="4200000"/>
    <n v="0.05"/>
    <n v="4410000"/>
    <n v="1"/>
    <s v="DIA"/>
    <d v="2025-01-16T00:00:00"/>
    <d v="2025-12-15T00:00:00"/>
    <n v="48510000"/>
    <m/>
    <m/>
    <n v="0"/>
    <n v="11"/>
    <n v="48510000"/>
    <n v="48510000"/>
    <s v="20.01"/>
    <s v="2.1.2.02.02.008"/>
    <s v="SI"/>
    <s v="NO"/>
    <s v="CON-058"/>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s v="nuevo "/>
    <d v="2025-01-16T00:00:00"/>
    <d v="2025-01-16T00:00:00"/>
    <n v="11"/>
    <s v="MES(ES)"/>
    <s v="Contratación directa."/>
    <m/>
    <n v="0"/>
    <s v="NO"/>
    <s v="NA"/>
    <s v="GRUPO DE CONTRATACION UNIVERSIDAD PEDAGOGICA NACIONAL"/>
    <s v="CO-DC"/>
    <s v="SUBDIRECCIÓN FINANCIERA"/>
    <s v="601 5941844"/>
    <s v="contratacion@pedagogica.edu.co"/>
    <s v="NO"/>
    <s v="NO"/>
    <s v="No Aplica"/>
    <s v="Todas"/>
    <s v="Todos"/>
    <s v="No Aplica"/>
    <m/>
    <m/>
  </r>
  <r>
    <s v="059"/>
    <s v="GASTOS DE FUNCIONAMIENTO"/>
    <s v="VICERRECTORÍA ADMINISTRATIVA Y FINANCIERA"/>
    <x v="13"/>
    <s v="Grupo Interno de Trabajo de Infraestructura Física"/>
    <m/>
    <m/>
    <x v="2"/>
    <n v="3"/>
    <n v="5350000"/>
    <n v="0.06"/>
    <n v="5671000"/>
    <n v="1"/>
    <s v="DIA"/>
    <d v="2025-02-03T00:00:00"/>
    <d v="2025-12-12T00:00:00"/>
    <n v="56710000"/>
    <m/>
    <m/>
    <n v="0"/>
    <n v="10"/>
    <n v="56710000"/>
    <m/>
    <m/>
    <s v="2.1.2.02.02.008"/>
    <m/>
    <m/>
    <s v="CON-059"/>
    <n v="80111600"/>
    <s v="Prestar los servicios profesionales especializados para apoyar la Coordinación de Infraestructura en la gestión _x000a_precontractual, contractual, pos contractual y administrativa en el marco del proyecto de inversión denominado _x000a_“Gestión y Mejoramiento de la Infraestructura y Dotación UPN” de la Universidad Pedagógica Nacional."/>
    <s v="nuevo "/>
    <d v="2025-02-03T00:00:00"/>
    <d v="2025-02-03T00:00:00"/>
    <n v="10"/>
    <s v="MES(ES)"/>
    <s v="Contratación directa."/>
    <n v="56710000"/>
    <n v="56710000"/>
    <s v="NO"/>
    <s v="NA"/>
    <s v="GRUPO DE CONTRATACION UNIVERSIDAD PEDAGOGICA NACIONAL"/>
    <s v="CO-DC"/>
    <s v="Grupo Interno de Trabajo de Infraestructura Física"/>
    <s v="601 5941844"/>
    <s v="contratacion@pedagogica.edu.co"/>
    <s v="NO"/>
    <s v="NO"/>
    <s v="No Aplica"/>
    <s v="Todas"/>
    <s v="Todos"/>
    <s v="No Aplica"/>
    <m/>
    <m/>
  </r>
  <r>
    <s v="060"/>
    <s v="GASTOS DE FUNCIONAMIENTO"/>
    <s v="VICERRECTORÍA ADMINISTRATIVA Y FINANCIERA"/>
    <x v="13"/>
    <s v="Grupo Interno de Trabajo de Infraestructura Física"/>
    <m/>
    <m/>
    <x v="2"/>
    <m/>
    <n v="6200000"/>
    <n v="0.06"/>
    <n v="6572000"/>
    <n v="1"/>
    <s v="DIA"/>
    <d v="2025-02-03T00:00:00"/>
    <d v="2025-12-12T00:00:00"/>
    <n v="77000000"/>
    <m/>
    <m/>
    <n v="0"/>
    <n v="10"/>
    <n v="77000000"/>
    <m/>
    <m/>
    <s v="2.1.2.02.02.008"/>
    <m/>
    <m/>
    <s v="CON-060"/>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77000000"/>
    <n v="77000000"/>
    <s v="NO"/>
    <s v="NA"/>
    <s v="GRUPO DE CONTRATACION UNIVERSIDAD PEDAGOGICA NACIONAL"/>
    <s v="CO-DC"/>
    <s v="Grupo Interno de Trabajo de Infraestructura Física"/>
    <s v="601 5941844"/>
    <s v="contratacion@pedagogica.edu.co"/>
    <s v="NO"/>
    <s v="NO"/>
    <s v="No Aplica"/>
    <s v="Todas"/>
    <s v="Todos"/>
    <s v="No Aplica"/>
    <m/>
    <m/>
  </r>
  <r>
    <s v="061"/>
    <s v="GASTOS DE FUNCIONAMIENTO"/>
    <s v="VICERRECTORÍA ADMINISTRATIVA Y FINANCIERA"/>
    <x v="13"/>
    <s v="Grupo Interno de Trabajo de Infraestructura Física"/>
    <m/>
    <m/>
    <x v="1"/>
    <m/>
    <m/>
    <n v="0.06"/>
    <m/>
    <n v="1"/>
    <s v="DIA"/>
    <d v="2025-02-03T00:00:00"/>
    <d v="2025-12-12T00:00:00"/>
    <n v="52500000"/>
    <m/>
    <m/>
    <n v="0"/>
    <n v="10"/>
    <n v="52500000"/>
    <m/>
    <m/>
    <s v="2.1.2.02.02.008"/>
    <m/>
    <m/>
    <s v="CON-061"/>
    <n v="80111600"/>
    <s v="Prestar servicios profesionales de arquitectura y diseño como apoyo en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2"/>
    <s v="GASTOS DE FUNCIONAMIENTO"/>
    <s v="VICERRECTORÍA ADMINISTRATIVA Y FINANCIERA"/>
    <x v="13"/>
    <s v="Grupo Interno de Trabajo de Infraestructura Física"/>
    <m/>
    <m/>
    <x v="1"/>
    <m/>
    <m/>
    <n v="0.06"/>
    <m/>
    <n v="1"/>
    <s v="DIA"/>
    <d v="2025-02-03T00:00:00"/>
    <d v="2025-12-12T00:00:00"/>
    <n v="50000000"/>
    <m/>
    <m/>
    <n v="0"/>
    <n v="10"/>
    <n v="50000000"/>
    <m/>
    <m/>
    <s v="2.1.2.02.02.008"/>
    <m/>
    <m/>
    <s v="CON-062"/>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50000000"/>
    <n v="50000000"/>
    <s v="NO"/>
    <s v="NA"/>
    <s v="GRUPO DE CONTRATACION UNIVERSIDAD PEDAGOGICA NACIONAL"/>
    <s v="CO-DC"/>
    <s v="Grupo Interno de Trabajo de Infraestructura Física"/>
    <s v="601 5941844"/>
    <s v="contratacion@pedagogica.edu.co"/>
    <s v="NO"/>
    <s v="NO"/>
    <s v="No Aplica"/>
    <s v="Todas"/>
    <s v="Todos"/>
    <s v="No Aplica"/>
    <m/>
    <m/>
  </r>
  <r>
    <s v="063"/>
    <s v="GASTOS DE FUNCIONAMIENTO"/>
    <s v="VICERRECTORÍA ADMINISTRATIVA Y FINANCIERA"/>
    <x v="13"/>
    <s v="Grupo Interno de Trabajo de Infraestructura Física"/>
    <m/>
    <m/>
    <x v="2"/>
    <m/>
    <m/>
    <n v="0.06"/>
    <m/>
    <n v="1"/>
    <s v="DIA"/>
    <d v="2025-02-03T00:00:00"/>
    <d v="2025-12-12T00:00:00"/>
    <n v="60500000"/>
    <m/>
    <m/>
    <n v="0"/>
    <n v="10"/>
    <n v="60500000"/>
    <m/>
    <m/>
    <s v="2.1.2.02.02.008"/>
    <m/>
    <m/>
    <s v="CON-063"/>
    <n v="80111600"/>
    <s v="Prestar servicios profesionales para la planeación y ejecución de las intervenciones eléctricas de los proyectos de reparación locativa, adecuación y mejoramiento correspondiente a las funciones del  Grupo de Infraestructura Física de la Universidad Pedagógica Nacional"/>
    <s v="revisar fecha"/>
    <d v="2025-02-03T00:00:00"/>
    <d v="2025-02-03T00:00:00"/>
    <n v="10"/>
    <s v="MES(ES)"/>
    <s v="Contratación directa."/>
    <n v="60500000"/>
    <n v="60500000"/>
    <s v="NO"/>
    <s v="NA"/>
    <s v="GRUPO DE CONTRATACION UNIVERSIDAD PEDAGOGICA NACIONAL"/>
    <s v="CO-DC"/>
    <s v="Grupo Interno de Trabajo de Infraestructura Física"/>
    <s v="601 5941844"/>
    <s v="contratacion@pedagogica.edu.co"/>
    <s v="NO"/>
    <s v="NO"/>
    <s v="No Aplica"/>
    <s v="Todas"/>
    <s v="Todos"/>
    <s v="No Aplica"/>
    <m/>
    <m/>
  </r>
  <r>
    <s v="064"/>
    <s v="GASTOS DE FUNCIONAMIENTO"/>
    <s v="VICERRECTORÍA ADMINISTRATIVA Y FINANCIERA"/>
    <x v="13"/>
    <s v="Grupo Interno de Trabajo de Infraestructura Física"/>
    <m/>
    <m/>
    <x v="2"/>
    <m/>
    <m/>
    <n v="0.06"/>
    <m/>
    <n v="1"/>
    <s v="DIA"/>
    <d v="2025-02-03T00:00:00"/>
    <d v="2025-12-12T00:00:00"/>
    <n v="63000000"/>
    <m/>
    <m/>
    <n v="0"/>
    <n v="10"/>
    <n v="63000000"/>
    <m/>
    <m/>
    <s v="2.1.2.02.02.008"/>
    <m/>
    <m/>
    <s v="CON-064"/>
    <n v="80111600"/>
    <s v="Prestar servicios profesionales en ingeniería civil y diseño estructural para apoyar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5"/>
    <s v="GASTOS DE FUNCIONAMIENTO"/>
    <s v="VICERRECTORÍA ADMINISTRATIVA Y FINANCIERA"/>
    <x v="13"/>
    <s v="Grupo Interno de Trabajo de Infraestructura Física"/>
    <m/>
    <m/>
    <x v="2"/>
    <m/>
    <m/>
    <n v="0.06"/>
    <m/>
    <n v="1"/>
    <s v="DIA"/>
    <d v="2025-02-03T00:00:00"/>
    <d v="2025-12-12T00:00:00"/>
    <n v="63000000"/>
    <m/>
    <m/>
    <n v="0"/>
    <n v="10"/>
    <n v="63000000"/>
    <m/>
    <m/>
    <s v="2.1.2.02.02.008"/>
    <m/>
    <m/>
    <s v="CON-065"/>
    <n v="80111600"/>
    <s v="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6"/>
    <s v="GASTOS DE FUNCIONAMIENTO"/>
    <s v="VICERRECTORÍA ADMINISTRATIVA Y FINANCIERA"/>
    <x v="13"/>
    <s v="Grupo Interno de Trabajo de Infraestructura Física"/>
    <m/>
    <m/>
    <x v="1"/>
    <m/>
    <m/>
    <n v="0.06"/>
    <m/>
    <n v="1"/>
    <s v="DIA"/>
    <d v="2025-02-01T00:00:00"/>
    <d v="2025-12-15T00:00:00"/>
    <n v="52200000"/>
    <m/>
    <m/>
    <n v="0"/>
    <n v="11"/>
    <n v="52200000"/>
    <m/>
    <m/>
    <s v="2.1.2.02.02.008"/>
    <m/>
    <m/>
    <s v="CON-066"/>
    <n v="80111600"/>
    <s v="Prestar servicios profesionales para apoyar el seguimiento técnico y administrativo de las obras de adecuación  que se realicen en las instalaciones de la Universidad Pedagógica Nacional."/>
    <s v="nuevo "/>
    <d v="2025-02-01T00:00:00"/>
    <d v="2025-02-01T00:00:00"/>
    <n v="11"/>
    <s v="MES(ES)"/>
    <s v="Contratación directa."/>
    <n v="52200000"/>
    <n v="52200000"/>
    <s v="NO"/>
    <s v="NA"/>
    <s v="GRUPO DE CONTRATACION UNIVERSIDAD PEDAGOGICA NACIONAL"/>
    <s v="CO-DC"/>
    <s v="Grupo Interno de Trabajo de Infraestructura Física"/>
    <s v="601 5941844"/>
    <s v="contratacion@pedagogica.edu.co"/>
    <s v="NO"/>
    <s v="NO"/>
    <s v="No Aplica"/>
    <s v="Todas"/>
    <s v="Todos"/>
    <s v="No Aplica"/>
    <m/>
    <m/>
  </r>
  <r>
    <s v="067"/>
    <s v="GASTOS DE FUNCIONAMIENTO"/>
    <s v="VICERRECTORÍA ADMINISTRATIVA Y FINANCIERA"/>
    <x v="13"/>
    <s v="Grupo Interno de Trabajo de Infraestructura Física"/>
    <m/>
    <m/>
    <x v="1"/>
    <m/>
    <m/>
    <n v="0.06"/>
    <m/>
    <n v="1"/>
    <s v="DIA"/>
    <d v="2025-02-03T00:00:00"/>
    <d v="2025-12-12T00:00:00"/>
    <n v="52500000"/>
    <m/>
    <m/>
    <n v="0"/>
    <n v="10"/>
    <n v="52500000"/>
    <m/>
    <m/>
    <s v="2.1.2.02.02.008"/>
    <m/>
    <m/>
    <s v="CON-067"/>
    <n v="80111600"/>
    <s v="Prestar servicios profesionales para apoyar las actividades de programación presupuestal, procesos precontractuales y contractuales de los proyectos de adecuaciones de Infraestructura Física de la Universidad Pedagógica Nacional, en el marco del proyecto de inversión denominado “Gestión y Mejoramiento de la _x000a_Infraestructura y Dotación UPN”"/>
    <s v="nuevo "/>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8"/>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8"/>
    <n v="80111600"/>
    <s v="Prestar los servicios para apoyar al Grupo Interno de Trabajo de Infraestructura Física en la  implementación y seguimiento del Sistema de Gestión Ambiental de la Universidad Pedagógica Nacional"/>
    <s v="nuevo "/>
    <d v="2025-02-03T00:00:00"/>
    <d v="2025-02-03T00:00:00"/>
    <n v="10"/>
    <s v="MES(ES)"/>
    <s v="Contratación directa."/>
    <n v="32550000"/>
    <n v="32550000"/>
    <s v="NO"/>
    <s v="NA"/>
    <s v="GRUPO DE CONTRATACION UNIVERSIDAD PEDAGOGICA NACIONAL"/>
    <s v="CO-DC"/>
    <s v="Grupo Interno de Trabajo de Infraestructura Física"/>
    <s v="601 5941844"/>
    <s v="contratacion@pedagogica.edu.co"/>
    <s v="NO"/>
    <s v="NO"/>
    <s v="No Aplica"/>
    <s v="Todas"/>
    <s v="Todos"/>
    <s v="No Aplica"/>
    <m/>
    <m/>
  </r>
  <r>
    <s v="069"/>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9"/>
    <n v="80111600"/>
    <s v="Prestar los servicios para apoyar al Grupo Interno de Trabajo de Infraestructura Física en la  implementación y seguimiento del Sistema de Gestión Ambiental de la Universidad Pedagógica Nacional"/>
    <s v="ok"/>
    <d v="2025-02-03T00:00:00"/>
    <d v="2025-02-03T00:00:00"/>
    <n v="10"/>
    <s v="MES(ES)"/>
    <s v="Contratación directa."/>
    <n v="32550000"/>
    <n v="32550000"/>
    <s v="NO"/>
    <s v="NA"/>
    <s v="GRUPO DE CONTRATACION UNIVERSIDAD PEDAGOGICA NACIONAL"/>
    <s v="CO-DC"/>
    <s v="DESPACHO VAD"/>
    <s v="601 5941844"/>
    <s v="contratacion@pedagogica.edu.co"/>
    <s v="NO"/>
    <s v="NO"/>
    <s v="No Aplica"/>
    <s v="Todas"/>
    <s v="Todos"/>
    <s v="No Aplica"/>
    <m/>
    <m/>
  </r>
  <r>
    <s v="070"/>
    <s v="GASTOS DE FUNCIONAMIENTO"/>
    <s v="VICERRECTORÍA ADMINISTRATIVA Y FINANCIERA"/>
    <x v="15"/>
    <m/>
    <s v="Servicios Asistenciales"/>
    <s v="CPS"/>
    <x v="4"/>
    <n v="5"/>
    <n v="2600000"/>
    <n v="0.05"/>
    <n v="2730000"/>
    <n v="1"/>
    <s v="DIA"/>
    <d v="2025-01-20T00:00:00"/>
    <d v="2025-12-20T00:00:00"/>
    <n v="30030000"/>
    <m/>
    <m/>
    <n v="0"/>
    <n v="11"/>
    <n v="30030000"/>
    <n v="30030000"/>
    <s v="20.01"/>
    <s v="2.1.2.02.02.008"/>
    <s v="SI"/>
    <s v="NO"/>
    <s v="CON-070"/>
    <n v="80111600"/>
    <s v="Prestar los servicios para garantizar el buen funcionamiento de la piscina y las calderas de Calle 72 de la  Universidad Pedagógica Nacional."/>
    <s v="ok"/>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71"/>
    <s v="GASTOS DE FUNCIONAMIENTO"/>
    <s v="VICERRECTORÍA ADMINISTRATIVA Y FINANCIERA"/>
    <x v="16"/>
    <m/>
    <s v="Servicios Profesionales"/>
    <s v="CPS"/>
    <x v="1"/>
    <n v="6"/>
    <n v="4400000"/>
    <n v="0.05"/>
    <n v="4620000"/>
    <n v="1"/>
    <s v="DIA"/>
    <d v="2025-02-03T00:00:00"/>
    <d v="2025-12-12T00:00:00"/>
    <n v="46200000"/>
    <m/>
    <m/>
    <n v="0"/>
    <n v="10"/>
    <n v="46200000"/>
    <n v="46200000"/>
    <s v="20.01"/>
    <s v="2.1.2.02.02.008"/>
    <s v="SI"/>
    <s v="NO"/>
    <s v="CON-071"/>
    <n v="80111600"/>
    <s v="Prestar los servicios profesionales para realizar acompañamiento operativo de tipo jurídico - legal y contractual, dentro de los procesos y procedimientos que desarrolla el Grupo de Contratación de la Vicerrectoría Administrativa y Financiera."/>
    <m/>
    <d v="2025-02-03T00:00:00"/>
    <d v="2025-02-03T00:00:00"/>
    <n v="10"/>
    <s v="MES(ES)"/>
    <s v="Contratación directa."/>
    <n v="46200000"/>
    <n v="46200000"/>
    <s v="NO"/>
    <s v="NA"/>
    <s v="GRUPO DE CONTRATACION UNIVERSIDAD PEDAGOGICA NACIONAL"/>
    <s v="CO-DC"/>
    <s v="GRUPO DE CONTRATACIÓN "/>
    <s v="601 5941844"/>
    <s v="contratacion@pedagogica.edu.co"/>
    <s v="NO"/>
    <s v="NO"/>
    <s v="No Aplica"/>
    <s v="Todas"/>
    <s v="Todos"/>
    <s v="No Aplica"/>
    <m/>
    <m/>
  </r>
  <r>
    <s v="072"/>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3"/>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4"/>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5"/>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5"/>
    <n v="80111600"/>
    <s v="Prestar los servicios profesionales para administrar, soportar y garantizar la disponibilidad de la plataforma de  servidores físicos y virtuales, incluyendo la infraestructura web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6"/>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07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7"/>
    <s v="GASTOS DE FUNCIONAMIENTO"/>
    <s v="VICERRECTORÍA ADMINISTRATIVA Y FINANCIERA"/>
    <x v="17"/>
    <m/>
    <s v="Servicios Profesionales"/>
    <s v="CPS"/>
    <x v="2"/>
    <n v="4"/>
    <n v="5700000"/>
    <n v="0.05"/>
    <n v="5985000"/>
    <n v="1"/>
    <s v="DIA"/>
    <d v="2025-02-03T00:00:00"/>
    <d v="2025-12-19T00:00:00"/>
    <n v="65835000"/>
    <m/>
    <m/>
    <n v="0"/>
    <n v="11"/>
    <n v="65835000"/>
    <n v="65835000"/>
    <s v="20.01"/>
    <s v="2.1.2.02.02.008"/>
    <s v="SI"/>
    <s v="NO"/>
    <s v="CON-07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s v="ok"/>
    <d v="2025-02-03T00:00:00"/>
    <d v="2025-02-03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78"/>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9"/>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9"/>
    <n v="80111600"/>
    <s v="Prestar los servicios profesionales para orientar y llevar a_x000a_cabo la implementación de componentes de la Política de_x000a_Gobierno Digital que propendan a la trasformación digital en_x000a_la Universidad Pedagógica Nacional. "/>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0"/>
    <s v="GASTOS DE FUNCIONAMIENTO"/>
    <s v="VICERRECTORÍA ADMINISTRATIVA Y FINANCIERA"/>
    <x v="17"/>
    <m/>
    <s v="Servicios Profesionales"/>
    <s v="CPS"/>
    <x v="1"/>
    <n v="3"/>
    <n v="3600000"/>
    <n v="0.05"/>
    <n v="3780000"/>
    <n v="1"/>
    <s v="DIA"/>
    <d v="2025-02-03T00:00:00"/>
    <d v="2025-12-12T00:00:00"/>
    <n v="37800000"/>
    <m/>
    <m/>
    <n v="0"/>
    <n v="10"/>
    <n v="37800000"/>
    <n v="37800000"/>
    <s v="20.01"/>
    <s v="2.1.2.02.02.008"/>
    <s v="SI"/>
    <s v="NO"/>
    <s v="CON-080"/>
    <n v="80111600"/>
    <s v="Prestar servicios profesionales para la administración y soporte de las bases de datos SQL Server de los  desarrollos realizados en la Universidad, incluyendo el nuevo software académico CLASS"/>
    <s v="ok"/>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081"/>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81"/>
    <n v="80111600"/>
    <s v="Prestar los servicios profesionales para continuar con el desarrollo de la página web de la Universidad _x000a_Pedagógica Nacional y apoyar labores de programas académicos"/>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2"/>
    <s v="GASTOS DE FUNCIONAMIENTO"/>
    <s v="VICERRECTORÍA ADMINISTRATIVA Y FINANCIERA"/>
    <x v="18"/>
    <s v="DESPACHO "/>
    <s v="Servicios Profesionales"/>
    <s v="CPS"/>
    <x v="2"/>
    <n v="3"/>
    <n v="5350000"/>
    <n v="0.05"/>
    <n v="5617500"/>
    <n v="1"/>
    <s v="DIA"/>
    <d v="2025-03-03T00:00:00"/>
    <d v="2025-11-21T00:00:00"/>
    <n v="50557500"/>
    <m/>
    <m/>
    <n v="0"/>
    <n v="9"/>
    <n v="50557500"/>
    <n v="50557500"/>
    <s v="20.01"/>
    <s v="2.1.2.02.02.008"/>
    <s v="SI"/>
    <s v="NO"/>
    <s v="CON-08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s v="eliminar "/>
    <d v="2025-03-03T00:00:00"/>
    <d v="2025-03-03T00:00:00"/>
    <n v="9"/>
    <s v="MES(ES)"/>
    <s v="Contratación directa."/>
    <m/>
    <n v="0"/>
    <s v="NO"/>
    <s v="NA"/>
    <s v="GRUPO DE CONTRATACION UNIVERSIDAD PEDAGOGICA NACIONAL"/>
    <s v="CO-DC"/>
    <s v="SUBDIRECCIÓN DE BIENESTAR UNIVERSITARIO"/>
    <s v="601 5941844"/>
    <s v="contratacion@pedagogica.edu.co"/>
    <s v="NO"/>
    <s v="NO"/>
    <s v="No Aplica"/>
    <s v="Todas"/>
    <s v="Todos"/>
    <s v="No Aplica"/>
    <m/>
    <m/>
  </r>
  <r>
    <s v="083"/>
    <s v="GASTOS DE FUNCIONAMIENTO"/>
    <s v="VICERRECTORÍA ADMINISTRATIVA Y FINANCIERA"/>
    <x v="18"/>
    <s v="GÉNERO"/>
    <s v="Servicios Profesionales"/>
    <s v="CPS"/>
    <x v="2"/>
    <n v="3"/>
    <n v="5350000"/>
    <n v="0.05"/>
    <n v="5617500"/>
    <n v="1"/>
    <s v="DIA"/>
    <d v="2025-02-01T00:00:00"/>
    <d v="2025-12-12T00:00:00"/>
    <n v="56175000"/>
    <m/>
    <m/>
    <n v="0"/>
    <n v="10"/>
    <n v="56175000"/>
    <n v="56175000"/>
    <s v="20.01"/>
    <s v="2.1.2.02.02.008"/>
    <s v="SI"/>
    <s v="NO"/>
    <s v="CON-083"/>
    <n v="80111600"/>
    <s v="Prestar servicios profesionales para apoyar a la Subdirección de Bienestar Universitario en la asistencia jurídica _x000a_en derechos humanos y violencia de género para atender a estudiantes y funcionarios de la UPN"/>
    <s v="ok"/>
    <d v="2025-02-01T00:00:00"/>
    <d v="2025-02-01T00:00:00"/>
    <n v="10"/>
    <s v="MES(ES)"/>
    <s v="Contratación directa."/>
    <n v="56175000"/>
    <n v="56175000"/>
    <s v="NO"/>
    <s v="NA"/>
    <s v="GRUPO DE CONTRATACION UNIVERSIDAD PEDAGOGICA NACIONAL"/>
    <s v="CO-DC"/>
    <s v="SUBDIRECCIÓN DE BIENESTAR UNIVERSITARIO"/>
    <s v="601 5941844"/>
    <s v="contratacion@pedagogica.edu.co"/>
    <s v="NO"/>
    <s v="NO"/>
    <s v="No Aplica"/>
    <s v="Todas"/>
    <s v="Todos"/>
    <s v="No Aplica"/>
    <m/>
    <m/>
  </r>
  <r>
    <s v="084"/>
    <s v="GASTOS DE FUNCIONAMIENTO"/>
    <s v="VICERRECTORÍA ADMINISTRATIVA Y FINANCIERA"/>
    <x v="18"/>
    <s v="RESTAURANTE"/>
    <s v="Servicios Profesionales"/>
    <s v="CPS"/>
    <x v="1"/>
    <n v="1"/>
    <n v="3100000"/>
    <n v="0.05"/>
    <n v="3255000"/>
    <n v="1"/>
    <s v="DIA"/>
    <d v="2025-02-03T00:00:00"/>
    <d v="2025-12-12T00:00:00"/>
    <n v="32550000"/>
    <m/>
    <m/>
    <n v="0"/>
    <n v="10"/>
    <n v="32550000"/>
    <n v="32550000"/>
    <s v="20.01"/>
    <s v="2.1.2.02.02.009"/>
    <s v="SI"/>
    <s v="NO"/>
    <s v="CON-084"/>
    <n v="80111600"/>
    <s v="Realizar el acompañamiento en lo referente a la alimentación, nutrición y dietética de la Escuela Maternal y  Restaurante de la UPN."/>
    <s v="ok"/>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085"/>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6"/>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6"/>
    <n v="80111600"/>
    <s v="Universidad Pedagógica Nacional, apoyar la organización del torneo SUE-DC y hacer acompañamiento "/>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7"/>
    <n v="80111600"/>
    <s v="Prestar los servicios para orientar el taller del uso adecuado de la bicicleta para la comunidad educativa de la  Universidad Pedagógica Nacional."/>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8"/>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8"/>
    <n v="80111600"/>
    <s v="Planificar y realizar los entrenamientos de futbol masculino de la Universidad Pedagógica Nacional, a través  de la irradiación cognitiva, la gamificación y hacer acompañamiento constante a los deportistas."/>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9"/>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9"/>
    <n v="80111600"/>
    <s v="Prestar servicios profesionales para planificar y realizar los entrenamientos de la selección de futsala  funcionarios masculino a los equipos representativos de la UPN, apoyar la organización del torneo SUE-DC _x000a_y hacer acompañamiento constante a los deportistas en los diferentes eventos y torneos en los que participan"/>
    <s v="revisar "/>
    <s v="ferebro"/>
    <s v="ferebro"/>
    <n v="7"/>
    <s v="MES(ES)"/>
    <s v="Contratación directa."/>
    <m/>
    <n v="0"/>
    <s v="NO"/>
    <s v="NA"/>
    <s v="GRUPO DE CONTRATACION UNIVERSIDAD PEDAGOGICA NACIONAL"/>
    <s v="CO-DC"/>
    <s v="SUBDIRECCIÓN DE BIENESTAR UNIVERSITARIO"/>
    <s v="601 5941844"/>
    <s v="contratacion@pedagogica.edu.co"/>
    <s v="NO"/>
    <s v="NO"/>
    <s v="No Aplica"/>
    <s v="Todas"/>
    <s v="Todos"/>
    <s v="No Aplica"/>
    <m/>
    <m/>
  </r>
  <r>
    <s v="090"/>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0"/>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1"/>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2"/>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2"/>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3"/>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3"/>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4"/>
    <s v="GASTOS DE FUNCIONAMIENTO"/>
    <s v="VICERRECTORÍA ADMINISTRATIVA Y FINANCIERA"/>
    <x v="18"/>
    <s v="DEPORTE"/>
    <s v="Entrenador"/>
    <s v="Servicios profesionales"/>
    <x v="1"/>
    <n v="3"/>
    <n v="3600000"/>
    <n v="0.05"/>
    <n v="3780000"/>
    <n v="1"/>
    <s v="DIA"/>
    <d v="2025-02-11T00:00:00"/>
    <d v="2025-06-06T00:00:00"/>
    <n v="26460000"/>
    <d v="2025-08-12T00:00:00"/>
    <d v="2025-11-28T00:00:00"/>
    <n v="13608000"/>
    <n v="7"/>
    <n v="40068000"/>
    <n v="40068000"/>
    <s v="20.01"/>
    <s v="2.1.2.02.02.009"/>
    <s v="SI"/>
    <s v="NO"/>
    <s v="CON-094"/>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ok"/>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095"/>
    <s v="GASTOS DE FUNCIONAMIENTO"/>
    <s v="VICERRECTORÍA ADMINISTRATIVA Y FINANCIERA"/>
    <x v="18"/>
    <s v="ARTE Y CULTURA"/>
    <s v="Tallerista"/>
    <s v="Servicios profesionales"/>
    <x v="4"/>
    <n v="3"/>
    <n v="1850000"/>
    <n v="0.05"/>
    <n v="1942500"/>
    <n v="1"/>
    <s v="DIA"/>
    <d v="2025-02-11T00:00:00"/>
    <d v="2025-06-06T00:00:00"/>
    <n v="13597500"/>
    <d v="2025-08-12T00:00:00"/>
    <d v="2025-11-28T00:00:00"/>
    <n v="6993000"/>
    <n v="7"/>
    <n v="20590500"/>
    <n v="20590500"/>
    <s v="20.01"/>
    <s v="2.1.2.02.02.009"/>
    <s v="SI"/>
    <s v="NO"/>
    <s v="CON-095"/>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6"/>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6"/>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7"/>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7"/>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8"/>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8"/>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9"/>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9"/>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0"/>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00"/>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1"/>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1"/>
    <n v="80111600"/>
    <s v=" Prestar sus servicios personales para garantizar la atención en el servicio del gimnasio en  Valmaria para los estudiantes y funcionarios de la institución durante las prácticas y _x000a_entrenamient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2"/>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2"/>
    <n v="80111600"/>
    <s v=" Prestar sus servicios personales para garantizar la atención en el servicio del gimnasio en  Valmaria para los estudiantes y funcionarios de la institución durante las prácticas y entrenamientos"/>
    <s v="nuevo "/>
    <s v="enero"/>
    <s v="enero"/>
    <n v="10"/>
    <s v="MES(ES)"/>
    <s v="Contratación directa."/>
    <m/>
    <m/>
    <s v="NO"/>
    <s v="NA"/>
    <s v="GRUPO DE CONTRATACION UNIVERSIDAD PEDAGOGICA NACIONAL"/>
    <s v="CO-DC"/>
    <s v="FACULTAD DE EDUCACIÓN FÍSICA "/>
    <s v="601 5941844"/>
    <s v="contratacion@pedagogica.edu.co"/>
    <s v="NO"/>
    <s v="NO"/>
    <s v="No Aplica"/>
    <s v="Todas"/>
    <s v="Todos"/>
    <s v="No Aplica"/>
    <m/>
    <m/>
  </r>
  <r>
    <s v="103"/>
    <s v="GASTOS DE FUNCIONAMIENTO"/>
    <s v="VICERRECTORÍA ACADÉMICA "/>
    <x v="19"/>
    <s v="FACULTAD"/>
    <s v="Servicios Técnicos"/>
    <s v="CPS"/>
    <x v="5"/>
    <n v="2"/>
    <n v="2450000"/>
    <n v="0.05"/>
    <n v="2572500"/>
    <n v="1"/>
    <s v="DIA"/>
    <d v="2025-02-03T00:00:00"/>
    <d v="2025-12-12T00:00:00"/>
    <n v="25725000"/>
    <m/>
    <m/>
    <n v="0"/>
    <n v="10"/>
    <n v="25725000"/>
    <n v="25725000"/>
    <s v="20.01"/>
    <s v="2.1.2.02.02.009"/>
    <s v="SI"/>
    <s v="NO"/>
    <s v="CON-103"/>
    <n v="80111600"/>
    <s v="Prestar servicios para la realización de actividades de planeación, cuidado, inventario y proyección  de siembra, cultivos, banco de semillas, compostaje, lombricultivo, herramientas y mantenimiento de  manera sustentable de los mismos"/>
    <s v="ok"/>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104"/>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4"/>
    <n v="80111600"/>
    <s v="Prestar sus servicios como salvavidas para garantizar la seguridad para los usuarios de la  piscina, durante la jornada de la tarde"/>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5"/>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5"/>
    <n v="80111600"/>
    <s v="Prestar sus servicios como salvavidas para garantizar la seguridad para los usuarios de la  piscina, durante la jornada de la mañana"/>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6"/>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6"/>
    <n v="80111600"/>
    <s v="Prestar sus servicios personales para garantizar la atención en el servicio del gimnasio de la  calle 72, con apoyo de las Tics y/o presencialmente cuando se requiera, en la jornada de la  mañana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7"/>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7"/>
    <n v="80111600"/>
    <s v="Prestar sus servicios personales para garantizar la atención en el servicio del gimnasio de la  calle 72, con apoyo de las Tics y/o presencialmente cuando se requiera, en la jornada de la _x000a_tarde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8"/>
    <s v="GASTOS DE FUNCIONAMIENTO"/>
    <s v="VICERRECTORÍA ACADÉMICA "/>
    <x v="20"/>
    <s v="DEPARTAMENTO DE PSICOPEDAGOGÍA"/>
    <s v="Intérpretes - Traductores - Mediadores"/>
    <s v="Consultoría"/>
    <x v="0"/>
    <m/>
    <m/>
    <n v="0.05"/>
    <n v="0"/>
    <n v="12"/>
    <s v="DIA"/>
    <m/>
    <m/>
    <n v="0"/>
    <m/>
    <m/>
    <n v="0"/>
    <n v="0"/>
    <n v="397696197.60000002"/>
    <n v="397696197.60000002"/>
    <s v="20.01"/>
    <s v="2.1.2.02.02.009"/>
    <s v="SI"/>
    <s v="NO"/>
    <s v="CON-108"/>
    <n v="80111600"/>
    <s v="En el proceso de formación de los estudiantes con limitación auditiva aguda se requiere de intérpretes de lengua de señas para espacios académicos en los que participan."/>
    <s v="ok"/>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109"/>
    <s v="GASTOS DE FUNCIONAMIENTO"/>
    <s v="VICERRECTORÍA ACADÉMICA "/>
    <x v="20"/>
    <s v="DEPARTAMENTO DE PSICOPEDAGOGÍA"/>
    <s v="Servicios Profesionales"/>
    <s v="CPS"/>
    <x v="1"/>
    <n v="4"/>
    <n v="3900000"/>
    <n v="0.05"/>
    <n v="4095000"/>
    <n v="1"/>
    <s v="DIA"/>
    <d v="2025-02-03T00:00:00"/>
    <d v="2025-12-12T00:00:00"/>
    <n v="40950000"/>
    <m/>
    <m/>
    <n v="0"/>
    <n v="10"/>
    <n v="40950000"/>
    <n v="40950000"/>
    <s v="20.01"/>
    <s v="2.1.2.02.02.009"/>
    <s v="SI"/>
    <s v="NO"/>
    <s v="CON-10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ok"/>
    <s v="enero"/>
    <s v="enero"/>
    <n v="10"/>
    <s v="MES(ES)"/>
    <s v="Contratación directa."/>
    <n v="40950000"/>
    <n v="40950000"/>
    <s v="NO"/>
    <s v="NA"/>
    <s v="GRUPO DE CONTRATACION UNIVERSIDAD PEDAGOGICA NACIONAL"/>
    <s v="CO-DC"/>
    <s v="FACULTAD DE EDUCACIÓN"/>
    <s v="601 5941844"/>
    <s v="contratacion@pedagogica.edu.co"/>
    <s v="NO"/>
    <s v="NO"/>
    <s v="No Aplica"/>
    <s v="Todas"/>
    <s v="Todos"/>
    <s v="No Aplica"/>
    <m/>
    <m/>
  </r>
  <r>
    <s v="110"/>
    <s v="GASTOS DE FUNCIONAMIENTO"/>
    <s v="VICERRECTORÍA ACADÉMICA "/>
    <x v="11"/>
    <s v="DEPARTAMENTO DE QUÍMICA"/>
    <s v="Servicios Profesionales"/>
    <s v="CPS"/>
    <x v="1"/>
    <n v="1"/>
    <n v="3100000"/>
    <n v="0.05"/>
    <n v="3255000"/>
    <n v="1"/>
    <s v="DIA"/>
    <d v="2025-02-03T00:00:00"/>
    <d v="2025-11-30T00:00:00"/>
    <n v="32550000"/>
    <m/>
    <m/>
    <n v="0"/>
    <n v="10"/>
    <n v="32550000"/>
    <n v="32550000"/>
    <s v="20.01"/>
    <s v="2.1.2.02.02.009"/>
    <s v="SI"/>
    <s v="NO"/>
    <s v="CON-11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ok"/>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111"/>
    <s v="GASTOS DE FUNCIONAMIENTO"/>
    <s v="INSTITUTO PEDAGÓGICO NACIONAL"/>
    <x v="21"/>
    <m/>
    <s v="Servicios Profesionales"/>
    <s v="CPS"/>
    <x v="1"/>
    <n v="1"/>
    <n v="3100000"/>
    <n v="0.05"/>
    <n v="3255000"/>
    <n v="1"/>
    <s v="DIA"/>
    <d v="2025-01-20T00:00:00"/>
    <d v="2025-12-19T00:00:00"/>
    <n v="35805000"/>
    <m/>
    <m/>
    <n v="9300000"/>
    <n v="11"/>
    <n v="45105000"/>
    <n v="45105000"/>
    <s v="20.01"/>
    <s v="2.1.2.02.02.008"/>
    <s v="SI"/>
    <s v="NO"/>
    <s v="CON-111"/>
    <n v="80111600"/>
    <s v="Realizar el acompañamiento jurídico y administrativo, para documentar y sustentar los asuntos y temas_x000a_sometidos a consideración de la Dirección del Instituto."/>
    <s v="ok"/>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112"/>
    <s v="GASTOS DE FUNCIONAMIENTO"/>
    <s v="INSTITUTO PEDAGÓGICO NACIONAL"/>
    <x v="21"/>
    <m/>
    <s v="Servicios Técnicos"/>
    <s v="CPS"/>
    <x v="5"/>
    <n v="1"/>
    <n v="2300000"/>
    <n v="0.05"/>
    <n v="2415000"/>
    <n v="1"/>
    <s v="DIA"/>
    <m/>
    <m/>
    <n v="0"/>
    <m/>
    <m/>
    <n v="0"/>
    <n v="0"/>
    <n v="0"/>
    <n v="0"/>
    <s v="20.01"/>
    <s v="2.1.2.02.02.009"/>
    <s v="SI"/>
    <s v="NO"/>
    <s v="CON-112"/>
    <n v="80111600"/>
    <s v="Prestar los servicios de Auxiliar de Enfermería al Instituto pedagógico Nacional. Apoyar la asistencia a estudiantes y realizar el acompañamiento a los casos asignados."/>
    <s v="eliminar "/>
    <s v="enero"/>
    <s v="enero"/>
    <n v="0"/>
    <s v="MES(ES)"/>
    <s v="Contratación directa."/>
    <n v="0"/>
    <n v="0"/>
    <s v="NO"/>
    <s v="NA"/>
    <s v="GRUPO DE CONTRATACION UNIVERSIDAD PEDAGOGICA NACIONAL"/>
    <s v="CO-DC"/>
    <s v="INSTITUTO PEDAGÓGICO NACIONAL"/>
    <s v="601 5941844"/>
    <s v="contratacion@pedagogica.edu.co"/>
    <s v="NO"/>
    <s v="NO"/>
    <s v="No Aplica"/>
    <s v="Todas"/>
    <s v="Todos"/>
    <s v="No Aplica"/>
    <m/>
    <m/>
  </r>
  <r>
    <s v="113"/>
    <s v="GASTOS DE FUNCIONAMIENTO"/>
    <s v="INSTITUTO PEDAGÓGICO NACIONAL"/>
    <x v="21"/>
    <m/>
    <s v="Servicios Asistenciales"/>
    <s v="CPS"/>
    <x v="4"/>
    <n v="2"/>
    <n v="1750000"/>
    <n v="0.05"/>
    <n v="1837500"/>
    <n v="1"/>
    <s v="DIA"/>
    <d v="2025-01-20T00:00:00"/>
    <d v="2025-12-12T00:00:00"/>
    <n v="20212500"/>
    <m/>
    <m/>
    <n v="0"/>
    <n v="11"/>
    <n v="20212500"/>
    <n v="20212500"/>
    <s v="20.01"/>
    <s v="2.1.2.02.02.008"/>
    <s v="SI"/>
    <s v="NO"/>
    <s v="CON-113"/>
    <n v="80111600"/>
    <s v="Apoyo asistencial en el servicio de fotocopiado para el desarrollo de las actividades administrativas y_x000a_operativas derivadas de las actividades académicas"/>
    <s v="ok"/>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114"/>
    <s v="GASTOS DE FUNCIONAMIENTO"/>
    <s v="INSTITUTO PEDAGÓGICO NACIONAL"/>
    <x v="21"/>
    <m/>
    <s v="Servicios Técnicos"/>
    <s v="CPS"/>
    <x v="5"/>
    <n v="1"/>
    <n v="2300000"/>
    <n v="0.05"/>
    <n v="2415000"/>
    <n v="1"/>
    <s v="DIA"/>
    <d v="2025-01-20T00:00:00"/>
    <d v="2025-12-12T00:00:00"/>
    <n v="26565000"/>
    <m/>
    <m/>
    <n v="0"/>
    <n v="11"/>
    <n v="26565000"/>
    <n v="26565000"/>
    <s v="20.01"/>
    <s v="2.1.2.02.02.008"/>
    <s v="SI"/>
    <s v="NO"/>
    <s v="CON-114"/>
    <n v="80111600"/>
    <s v="Prestar los servicios para llevar a cabo la organización del archivo del Instituto Pedagógico Nacional, de acuerdo a la normatividad vigente y apoyar actividades institucionales."/>
    <s v="ok "/>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115"/>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5"/>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eliminar "/>
    <s v="ferebro"/>
    <s v="ferebro"/>
    <n v="11"/>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16"/>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6"/>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ok"/>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117"/>
    <s v="GASTOS DE COMERCIALIZACIÓN Y PRODUCCIÓN"/>
    <s v="VICERRECTORÍA DE GESTIÓN UNIVERSITARIA"/>
    <x v="23"/>
    <m/>
    <s v="Servicios Asistenciales"/>
    <s v="CPS"/>
    <x v="4"/>
    <n v="1"/>
    <n v="1680000"/>
    <n v="0.05"/>
    <n v="1764000"/>
    <n v="1"/>
    <s v="DIA"/>
    <d v="2025-02-03T00:00:00"/>
    <d v="2025-12-12T00:00:00"/>
    <n v="17640000"/>
    <m/>
    <m/>
    <n v="0"/>
    <n v="10"/>
    <n v="17640000"/>
    <n v="17640000"/>
    <s v="20.01"/>
    <s v="2.1.5.02.08"/>
    <s v="SI"/>
    <s v="NO"/>
    <s v="CLE-117"/>
    <n v="80111600"/>
    <s v="Prestar servicios en el Centro de Lenguas realizando actividades propias de gestión documental, atención a usuarios, apoyo al manejo del inventario general del Centro de Lenguas, así como a las demás actividades administrativas que le sean asignadas. "/>
    <m/>
    <d v="2025-02-03T00:00:00"/>
    <d v="2025-02-03T00:00:00"/>
    <n v="10"/>
    <s v="MES(ES)"/>
    <s v="Contratación directa."/>
    <n v="17640000"/>
    <n v="17640000"/>
    <s v="NO"/>
    <s v="NA"/>
    <s v="GRUPO DE CONTRATACION UNIVERSIDAD PEDAGOGICA NACIONAL"/>
    <s v="CO-DC"/>
    <s v="CENTRO DE LENGUAS "/>
    <s v="601 5941844"/>
    <s v="contratacion@pedagogica.edu.co"/>
    <s v="NO"/>
    <s v="NO"/>
    <s v="No Aplica"/>
    <s v="Todas"/>
    <s v="Todos"/>
    <s v="No Aplica"/>
    <m/>
    <m/>
  </r>
  <r>
    <s v="118"/>
    <s v="GASTOS DE COMERCIALIZACIÓN Y PRODUCCIÓN"/>
    <s v="VICERRECTORÍA DE GESTIÓN UNIVERSITARIA"/>
    <x v="23"/>
    <m/>
    <s v="Servicios Técnicos"/>
    <s v="CPS"/>
    <x v="0"/>
    <m/>
    <n v="753070.5"/>
    <n v="0.05"/>
    <n v="790724.02500000002"/>
    <n v="1"/>
    <s v="DIA"/>
    <d v="2025-02-03T00:00:00"/>
    <d v="2025-12-12T00:00:00"/>
    <n v="7907240.25"/>
    <m/>
    <m/>
    <n v="0"/>
    <n v="10"/>
    <n v="3765355"/>
    <m/>
    <s v="20.01"/>
    <s v="2.1.5.02.08"/>
    <s v="SI"/>
    <s v="NO"/>
    <s v="CLE-118"/>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m/>
    <d v="2025-02-03T00:00:00"/>
    <d v="2025-02-03T00:00:00"/>
    <n v="10"/>
    <s v="MES(ES)"/>
    <s v="Contratación directa."/>
    <n v="3765355"/>
    <n v="3765355"/>
    <s v="NO"/>
    <s v="NA"/>
    <s v="GRUPO DE CONTRATACION UNIVERSIDAD PEDAGOGICA NACIONAL"/>
    <s v="CO-DC"/>
    <s v="CENTRO DE LENGUAS "/>
    <s v="601 5941844"/>
    <s v="contratacion@pedagogica.edu.co"/>
    <s v="NO"/>
    <s v="SI"/>
    <s v="No Aplica"/>
    <s v="Todas"/>
    <s v="Todos"/>
    <s v="No Aplica"/>
    <m/>
    <m/>
  </r>
  <r>
    <s v="119"/>
    <s v="GASTOS DE COMERCIALIZACIÓN Y PRODUCCIÓN"/>
    <s v="VICERRECTORÍA DE GESTIÓN UNIVERSITARIA"/>
    <x v="23"/>
    <m/>
    <m/>
    <s v="CPS"/>
    <x v="0"/>
    <m/>
    <m/>
    <n v="0.05"/>
    <n v="0"/>
    <n v="1"/>
    <s v="DIA"/>
    <d v="2025-02-15T00:00:00"/>
    <d v="2025-11-29T00:00:00"/>
    <n v="2050000000"/>
    <m/>
    <m/>
    <n v="0"/>
    <n v="10"/>
    <n v="2050000000"/>
    <m/>
    <s v="20.01"/>
    <s v="2.1.5.02.08"/>
    <s v="SI"/>
    <s v="NO"/>
    <s v="CLE-119"/>
    <n v="80111600"/>
    <s v="Prestar servicios para el desarrollo de los procesos de formación de las actividades académicas programadas por el Centro de Lenguas para la vigencia 2025 "/>
    <m/>
    <d v="2025-02-15T00:00:00"/>
    <d v="2025-02-15T00:00:00"/>
    <n v="10"/>
    <s v="MES(ES)"/>
    <s v="Contratación directa."/>
    <n v="2050000000"/>
    <n v="2050000000"/>
    <s v="NO"/>
    <s v="NA"/>
    <s v="GRUPO DE CONTRATACION UNIVERSIDAD PEDAGOGICA NACIONAL"/>
    <s v="CO-DC"/>
    <s v="CENTRO DE LENGUAS "/>
    <s v="601 5941844"/>
    <s v="contratacion@pedagogica.edu.co"/>
    <s v="NO"/>
    <s v="SI"/>
    <s v="No Aplica"/>
    <s v="Todas"/>
    <s v="Todos"/>
    <s v="No Aplica"/>
    <m/>
    <m/>
  </r>
  <r>
    <s v="120"/>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120"/>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12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1"/>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2"/>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22"/>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3"/>
    <s v="GASTOS DE FUNCIONAMIENTO"/>
    <s v="RECTORÍA"/>
    <x v="1"/>
    <m/>
    <s v="Servicios Profesionales"/>
    <s v="CPS"/>
    <x v="1"/>
    <n v="4"/>
    <n v="3900000"/>
    <n v="0.05"/>
    <n v="4095000"/>
    <n v="1"/>
    <s v="DIA"/>
    <d v="2025-02-03T00:00:00"/>
    <d v="2025-12-12T00:00:00"/>
    <n v="40950000"/>
    <m/>
    <m/>
    <n v="0"/>
    <n v="10"/>
    <n v="40950000"/>
    <n v="40950000"/>
    <s v="20.01"/>
    <s v="2.1.2.02.02.008"/>
    <s v="SI"/>
    <s v="NO"/>
    <s v="CON-1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124"/>
    <s v="GASTOS DE FUNCIONAMIENTO"/>
    <s v="VICERRECTORÍA DE GESTIÓN UNIVERSITARIA"/>
    <x v="24"/>
    <m/>
    <s v="Servicios Profesionales"/>
    <s v="CPS "/>
    <x v="4"/>
    <n v="5"/>
    <n v="2100000"/>
    <n v="0.05"/>
    <n v="2205000"/>
    <n v="1"/>
    <s v="DIA"/>
    <d v="2025-02-03T00:00:00"/>
    <d v="2025-12-15T00:00:00"/>
    <n v="24255000"/>
    <m/>
    <m/>
    <n v="0"/>
    <n v="11"/>
    <n v="24255000"/>
    <n v="24255000"/>
    <s v="20.01"/>
    <s v="2.1.2.02.02.008"/>
    <s v="SI"/>
    <s v="NO"/>
    <s v="CON-124"/>
    <n v="80111600"/>
    <s v="Prestar servicios asistenciales para el desarrollo de las actividades de la Subdirección de Gestión de Proyectos."/>
    <s v="nuevo "/>
    <s v="enero"/>
    <s v="enero"/>
    <n v="11"/>
    <s v="MES(ES)"/>
    <s v="Contratación directa."/>
    <m/>
    <n v="0"/>
    <s v="NO"/>
    <s v="NA"/>
    <s v="GRUPO DE CONTRATACION UNIVERSIDAD PEDAGOGICA NACIONAL"/>
    <s v="CO-DC"/>
    <s v="SUBDIRECCION DE GESTION DE PROYECTOS "/>
    <s v="601 5941844"/>
    <s v="contratacion@pedagogica.edu.co"/>
    <s v="NO"/>
    <s v="NO"/>
    <s v="No Aplica"/>
    <s v="Todas"/>
    <s v="Todos"/>
    <s v="No Aplica"/>
    <m/>
    <m/>
  </r>
  <r>
    <s v="125"/>
    <s v="GASTOS DE FUNCIONAMIENTO"/>
    <s v="VICERRECTORÍA DE GESTIÓN UNIVERSITARIA"/>
    <x v="24"/>
    <m/>
    <s v="Servicios Profesionales"/>
    <s v="CPS "/>
    <x v="1"/>
    <n v="4"/>
    <n v="3900000"/>
    <n v="0.05"/>
    <n v="4095000"/>
    <n v="1"/>
    <s v="DIA"/>
    <m/>
    <m/>
    <n v="0"/>
    <m/>
    <m/>
    <n v="0"/>
    <n v="0"/>
    <m/>
    <n v="0"/>
    <s v="20.01"/>
    <s v="2.1.2.02.02.008"/>
    <s v="SI"/>
    <s v="NO"/>
    <s v="CON-125"/>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revisar no solicitado "/>
    <s v="enero"/>
    <s v="enero"/>
    <n v="0"/>
    <s v="MES(ES)"/>
    <s v="Contratación directa."/>
    <n v="0"/>
    <n v="0"/>
    <s v="NO"/>
    <s v="NA"/>
    <s v="GRUPO DE CONTRATACION UNIVERSIDAD PEDAGOGICA NACIONAL"/>
    <s v="CO-DC"/>
    <s v="SUBDIRECCION DE GESTION DE PROYECTOS "/>
    <s v="601 5941844"/>
    <s v="contratacion@pedagogica.edu.co"/>
    <s v="NO"/>
    <s v="NO"/>
    <s v="No Aplica"/>
    <s v="Todas"/>
    <s v="Todos"/>
    <s v="No Aplica"/>
    <m/>
    <m/>
  </r>
  <r>
    <s v="126"/>
    <s v="GASTOS DE FUNCIONAMIENTO"/>
    <s v="VICERRECTORÍA ADMINISTRATIVA Y FINANCIERA"/>
    <x v="25"/>
    <m/>
    <s v="Consultoría"/>
    <s v="CPS"/>
    <x v="3"/>
    <n v="2"/>
    <n v="7400000"/>
    <n v="0.05"/>
    <n v="7770000"/>
    <n v="1"/>
    <s v="MENSUAL"/>
    <d v="2025-01-20T00:00:00"/>
    <d v="2025-12-20T00:00:00"/>
    <n v="85470000"/>
    <m/>
    <m/>
    <n v="0"/>
    <n v="11"/>
    <n v="85470000"/>
    <n v="85470000"/>
    <s v="20.01"/>
    <s v="2.1.2.02.02.008"/>
    <s v="SI"/>
    <s v="NO"/>
    <s v="CON-126"/>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s v="ok"/>
    <d v="2025-01-20T00:00:00"/>
    <d v="2025-01-2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12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7"/>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8"/>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29"/>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0"/>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1"/>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1"/>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2"/>
    <s v="GASTOS DE FUNCIONAMIENTO"/>
    <s v="VICERRECTORÍA ACADÉMICA "/>
    <x v="20"/>
    <s v="DEPARTAMENTO DE PSICOPEDAGOGÍA"/>
    <s v="Servicios Profesionales"/>
    <s v="CPS"/>
    <x v="6"/>
    <s v="N/A"/>
    <m/>
    <n v="0.05"/>
    <n v="0"/>
    <n v="1"/>
    <s v="DIA"/>
    <d v="2025-02-03T00:00:00"/>
    <d v="2025-12-12T00:00:00"/>
    <n v="19708865"/>
    <m/>
    <m/>
    <n v="0"/>
    <n v="10"/>
    <m/>
    <n v="0"/>
    <s v="20.01"/>
    <s v="2.1.2.02.02.009"/>
    <s v="SI"/>
    <s v="NO"/>
    <s v="CON-132"/>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3"/>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3"/>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4"/>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4"/>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5"/>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5"/>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6"/>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6"/>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7"/>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7"/>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8"/>
    <s v="GASTOS DE FUNCIONAMIENTO"/>
    <s v="VICERRECTORÍA ACADÉMICA "/>
    <x v="20"/>
    <s v="DEPARTAMENTO DE PSICOPEDAGOGÍA"/>
    <s v="Servicios Profesionales"/>
    <s v="CPS"/>
    <x v="6"/>
    <s v="N/A"/>
    <m/>
    <n v="0.05"/>
    <n v="0"/>
    <n v="1"/>
    <s v="DIA"/>
    <d v="2025-02-03T00:00:00"/>
    <d v="2025-12-12T00:00:00"/>
    <n v="39625000"/>
    <m/>
    <m/>
    <n v="0"/>
    <n v="10"/>
    <m/>
    <n v="0"/>
    <s v="20.01"/>
    <s v="2.1.2.02.02.009"/>
    <s v="SI"/>
    <s v="NO"/>
    <s v="CON-13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9"/>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0"/>
    <s v="GASTOS DE FUNCIONAMIENTO"/>
    <s v="VICERRECTORÍA ACADÉMICA "/>
    <x v="20"/>
    <s v="DEPARTAMENTO DE PSICOPEDAGOGÍA"/>
    <s v="Consultoría"/>
    <s v="CPS"/>
    <x v="6"/>
    <s v="N/A"/>
    <m/>
    <n v="0.05"/>
    <n v="0"/>
    <n v="1"/>
    <s v="MES"/>
    <d v="2025-02-03T00:00:00"/>
    <d v="2025-12-12T00:00:00"/>
    <n v="16438000"/>
    <m/>
    <m/>
    <n v="0"/>
    <n v="10"/>
    <m/>
    <n v="0"/>
    <s v="20.01"/>
    <s v="2.1.2.02.02.009"/>
    <s v="SI"/>
    <s v="NO"/>
    <s v="CON-14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1"/>
    <s v="GASTOS DE FUNCIONAMIENTO"/>
    <s v="VICERRECTORÍA ACADÉMICA "/>
    <x v="11"/>
    <s v="CINNDET"/>
    <s v="Servicios Profesionales"/>
    <s v="CPS"/>
    <x v="1"/>
    <n v="5"/>
    <n v="4200000"/>
    <n v="0.05"/>
    <n v="4410000"/>
    <n v="1"/>
    <s v="DIA"/>
    <d v="2025-02-03T00:00:00"/>
    <d v="2025-11-30T00:00:00"/>
    <n v="44100000"/>
    <m/>
    <m/>
    <n v="0"/>
    <n v="10"/>
    <n v="44100000"/>
    <n v="44100000"/>
    <s v="20.01"/>
    <s v="2.1.2.02.02.008"/>
    <s v="SI"/>
    <s v="NO"/>
    <s v="CON-141"/>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revisar "/>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r>
    <s v="142"/>
    <s v="GASTOS DE FUNCIONAMIENTO"/>
    <s v="VICERRECTORÍA ACADÉMICA "/>
    <x v="11"/>
    <s v="CINNDET"/>
    <s v="Servicios Profesionales"/>
    <s v="CPS"/>
    <x v="1"/>
    <n v="6"/>
    <n v="4400000"/>
    <n v="0.05"/>
    <n v="4620000"/>
    <n v="1"/>
    <s v="DIA"/>
    <m/>
    <m/>
    <n v="0"/>
    <m/>
    <m/>
    <n v="0"/>
    <n v="0"/>
    <n v="0"/>
    <n v="0"/>
    <s v="20.01"/>
    <s v="2.1.2.02.02.008"/>
    <s v="SI"/>
    <s v="NO"/>
    <s v="CON-142"/>
    <n v="80111600"/>
    <s v="Acompañamiento en el diseño e implementación de ambientes virtuales de aprendizaje para los  programas de pregrado del Departamento de Tecnología de la Universidad Pedagógica Nacional."/>
    <s v="eliminar "/>
    <s v="enero"/>
    <s v="enero"/>
    <n v="10"/>
    <s v="MES(ES)"/>
    <s v="Contratación directa."/>
    <n v="0"/>
    <n v="0"/>
    <s v="NO"/>
    <s v="NA"/>
    <s v="GRUPO DE CONTRATACION UNIVERSIDAD PEDAGOGICA NACIONAL"/>
    <s v="CO-DC"/>
    <s v="FACULTAD DE CIENCIA Y TECNOLOGÍA"/>
    <s v="601 5941844"/>
    <s v="contratacion@pedagogica.edu.co"/>
    <s v="NO"/>
    <s v="NO"/>
    <s v="No Aplica"/>
    <s v="Todas"/>
    <s v="Todos"/>
    <s v="No Aplica"/>
    <m/>
    <m/>
  </r>
  <r>
    <s v="143"/>
    <s v="GASTOS DE FUNCIONAMIENTO"/>
    <s v="VICERRECTORÍA ACADÉMICA "/>
    <x v="20"/>
    <s v="DEPARTAMENTO DE PSICOPEDAGOGÍA"/>
    <s v="Intérpretes - Traductores - Mediadores"/>
    <s v="Consultoría"/>
    <x v="6"/>
    <s v="N/A"/>
    <m/>
    <n v="0.05"/>
    <n v="0"/>
    <n v="1"/>
    <s v="DIA"/>
    <d v="2025-02-03T00:00:00"/>
    <d v="2025-12-12T00:00:00"/>
    <n v="19726416"/>
    <m/>
    <m/>
    <n v="0"/>
    <n v="10"/>
    <m/>
    <n v="0"/>
    <s v="20.01"/>
    <s v="2.1.2.02.02.009"/>
    <s v="SI"/>
    <s v="NO"/>
    <s v="CON-143"/>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4"/>
    <s v="GASTOS DE FUNCIONAMIENTO"/>
    <s v="VICERRECTORÍA ACADÉMICA "/>
    <x v="20"/>
    <s v="DEPARTAMENTO DE PSICOPEDAGOGÍA"/>
    <s v="Intérpretes - Traductores - Mediadores"/>
    <s v="Consultoría"/>
    <x v="6"/>
    <s v="N/A"/>
    <m/>
    <n v="0.05"/>
    <n v="0"/>
    <n v="1"/>
    <s v="DIA"/>
    <d v="2025-02-03T00:00:00"/>
    <d v="2025-12-12T00:00:00"/>
    <n v="26301888"/>
    <m/>
    <m/>
    <n v="0"/>
    <n v="10"/>
    <m/>
    <n v="0"/>
    <s v="20.01"/>
    <s v="2.1.2.02.02.009"/>
    <s v="SI"/>
    <s v="NO"/>
    <s v="CON-144"/>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5"/>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5"/>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6"/>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6"/>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7"/>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7"/>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8"/>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8"/>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9"/>
    <s v="GASTOS DE FUNCIONAMIENTO"/>
    <s v="VICERRECTORÍA DE GESTIÓN UNIVERSITARIA"/>
    <x v="26"/>
    <m/>
    <m/>
    <s v="Consultoría"/>
    <x v="2"/>
    <n v="2"/>
    <n v="5000000"/>
    <n v="0.05"/>
    <n v="5250000"/>
    <n v="1"/>
    <s v="DIA"/>
    <d v="2025-02-09T00:00:00"/>
    <d v="2025-11-30T00:00:00"/>
    <n v="52500000"/>
    <m/>
    <m/>
    <n v="0"/>
    <n v="10"/>
    <n v="52500000"/>
    <n v="52500000"/>
    <s v="20.01"/>
    <s v="2.1.2.02.02.009"/>
    <s v="SI"/>
    <s v="NO"/>
    <s v="CON-149"/>
    <n v="80111600"/>
    <s v="Prestar servicios especializados para la implementación del enfoque étnico dentro del Centro de Egresados, fortaleciendo de manera transversal las líneas de acción formación e investigación, comunicaciones, procesos de aseguramiento de la calidad, proyección social y oferta laboral. Con especial atención a la línea de aseguramiento de la calidad desarrollando el monitoreo y la gestión de proyectos. "/>
    <s v="ok"/>
    <s v="enero"/>
    <s v="enero"/>
    <n v="10"/>
    <s v="MES(ES)"/>
    <s v="Contratación directa."/>
    <n v="52500000"/>
    <n v="52500000"/>
    <s v="NO"/>
    <s v="NA"/>
    <s v="GRUPO DE CONTRATACION UNIVERSIDAD PEDAGOGICA NACIONAL"/>
    <s v="CO-DC"/>
    <s v="CENTRO DE EGRESADOS"/>
    <s v="601 5941844"/>
    <s v="contratacion@pedagogica.edu.co"/>
    <s v="NO"/>
    <s v="NO"/>
    <s v="No Aplica"/>
    <s v="Todas"/>
    <s v="Todos"/>
    <s v="No Aplica"/>
    <m/>
    <m/>
  </r>
  <r>
    <s v="150"/>
    <s v="GASTOS DE FUNCIONAMIENTO"/>
    <s v="VICERRECTORÍA ADMINISTRATIVA Y FINANCIERA"/>
    <x v="18"/>
    <m/>
    <s v="Entrenador"/>
    <s v="Servicios profesionales"/>
    <x v="2"/>
    <n v="2"/>
    <n v="5000000"/>
    <n v="0.05"/>
    <n v="0"/>
    <n v="1"/>
    <s v="DIA"/>
    <m/>
    <m/>
    <n v="0"/>
    <m/>
    <m/>
    <n v="0"/>
    <n v="0"/>
    <n v="0"/>
    <n v="0"/>
    <s v="20.01"/>
    <s v="2.1.2.02.02.009"/>
    <s v="SI"/>
    <s v="NO"/>
    <s v="CON-150"/>
    <n v="80111600"/>
    <s v="Prestar servicios especializados en el acompañamiento y manejo de situaciones de crisis presentado en docentes y estudiantes de las unidades académicas de la Universidad Pedagógica Nacional por situaciones acaecidas y otras afectaciones emocionales que inciden en la convivencia institucional."/>
    <s v="eliminar"/>
    <d v="1899-12-30T00:00:00"/>
    <d v="1899-12-30T00:00:00"/>
    <n v="0"/>
    <s v="MES(ES)"/>
    <s v="Contratación directa."/>
    <n v="0"/>
    <n v="0"/>
    <s v="NO"/>
    <s v="NA"/>
    <s v="GRUPO DE CONTRATACION UNIVERSIDAD PEDAGOGICA NACIONAL"/>
    <s v="CO-DC"/>
    <s v="SUBDIRECCIÓN DE BIENESTAR UNIVERSITARIO"/>
    <s v="601 5941844"/>
    <s v="contratacion@pedagogica.edu.co"/>
    <s v="NO"/>
    <s v="NO"/>
    <s v="No Aplica"/>
    <s v="Todas"/>
    <s v="Todos"/>
    <s v="No Aplica"/>
    <m/>
    <m/>
  </r>
  <r>
    <s v="153"/>
    <s v="GASTOS DE FUNCIONAMIENTO"/>
    <s v="VICERRECTORÍA ACADÉMICA "/>
    <x v="7"/>
    <s v="Plan Integral de Cobertura 2024"/>
    <s v="Servicios Profesionales"/>
    <s v="CPS"/>
    <x v="2"/>
    <n v="6"/>
    <n v="6200000"/>
    <n v="0.05"/>
    <n v="6510000"/>
    <n v="1"/>
    <s v="DIA"/>
    <d v="2025-02-03T00:00:00"/>
    <d v="2025-12-12T00:00:00"/>
    <n v="65100000"/>
    <m/>
    <m/>
    <n v="0"/>
    <n v="10"/>
    <n v="65100000"/>
    <n v="65100000"/>
    <s v="20.01"/>
    <s v="2.1.2.02.02.008"/>
    <s v="SI"/>
    <s v="NO"/>
    <s v="PIC-153"/>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 "/>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155"/>
    <s v="GASTOS DE FUNCIONAMIENTO"/>
    <s v="RECTORÍA"/>
    <x v="0"/>
    <m/>
    <s v="Logística Consejo Superior"/>
    <s v="Logística"/>
    <x v="2"/>
    <n v="6"/>
    <n v="6200000"/>
    <n v="0.05"/>
    <n v="6510000"/>
    <n v="1"/>
    <s v="MENSUAL"/>
    <d v="2025-02-03T00:00:00"/>
    <d v="2025-12-03T00:00:00"/>
    <n v="65100000"/>
    <m/>
    <m/>
    <n v="0"/>
    <n v="10"/>
    <n v="65100000"/>
    <n v="65100000"/>
    <s v="20.01"/>
    <s v="2.1.2.02.02.008"/>
    <s v="SI"/>
    <s v="NO"/>
    <s v="CON-155"/>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6"/>
    <s v="GASTOS DE FUNCIONAMIENTO"/>
    <s v="RECTORÍA"/>
    <x v="5"/>
    <m/>
    <s v="Servicios Profesionales"/>
    <s v="CPS"/>
    <x v="2"/>
    <n v="4"/>
    <n v="5700000"/>
    <n v="0.05"/>
    <n v="5985000"/>
    <n v="1"/>
    <s v="MENSUAL"/>
    <d v="2025-02-03T00:00:00"/>
    <d v="2025-12-12T00:00:00"/>
    <n v="59850000"/>
    <m/>
    <m/>
    <n v="0"/>
    <n v="10"/>
    <n v="59850000"/>
    <n v="59850000"/>
    <s v="20.01"/>
    <s v="2.1.2.02.02.008"/>
    <s v="SI"/>
    <s v="NO"/>
    <s v="CON-156"/>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57"/>
    <s v="GASTOS DE FUNCIONAMIENTO"/>
    <s v="RECTORÍA"/>
    <x v="0"/>
    <m/>
    <s v="Servicios Profesionales"/>
    <s v="CPS"/>
    <x v="2"/>
    <n v="6"/>
    <n v="6200000"/>
    <n v="0.05"/>
    <n v="6510000"/>
    <n v="1"/>
    <s v="DIA"/>
    <d v="2025-02-03T00:00:00"/>
    <d v="2025-12-03T00:00:00"/>
    <n v="65100000"/>
    <m/>
    <m/>
    <n v="0"/>
    <n v="10"/>
    <n v="65100000"/>
    <n v="65100000"/>
    <s v="20.01"/>
    <s v="2.1.2.02.02.008"/>
    <s v="SI"/>
    <s v="NO"/>
    <s v="CON-157"/>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8"/>
    <s v="GASTOS DE FUNCIONAMIENTO "/>
    <s v="VICERRECTORÍA ADMINISTRATIVA Y FINANCIERA"/>
    <x v="22"/>
    <m/>
    <s v="Servicios Técnicos"/>
    <s v="CPS"/>
    <x v="2"/>
    <n v="6"/>
    <n v="6600000"/>
    <n v="0.05"/>
    <n v="6930000"/>
    <n v="1"/>
    <s v="DIA"/>
    <d v="2025-02-03T00:00:00"/>
    <d v="2025-11-30T00:00:00"/>
    <n v="69300000"/>
    <m/>
    <m/>
    <n v="0"/>
    <n v="10"/>
    <n v="69300000"/>
    <n v="69300000"/>
    <s v="20.01"/>
    <s v="2.1.2.02.02.008"/>
    <s v="SI"/>
    <s v="NO"/>
    <s v="CON-158"/>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ok"/>
    <s v="ferebro"/>
    <s v="ferebro"/>
    <n v="10"/>
    <s v="MES(ES)"/>
    <s v="Contratación directa."/>
    <n v="19800000"/>
    <n v="19800000"/>
    <s v="NO"/>
    <s v="NA"/>
    <s v="GRUPO DE CONTRATACION UNIVERSIDAD PEDAGOGICA NACIONAL"/>
    <s v="CO-DC"/>
    <s v="GRUPO INTERNO DE TRABAJO DE GESTIÓN DOCUMENTAL"/>
    <s v="601 5941844"/>
    <s v="contratacion@pedagogica.edu.co"/>
    <s v="NO"/>
    <s v="NO"/>
    <s v="No Aplica"/>
    <s v="Todas"/>
    <s v="Todos"/>
    <s v="No Aplica"/>
    <m/>
    <m/>
  </r>
  <r>
    <s v="159"/>
    <s v="GASTOS DE FUNCIONAMIENTO "/>
    <s v="VICERRECTORÍA ADMINISTRATIVA Y FINANCIERA"/>
    <x v="22"/>
    <m/>
    <s v="Servicios Técnicos"/>
    <s v="CPS"/>
    <x v="2"/>
    <n v="6"/>
    <n v="6600000"/>
    <n v="0.05"/>
    <n v="6930000"/>
    <n v="1"/>
    <s v="DIA"/>
    <m/>
    <m/>
    <n v="0"/>
    <m/>
    <m/>
    <n v="0"/>
    <n v="0"/>
    <n v="0"/>
    <n v="0"/>
    <s v="20.01"/>
    <s v="2.1.2.02.02.008"/>
    <s v="SI"/>
    <s v="NO"/>
    <s v="CON-159"/>
    <n v="80111600"/>
    <s v="Prestar los servicios profesionales para la elaboración, modificación de las Tablas de Retención Documental - TRD, Tablas de Valoración Documental - TVD y presentación para su convalidación ante el Archivo General de la Nación - AGN, así como en la elaboración de otros instrumentos archivísticos&quot;."/>
    <s v="eliminar "/>
    <s v="ferebro"/>
    <s v="ferebro"/>
    <n v="0"/>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60"/>
    <s v="GASTOS DE FUNCIONAMIENTO"/>
    <s v="VICERRECTORÍA ADMINISTRATIVA Y FINANCIERA"/>
    <x v="18"/>
    <s v="DEPORTE"/>
    <m/>
    <s v="Servicios profesionales"/>
    <x v="4"/>
    <n v="4"/>
    <n v="1850000"/>
    <n v="0.05"/>
    <n v="1942500"/>
    <n v="1"/>
    <s v="DIA"/>
    <d v="2025-02-11T00:00:00"/>
    <d v="2025-06-06T00:00:00"/>
    <n v="13597500"/>
    <d v="2025-08-12T00:00:00"/>
    <d v="2025-11-28T00:00:00"/>
    <n v="6993000"/>
    <n v="7"/>
    <n v="20590500"/>
    <n v="20590500"/>
    <s v="20.01"/>
    <s v="2.1.2.02.02.009"/>
    <s v="SI"/>
    <s v="NO"/>
    <s v="CON-160"/>
    <n v="80111600"/>
    <s v="Prestar servicios profesionales para planificar y realizar actividades recreo-deportivas y lúdicas dirigidas a  funcionarios y docentes en maro del Plan Anual de actividades de la Subdirección de Bienestar Universitario"/>
    <s v="revisar "/>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1"/>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61"/>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2"/>
    <s v="GASTOS DE FUNCIONAMIENTO"/>
    <s v="RECTORÍA"/>
    <x v="5"/>
    <m/>
    <s v="Servicios Profesionales"/>
    <s v="CPS"/>
    <x v="2"/>
    <n v="4"/>
    <n v="5700000"/>
    <n v="0.05"/>
    <n v="5985000"/>
    <n v="1"/>
    <s v="MENSUAL"/>
    <d v="2025-02-03T00:00:00"/>
    <d v="2025-12-12T00:00:00"/>
    <n v="59850000"/>
    <m/>
    <m/>
    <n v="0"/>
    <n v="10"/>
    <n v="59850000"/>
    <n v="59850000"/>
    <s v="21.20.01"/>
    <s v="2.1.2.02.02.008"/>
    <s v="SI"/>
    <s v="NO"/>
    <s v="CON-162"/>
    <n v="80111600"/>
    <s v="Prestar servicios profesionales de apoyo y asistencia técnica a la Oficina de Desarrollo y Planeación para el proceso de Planeación Financiera relacionadas con las proyecciones presupuestales y financieras requeridas por la institu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3"/>
    <s v="GASTOS DE FUNCIONAMIENTO"/>
    <s v="RECTORÍA"/>
    <x v="5"/>
    <m/>
    <s v="Servicios Profesionales"/>
    <s v="CPS"/>
    <x v="2"/>
    <n v="4"/>
    <n v="5700000"/>
    <n v="0.05"/>
    <n v="5985000"/>
    <n v="1"/>
    <s v="MENSUAL"/>
    <d v="2025-02-03T00:00:00"/>
    <d v="2025-12-12T00:00:00"/>
    <n v="59850000"/>
    <m/>
    <m/>
    <n v="0"/>
    <n v="10"/>
    <n v="59850000"/>
    <n v="59850000"/>
    <s v="21.20.01"/>
    <s v="2.1.2.02.02.008"/>
    <s v="SI"/>
    <s v="NO"/>
    <s v="CON-163"/>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4"/>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164"/>
    <n v="80111600"/>
    <s v="Prestar servicios profesionales para realizar las actividades de diseño, desarrollo, integración y mantenimiento _x000a_de aplicaciones de la Universidad Pedagógica Nacional utilizando metodologías ágiles de desarrollo de software."/>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165"/>
    <s v="GASTOS DE FUNCIONAMIENTO"/>
    <s v="INSTITUTO PEDAGÓGICO NACIONAL"/>
    <x v="21"/>
    <m/>
    <m/>
    <m/>
    <x v="1"/>
    <m/>
    <n v="3100000"/>
    <n v="0.05"/>
    <n v="3100000"/>
    <n v="1"/>
    <s v="DIA"/>
    <d v="2025-02-03T00:00:00"/>
    <d v="2025-12-12T00:00:00"/>
    <n v="31000000"/>
    <m/>
    <m/>
    <m/>
    <n v="10"/>
    <n v="31000000"/>
    <n v="31000000"/>
    <s v="20.01"/>
    <s v="2.1.2.02.02.008"/>
    <s v="SI"/>
    <s v="NO"/>
    <s v="CON-165"/>
    <n v="80111600"/>
    <s v="Prestar servicios profesionales al IPN, con el fin de apoyar con la elaboración, revisión y ajustes de los PIAR - (Plan individualizado de ajustes razonables) con las comunidades del IPN y presentar ante los entes externos los documentos reglamentados que den cuenta a los procesos de inclusión."/>
    <s v="eliminar "/>
    <s v="enero"/>
    <s v="agosto"/>
    <n v="2"/>
    <s v="MES(ES)"/>
    <s v="Contratación directa."/>
    <n v="6200000"/>
    <n v="6200000"/>
    <s v="NO"/>
    <s v="NA"/>
    <s v="GRUPO DE CONTRATACION UNIVERSIDAD PEDAGOGICA NACIONAL"/>
    <s v="CO-DC"/>
    <s v="INSTITUTO PEDAGÓGICO NACIONAL"/>
    <s v="601 5941844"/>
    <s v="contratacion@pedagogica.edu.co"/>
    <s v="NO"/>
    <s v="NO"/>
    <s v="No Aplica"/>
    <s v="Todas"/>
    <s v="Todos"/>
    <s v="No Aplica"/>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
  <r>
    <s v="IGUAL "/>
    <s v="001"/>
    <s v="GASTOS DE FUNCIONAMIENTO"/>
    <s v="RECTORÍA"/>
    <s v="RECTORÍA"/>
    <s v="CONSEJO SUPERIOR"/>
    <s v="Logística Consejo Superior"/>
    <s v="Logística"/>
    <s v="OTRO"/>
    <m/>
    <s v="-"/>
    <m/>
    <n v="4891250"/>
    <n v="1"/>
    <s v="MENSUAL"/>
    <d v="2025-01-01T00:00:00"/>
    <d v="2025-12-31T00:00:00"/>
    <n v="83151250"/>
    <m/>
    <m/>
    <n v="0"/>
    <n v="12"/>
    <n v="83151250"/>
    <x v="0"/>
    <x v="0"/>
    <s v="NO"/>
    <m/>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m/>
    <s v="NO"/>
    <s v="PIC-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m/>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m/>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r>
  <r>
    <s v="IGUAL"/>
    <s v="005"/>
    <s v="GASTOS DE FUNCIONAMIENTO"/>
    <s v="RECTORÍA"/>
    <s v="OFICINA JURÍDICA "/>
    <m/>
    <s v="Servicios Profesionales"/>
    <s v="CPS"/>
    <s v="ASESOR"/>
    <m/>
    <n v="10072674"/>
    <n v="0.03"/>
    <n v="10192000"/>
    <n v="1"/>
    <s v="DIA"/>
    <d v="2025-01-13T00:00:00"/>
    <d v="2025-12-19T00:00:00"/>
    <n v="112112000"/>
    <m/>
    <m/>
    <n v="0"/>
    <n v="11"/>
    <n v="112112000"/>
    <x v="0"/>
    <x v="0"/>
    <s v="SI"/>
    <m/>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m/>
    <s v="NO"/>
    <s v="CON-006"/>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r>
  <r>
    <s v="IGUAL "/>
    <s v="007"/>
    <s v="GASTOS DE FUNCIONAMIENTO"/>
    <s v="RECTORÍA"/>
    <s v="OFICINA DE CONTROL INTERNO"/>
    <m/>
    <s v="Servicios Profesionales"/>
    <s v="CPS"/>
    <s v="PROFESIONAL ESPECIALIZADO"/>
    <n v="4"/>
    <n v="4700000"/>
    <n v="0.05"/>
    <n v="4935000"/>
    <n v="1"/>
    <s v="DIA"/>
    <d v="2025-02-03T00:00:00"/>
    <d v="2025-12-12T00:00:00"/>
    <n v="49350000"/>
    <m/>
    <m/>
    <n v="0"/>
    <n v="10"/>
    <n v="49350000"/>
    <x v="0"/>
    <x v="0"/>
    <s v="SI"/>
    <m/>
    <s v="NO"/>
    <s v="CON-007"/>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m/>
    <s v="NO"/>
    <s v="CON-008"/>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m/>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1"/>
    <n v="80111600"/>
    <s v="Prestar los servicios 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m/>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m/>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m/>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r>
  <r>
    <s v="PIC"/>
    <s v="017"/>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18"/>
    <s v="GASTOS DE FUNCIONAMIENTO"/>
    <s v="VICERRECTORÍA ACADÉMICA "/>
    <s v="DESPACHO VAC"/>
    <s v="Plan Integral de Cobertura 2024"/>
    <s v="Servicios Profesionales"/>
    <s v="CPS"/>
    <s v="PROFESIONAL ESPECIALIZADO"/>
    <n v="3"/>
    <n v="6200000"/>
    <n v="0.04"/>
    <n v="6448000"/>
    <n v="1"/>
    <s v="DIA"/>
    <d v="2025-02-03T00:00:00"/>
    <d v="2025-12-12T00:00:00"/>
    <n v="67704000"/>
    <m/>
    <m/>
    <n v="0"/>
    <n v="10.5"/>
    <n v="67704000"/>
    <x v="1"/>
    <x v="0"/>
    <s v="SI"/>
    <m/>
    <s v="NO"/>
    <s v="PIC-018"/>
    <n v="80111600"/>
    <s v="Prestar servicios profesionales especializados para apoyar la gestión, articulación y sistematización de las acciones relacionadas con el Sistema de Gestión de Permanencia y las acciones para el relacionamiento con las Escuelas Normales Superiores de la Universidad Pedagógica Nacional, con el propósito de fortalecer los procesos académicos y administrativos, implementar de manera efectiva los programas académicos en las regiones y _x000a_Producción con el apoyo del Observatorio Informes y recomendaciones. "/>
    <s v="enero"/>
    <s v="enero"/>
    <n v="5"/>
    <s v="MES(ES)"/>
    <s v="Contratación directa."/>
    <n v="67704000"/>
    <n v="67704000"/>
    <s v="NO"/>
    <s v="NA"/>
    <s v="GRUPO DE CONTRATACION UNIVERSIDAD PEDAGOGICA NACIONAL"/>
    <s v="CO-DC"/>
    <s v="DESPACHO VAC"/>
    <s v="601 5941844"/>
    <s v="contratacion@pedagogica.edu.co"/>
    <s v="NO"/>
    <s v="NO"/>
    <s v="No Aplica"/>
    <s v="Todas"/>
    <s v="Todos"/>
    <s v="No Aplica"/>
    <m/>
    <m/>
  </r>
  <r>
    <s v="PIC"/>
    <s v="019"/>
    <s v="GASTOS DE FUNCIONAMIENTO"/>
    <s v="VICERRECTORÍA ACADÉMICA "/>
    <s v="DESPACHO VAC- Facultad de Educación"/>
    <s v="Plan Integral de Cobertura 2024"/>
    <s v="Servicios Profesionales"/>
    <s v="CPS"/>
    <s v="TÉCNICO"/>
    <n v="3"/>
    <n v="2900000"/>
    <n v="0.05"/>
    <n v="3045000"/>
    <n v="1"/>
    <s v="DIA"/>
    <d v="2025-02-03T00:00:00"/>
    <d v="2025-12-12T00:00:00"/>
    <n v="31972500"/>
    <m/>
    <m/>
    <n v="0"/>
    <n v="10.5"/>
    <n v="31972500"/>
    <x v="1"/>
    <x v="0"/>
    <s v="SI"/>
    <m/>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0"/>
    <s v="GASTOS DE FUNCIONAMIENTO"/>
    <s v="VICERRECTORÍA ACADÉMICA "/>
    <s v="DESPACHO VAC- Facultad de Bellas Artes "/>
    <s v="Plan Integral de Cobertura 2024"/>
    <s v="Servicios Profesionales"/>
    <s v="CPS"/>
    <s v="TÉCNICO"/>
    <n v="3"/>
    <n v="2900000"/>
    <n v="0.05"/>
    <n v="3045000"/>
    <n v="1"/>
    <s v="DIA"/>
    <d v="2025-02-03T00:00:00"/>
    <d v="2025-12-12T00:00:00"/>
    <n v="31972500"/>
    <m/>
    <m/>
    <n v="0"/>
    <n v="10.5"/>
    <n v="31972500"/>
    <x v="1"/>
    <x v="0"/>
    <s v="SI"/>
    <m/>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1"/>
    <s v="GASTOS DE FUNCIONAMIENTO"/>
    <s v="VICERRECTORÍA ACADÉMICA "/>
    <s v="DESPACHO VAC - Facultad de Educación Fisica "/>
    <s v="Plan Integral de Cobertura 2024"/>
    <s v="Servicios Profesionales"/>
    <s v="CPS"/>
    <s v="PROFESIONAL UNIVERSITARIO"/>
    <n v="3"/>
    <n v="4400000"/>
    <n v="0.05"/>
    <n v="4620000"/>
    <n v="1"/>
    <s v="DIA"/>
    <d v="2025-02-03T00:00:00"/>
    <d v="2025-12-12T00:00:00"/>
    <n v="48510000"/>
    <m/>
    <m/>
    <n v="0"/>
    <n v="10.5"/>
    <n v="48510000"/>
    <x v="1"/>
    <x v="0"/>
    <s v="SI"/>
    <m/>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48510000"/>
    <n v="48510000"/>
    <m/>
    <m/>
    <m/>
    <m/>
    <m/>
    <m/>
    <m/>
    <m/>
    <m/>
    <m/>
    <m/>
    <m/>
    <m/>
    <m/>
    <m/>
  </r>
  <r>
    <s v="PIC"/>
    <s v="022"/>
    <s v="GASTOS DE FUNCIONAMIENTO"/>
    <s v="VICERRECTORÍA ACADÉMICA "/>
    <s v="DESPACHO VAC -Grupo de Comunicaciones"/>
    <s v="Plan Integral de Cobertura 2024"/>
    <s v="Servicios Profesionales"/>
    <s v="CPS"/>
    <s v="PROFESIONAL UNIVERSITARIO"/>
    <n v="3"/>
    <n v="4200000"/>
    <n v="0.05"/>
    <n v="4410000"/>
    <n v="1"/>
    <s v="DIA"/>
    <d v="2025-02-03T00:00:00"/>
    <d v="2025-12-12T00:00:00"/>
    <n v="46305000"/>
    <m/>
    <m/>
    <n v="0"/>
    <n v="10.5"/>
    <n v="46305000"/>
    <x v="1"/>
    <x v="0"/>
    <s v="SI"/>
    <m/>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actividad misional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r>
  <r>
    <s v="PIC"/>
    <s v="023"/>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4"/>
    <s v="GASTOS DE FUNCIONAMIENTO"/>
    <s v="VICERRECTORÍA ACADÉMICA "/>
    <s v="DESPACHO VAC"/>
    <s v="Plan Integral de Cobertura 2024"/>
    <s v="Servicios Profesionales"/>
    <s v="CPS"/>
    <s v="PROFESIONAL UNIVERSITARIO"/>
    <n v="6"/>
    <n v="4200000"/>
    <n v="0.05"/>
    <n v="4410000"/>
    <n v="1"/>
    <s v="DIA"/>
    <d v="2025-02-03T00:00:00"/>
    <d v="2025-12-12T00:00:00"/>
    <n v="46305000"/>
    <m/>
    <m/>
    <n v="0"/>
    <n v="10.5"/>
    <n v="46305000"/>
    <x v="1"/>
    <x v="0"/>
    <s v="SI"/>
    <m/>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5"/>
    <s v="GASTOS DE FUNCIONAMIENTO"/>
    <s v="VICERRECTORÍA ACADÉMICA "/>
    <s v="DESPACHO VAC"/>
    <s v="Plan Integral de Cobertura 2024"/>
    <s v="Servicios Profesionales"/>
    <s v="CPS"/>
    <s v="PROFESIONAL UNIVERSITARIO"/>
    <n v="6"/>
    <n v="4400000"/>
    <n v="0.04"/>
    <n v="4576000"/>
    <n v="1"/>
    <s v="DIA"/>
    <d v="2025-02-03T00:00:00"/>
    <d v="2025-12-12T00:00:00"/>
    <n v="48048000"/>
    <m/>
    <m/>
    <n v="0"/>
    <n v="10.5"/>
    <n v="48048000"/>
    <x v="1"/>
    <x v="0"/>
    <s v="SI"/>
    <m/>
    <s v="NO"/>
    <s v="PIC-025"/>
    <n v="80111600"/>
    <s v="Prestar servicios profesionales para apoyar a la vicerrectoría académica en el proceso de resignificación curricular, núcleo común y proyección estudios sobre desafíos de la educación superior en contexto en el contexto de las demandas nacionales de  ampliación de cobertura"/>
    <s v="enero"/>
    <s v="enero"/>
    <n v="10.5"/>
    <s v="MES(ES)"/>
    <s v="Contratación directa."/>
    <n v="48048000"/>
    <n v="48048000"/>
    <s v="NO"/>
    <s v="NA"/>
    <s v="GRUPO DE CONTRATACION UNIVERSIDAD PEDAGOGICA NACIONAL"/>
    <s v="CO-DC"/>
    <s v="DESPACHO VAC"/>
    <s v="601 5941844"/>
    <s v="contratacion@pedagogica.edu.co"/>
    <s v="NO"/>
    <s v="NO"/>
    <s v="No Aplica"/>
    <s v="Todas"/>
    <s v="Todos"/>
    <s v="No Aplica"/>
    <m/>
    <m/>
  </r>
  <r>
    <s v="PIC"/>
    <s v="026"/>
    <s v="GASTOS DE FUNCIONAMIENTO"/>
    <s v="VICERRECTORÍA ACADÉMICA "/>
    <s v="DESPACHO VAC - CINNDET"/>
    <s v="Plan Integral de Cobertura 2024"/>
    <s v="Servicios Profesionales"/>
    <s v="CPS"/>
    <s v="TÉCNICO"/>
    <n v="1"/>
    <n v="2900000"/>
    <n v="0.05"/>
    <n v="3045000"/>
    <n v="1"/>
    <s v="DIA"/>
    <d v="2025-02-03T00:00:00"/>
    <d v="2025-12-12T00:00:00"/>
    <n v="31972500"/>
    <m/>
    <m/>
    <n v="0"/>
    <n v="10.5"/>
    <n v="31972500"/>
    <x v="1"/>
    <x v="0"/>
    <s v="SI"/>
    <m/>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m/>
    <m/>
    <m/>
    <m/>
    <m/>
    <n v="31972500"/>
    <n v="31972500"/>
    <m/>
    <m/>
    <m/>
    <m/>
    <m/>
    <m/>
    <m/>
    <m/>
    <m/>
    <m/>
    <m/>
    <m/>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m/>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m/>
    <s v="NO"/>
    <s v="CON-032"/>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IGUAL"/>
    <s v="033"/>
    <s v="GASTOS DE FUNCIONAMIENTO"/>
    <s v="VICERRECTORÍA ACADÉMICA "/>
    <s v="SUBDIRECCIÓN DE ADMISIONES Y REGISTRO"/>
    <m/>
    <s v="Servicios Profesionales"/>
    <s v="CPS"/>
    <s v="PROFESIONAL ESPECIALIZADO"/>
    <n v="3"/>
    <n v="5350000"/>
    <n v="0.04"/>
    <n v="5564000"/>
    <n v="1"/>
    <s v="DIA"/>
    <d v="2025-02-03T00:00:00"/>
    <d v="2025-12-12T00:00:00"/>
    <n v="55640000"/>
    <m/>
    <m/>
    <n v="0"/>
    <n v="10"/>
    <n v="55640000"/>
    <x v="0"/>
    <x v="0"/>
    <s v="SI"/>
    <m/>
    <s v="NO"/>
    <s v="CON-033"/>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enero"/>
    <s v="enero"/>
    <n v="10"/>
    <s v="MES(ES)"/>
    <s v="Contratación directa."/>
    <n v="55640000"/>
    <n v="55640000"/>
    <s v="NO"/>
    <s v="NA"/>
    <s v="GRUPO DE CONTRATACION UNIVERSIDAD PEDAGOGICA NACIONAL"/>
    <s v="CO-DC"/>
    <s v="SUBDIRECCIÓN DE ADMISIONES Y REGISTRO"/>
    <s v="601 5941844"/>
    <s v="contratacion@pedagogica.edu.co"/>
    <s v="NO"/>
    <s v="NO"/>
    <s v="No Aplica"/>
    <s v="Todas"/>
    <s v="Todos"/>
    <s v="No Aplica"/>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m/>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7"/>
    <n v="80111600"/>
    <s v="Prestar servicios de diseño gráfico para la producción editorial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m/>
    <s v="NO"/>
    <s v="CON-039"/>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IGUAL"/>
    <s v="040"/>
    <s v="GASTOS DE FUNCIONAMIENTO"/>
    <s v="VICERRECTORÍA DE GESTIÓN UNIVERSITARIA"/>
    <s v="GRUPO EDITORIAL"/>
    <m/>
    <s v="Servicios Profesionales"/>
    <s v="CPS"/>
    <s v="PROFESIONAL ESPECIALIZADO"/>
    <n v="3"/>
    <n v="5350000"/>
    <n v="0.05"/>
    <n v="5617500"/>
    <n v="1"/>
    <s v="DIA"/>
    <d v="2025-02-03T00:00:00"/>
    <d v="2025-05-30T00:00:00"/>
    <n v="22470000"/>
    <m/>
    <m/>
    <n v="0"/>
    <n v="4"/>
    <n v="22470000"/>
    <x v="0"/>
    <x v="0"/>
    <s v="SI"/>
    <m/>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470000"/>
    <n v="22470000"/>
    <s v="NO"/>
    <s v="NA"/>
    <s v="GRUPO DE CONTRATACION UNIVERSIDAD PEDAGOGICA NACIONAL"/>
    <s v="CO-DC"/>
    <s v="GRUPO EDITORIAL"/>
    <s v="601 5941844"/>
    <s v="contratacion@pedagogica.edu.co"/>
    <s v="NO"/>
    <s v="NO"/>
    <s v="No Aplica"/>
    <s v="Todas"/>
    <s v="Todos"/>
    <s v="No Aplica"/>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m/>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m/>
    <s v="NO"/>
    <s v="CON-042"/>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r>
  <r>
    <s v="IGUAL "/>
    <s v="043"/>
    <s v="GASTOS DE FUNCIONAMIENTO"/>
    <s v="VICERRECTORÍA ADMINISTRATIVA Y FINANCIERA"/>
    <s v="SUBDIRECCIÓN FINANCIERA"/>
    <m/>
    <s v="Servicios Profesionales"/>
    <s v="CPS"/>
    <s v="PROFESIONAL UNIVERSITARIO"/>
    <n v="5"/>
    <n v="4200000"/>
    <n v="0.05"/>
    <n v="4410000"/>
    <n v="1"/>
    <s v="DIA"/>
    <d v="2025-01-16T00:00:00"/>
    <d v="2025-12-15T00:00:00"/>
    <n v="48510000"/>
    <m/>
    <m/>
    <n v="0"/>
    <n v="11"/>
    <n v="48510000"/>
    <x v="0"/>
    <x v="0"/>
    <s v="SI"/>
    <m/>
    <s v="NO"/>
    <s v="CON-043"/>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d v="2025-01-16T00:00:00"/>
    <d v="2025-01-16T00:00:00"/>
    <n v="11"/>
    <s v="MES(ES)"/>
    <s v="Contratación directa."/>
    <n v="48510000"/>
    <n v="48510000"/>
    <s v="NO"/>
    <s v="NA"/>
    <s v="GRUPO DE CONTRATACION UNIVERSIDAD PEDAGOGICA NACIONAL"/>
    <s v="CO-DC"/>
    <s v="SUBDIRECCIÓN FINANCIERA"/>
    <s v="601 5941844"/>
    <s v="contratacion@pedagogica.edu.co"/>
    <s v="NO"/>
    <s v="NO"/>
    <s v="No Aplica"/>
    <s v="Todas"/>
    <s v="Todos"/>
    <s v="No Aplica"/>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m/>
    <m/>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m/>
    <m/>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190000000"/>
    <x v="0"/>
    <x v="0"/>
    <s v="NO"/>
    <m/>
    <m/>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190000000"/>
    <n v="1900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m/>
    <m/>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8"/>
    <s v="GASTOS DE FUNCIONAMIENTO"/>
    <s v="VICERRECTORÍA ADMINISTRATIVA Y FINANCIERA"/>
    <s v="DESPACHO VAD"/>
    <s v="Grupo Interno de Trabajo de Infraestructura Física"/>
    <s v="Servicios Profesionales"/>
    <s v="CPS"/>
    <s v="PROFESIONAL ESPECIALIZADO"/>
    <n v="5"/>
    <n v="6000000"/>
    <n v="0.04"/>
    <n v="6240000"/>
    <n v="1"/>
    <s v="DIA"/>
    <d v="2025-02-03T00:00:00"/>
    <d v="2025-12-12T00:00:00"/>
    <n v="62400000"/>
    <m/>
    <m/>
    <n v="0"/>
    <n v="10"/>
    <n v="62400000"/>
    <x v="0"/>
    <x v="0"/>
    <s v="SI"/>
    <m/>
    <m/>
    <s v="CON-048"/>
    <n v="80111600"/>
    <s v="Prestar servicios profesionales especializados en ingeniería civil, diseño estructural y presupuestación de obras para las actividades de planeación y ejecución de las intervenciones, adecuaciones y apoyo o supervisión de Infraestructura Física de la Universidad Pedagógica Nacional, en el marco del proyecto de inversión denominado “Gestión y Mejoramiento de la Infraestructura y Dotación UPN” - Honorarios como están propuestos y fechas "/>
    <d v="2025-02-03T00:00:00"/>
    <d v="2025-02-03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m/>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m/>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m/>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m/>
    <s v="NO"/>
    <s v="CON-05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m/>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9"/>
    <n v="80111600"/>
    <s v="Prestar los servicios profesionales para orientar y llevar a_x000a_cabo la implementación de componentes de la Política de_x000a_Gobierno Digital que propendan a la trasformación digital en_x000a_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m/>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61"/>
    <n v="80111600"/>
    <s v="Prestar los servicios profesionales para continuar con el desarrollo de la página web de la Universidad _x000a_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m/>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m/>
    <s v="NO"/>
    <s v="CON-063"/>
    <n v="80111600"/>
    <s v="Prestar servicios profesionales para apoyar a la Subdirección de Bienestar Universitario en la asistencia jurídica _x000a_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m/>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6"/>
    <n v="80111600"/>
    <s v="Universidad Pedagógica Nacional, apoyar la organización del torneo SUE-DC y hacer acompañamiento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7"/>
    <n v="80111600"/>
    <s v="Prestar los servicios para orientar el taller del uso adecuado de la bicicleta para la comunidad educativa de la  Universidad Pedagógica Nacional."/>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8"/>
    <n v="80111600"/>
    <s v="Planificar y realizar los entrenamientos de futbol masculino de la Universidad Pedagógica Nacional, a través  de la irradiación cognitiva, la gamificación y hacer acompañamiento constante a los deportistas."/>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9"/>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6-06T00:00:00"/>
    <n v="26460000"/>
    <d v="2025-08-12T00:00:00"/>
    <d v="2025-11-28T00:00:00"/>
    <n v="13608000"/>
    <n v="7"/>
    <n v="40068000"/>
    <x v="0"/>
    <x v="1"/>
    <s v="SI"/>
    <m/>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6-06T00:00:00"/>
    <n v="13597500"/>
    <d v="2025-08-12T00:00:00"/>
    <d v="2025-11-28T00:00:00"/>
    <n v="6993000"/>
    <n v="7"/>
    <n v="20590500"/>
    <x v="0"/>
    <x v="1"/>
    <s v="SI"/>
    <m/>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8"/>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0"/>
    <n v="80111600"/>
    <s v=" Prestar sus servicios personales para garantizar la atención en el servicio del gimnasio en  Valmaria para los estudiantes y funcionarios de la institución durante las prácticas y _x000a_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1"/>
    <s v="GASTOS DE FUNCIONAMIENTO"/>
    <s v="VICERRECTORÍA ACADÉMICA "/>
    <s v="FACULTAD DE EDUCACIÓN FÍSICA "/>
    <s v="FACULTAD"/>
    <s v="Servicios Técnicos"/>
    <s v="CPS"/>
    <s v="TÉCNICO"/>
    <n v="2"/>
    <n v="2450000"/>
    <n v="0.05"/>
    <n v="2572500"/>
    <n v="1"/>
    <s v="DIA"/>
    <d v="2025-02-03T00:00:00"/>
    <d v="2025-12-12T00:00:00"/>
    <n v="25725000"/>
    <m/>
    <m/>
    <n v="0"/>
    <n v="10"/>
    <n v="25725000"/>
    <x v="0"/>
    <x v="1"/>
    <s v="SI"/>
    <m/>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5"/>
    <n v="80111600"/>
    <s v="Prestar sus servicios personales para garantizar la atención en el servicio del gimnasio de la  calle 72, con apoyo de las Tics y/o presencialmente cuando se requiera, en la jornada de la _x000a_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6"/>
    <s v="GASTOS DE FUNCIONAMIENTO"/>
    <s v="VICERRECTORÍA ACADÉMICA "/>
    <s v="FACULTAD DE EDUCACIÓN"/>
    <s v="DEPARTAMENTO DE PSICOPEDAGOGÍA"/>
    <s v="Intérpretes - Traductores - Mediadores"/>
    <s v="Consultoría"/>
    <s v="OTRO"/>
    <m/>
    <m/>
    <n v="0.05"/>
    <n v="0"/>
    <n v="12"/>
    <s v="DIA"/>
    <m/>
    <m/>
    <n v="0"/>
    <m/>
    <m/>
    <n v="0"/>
    <n v="0"/>
    <n v="397696197.60000002"/>
    <x v="0"/>
    <x v="1"/>
    <s v="SI"/>
    <m/>
    <s v="NO"/>
    <s v="CON-086"/>
    <n v="80111600"/>
    <s v="En el proceso de formación de los estudiantes con limitación auditiva aguda se requiere de intérpretes de lengua de señas para espacios académicos en los que participan."/>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m/>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m/>
    <s v="NO"/>
    <s v="CON-088"/>
    <n v="80111600"/>
    <s v="Apoyo asistencial en el servicio de fotocopiado para el desarrollo de las actividades administrativas y_x000a_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m/>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0"/>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1"/>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2"/>
    <s v="GASTOS DE COMERCIALIZACIÓN Y PRODUCCIÓN"/>
    <s v="VICERRECTORÍA DE GESTIÓN UNIVERSITARIA"/>
    <s v="CENTRO DE LENGUAS "/>
    <m/>
    <s v="Servicios Asistenciales"/>
    <s v="CPS"/>
    <s v="ASISTENCIAL"/>
    <n v="1"/>
    <n v="1680000"/>
    <n v="7.0000000000000007E-2"/>
    <n v="1797600"/>
    <n v="1"/>
    <s v="DIA"/>
    <d v="2025-02-10T00:00:00"/>
    <d v="2025-12-12T00:00:00"/>
    <n v="17976000"/>
    <m/>
    <m/>
    <n v="0"/>
    <n v="10"/>
    <n v="17976000"/>
    <x v="0"/>
    <x v="2"/>
    <s v="SI"/>
    <m/>
    <s v="NO"/>
    <s v="CLE-092"/>
    <n v="80111600"/>
    <s v="Prestar orientación en el área de recepción a la comunidad educativa y usuarios en general sobre los servicios y trámites académicos ofrecidos por el Centro de Lenguas y apoyar en otras actividades administrativas que sean solicitadas, así como a las demás actividades administrativas que le sean asignadas. "/>
    <d v="2025-02-10T00:00:00"/>
    <d v="2025-02-10T00:00:00"/>
    <n v="10"/>
    <s v="MES(ES)"/>
    <s v="Contratación directa."/>
    <n v="17976000"/>
    <n v="17976000"/>
    <s v="NO"/>
    <s v="NA"/>
    <s v="GRUPO DE CONTRATACION UNIVERSIDAD PEDAGOGICA NACIONAL"/>
    <s v="CO-DC"/>
    <s v="CENTRO DE LENGUAS "/>
    <s v="601 5941844"/>
    <s v="contratacion@pedagogica.edu.co"/>
    <s v="NO"/>
    <s v="NO"/>
    <s v="No Aplica"/>
    <s v="Todas"/>
    <s v="Todos"/>
    <s v="No Aplica"/>
    <m/>
    <m/>
  </r>
  <r>
    <s v="IGUAL"/>
    <s v="093"/>
    <s v="GASTOS DE COMERCIALIZACIÓN Y PRODUCCIÓN"/>
    <s v="VICERRECTORÍA DE GESTIÓN UNIVERSITARIA"/>
    <s v="CENTRO DE LENGUAS "/>
    <m/>
    <s v="Servicios Técnicos"/>
    <s v="CPS"/>
    <s v="OTRO"/>
    <m/>
    <n v="753070.5"/>
    <n v="0.05"/>
    <n v="1335048"/>
    <n v="1"/>
    <s v="DIA"/>
    <d v="2025-02-10T00:00:00"/>
    <d v="2025-12-12T00:00:00"/>
    <n v="12015432"/>
    <m/>
    <m/>
    <n v="0"/>
    <n v="9"/>
    <n v="12015432"/>
    <x v="0"/>
    <x v="2"/>
    <s v="SI"/>
    <m/>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0T00:00:00"/>
    <d v="2025-02-10T00:00:00"/>
    <n v="9"/>
    <s v="MES(ES)"/>
    <s v="Contratación directa."/>
    <n v="12015432"/>
    <n v="12015432"/>
    <s v="NO"/>
    <s v="NA"/>
    <s v="GRUPO DE CONTRATACION UNIVERSIDAD PEDAGOGICA NACIONAL"/>
    <s v="CO-DC"/>
    <s v="CENTRO DE LENGUAS "/>
    <s v="601 5941844"/>
    <s v="contratacion@pedagogica.edu.co"/>
    <s v="NO"/>
    <s v="SI"/>
    <s v="No Aplica"/>
    <s v="Todas"/>
    <s v="Todos"/>
    <s v="No Aplica"/>
    <m/>
    <m/>
  </r>
  <r>
    <s v="IGUAL "/>
    <s v="094"/>
    <s v="GASTOS DE COMERCIALIZACIÓN Y PRODUCCIÓN"/>
    <s v="VICERRECTORÍA DE GESTIÓN UNIVERSITARIA"/>
    <s v="CENTRO DE LENGUAS "/>
    <m/>
    <s v="Servicios académicos "/>
    <s v="CPS"/>
    <s v="OTRO"/>
    <m/>
    <m/>
    <n v="0.05"/>
    <n v="0"/>
    <n v="1"/>
    <s v="DIA"/>
    <d v="2025-01-15T00:00:00"/>
    <d v="2025-11-29T00:00:00"/>
    <n v="0"/>
    <m/>
    <m/>
    <n v="0"/>
    <n v="11"/>
    <n v="2050000000"/>
    <x v="0"/>
    <x v="2"/>
    <s v="SI"/>
    <m/>
    <s v="NO"/>
    <s v="CLE-094"/>
    <n v="80111600"/>
    <s v="Prestar servicios para el desarrollo de los procesos de formación de las actividades académicas programadas por el Centro de Lenguas para la vigencia 2025 "/>
    <d v="2025-01-15T00:00:00"/>
    <d v="2025-01-15T00:00:00"/>
    <n v="11"/>
    <s v="MES(ES)"/>
    <s v="Contratación directa."/>
    <n v="2050000000"/>
    <n v="2050000000"/>
    <s v="NO"/>
    <s v="NA"/>
    <s v="GRUPO DE CONTRATACION UNIVERSIDAD PEDAGOGICA NACIONAL"/>
    <s v="CO-DC"/>
    <s v="CENTRO DE LENGUAS "/>
    <s v="601 5941844"/>
    <s v="contratacion@pedagogica.edu.co"/>
    <s v="NO"/>
    <s v="SI"/>
    <s v="No Aplica"/>
    <s v="Todas"/>
    <s v="Todos"/>
    <s v="No Aplica"/>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m/>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m/>
    <s v="NO"/>
    <s v="CON-098"/>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m/>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m/>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m/>
    <s v="NO"/>
    <s v="PIC-102"/>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m/>
    <s v="NO"/>
    <s v="CON-103"/>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m/>
    <s v="105"/>
    <s v="GASTOS DE FUNCIONAMIENTO"/>
    <s v="RECTORÍA"/>
    <s v="RECTORÍA"/>
    <m/>
    <s v="Servicios Profesionales"/>
    <s v="CPS"/>
    <s v="PROFESIONAL ESPECIALIZADO"/>
    <n v="6"/>
    <n v="6200000"/>
    <n v="0.04"/>
    <n v="6510000"/>
    <n v="1"/>
    <s v="DIA"/>
    <d v="2025-02-03T00:00:00"/>
    <d v="2025-12-03T00:00:00"/>
    <n v="65100000"/>
    <m/>
    <m/>
    <n v="0"/>
    <n v="10"/>
    <n v="65100000"/>
    <x v="0"/>
    <x v="0"/>
    <s v="SI"/>
    <m/>
    <s v="NO"/>
    <s v="CON-105"/>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m/>
    <s v="NO"/>
    <s v="CON-106"/>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6-06T00:00:00"/>
    <n v="13597500"/>
    <d v="2025-08-12T00:00:00"/>
    <d v="2025-11-28T00:00:00"/>
    <n v="6993000"/>
    <n v="7"/>
    <n v="20590500"/>
    <x v="0"/>
    <x v="1"/>
    <s v="SI"/>
    <m/>
    <s v="NO"/>
    <s v="CON-107"/>
    <n v="80111600"/>
    <s v="Prestar servicios profesionales para planificar y realizar actividades recreo-deportivas y lúdicas dirigidas a  funcionarios y docentes en maro del Plan Anual de actividades de la Subdirección de Bienestar Universitario"/>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m/>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IGUAL"/>
    <s v="111"/>
    <s v="GASTOS DE FUNCIONAMIENTO"/>
    <s v="VICERRECTORÍA ADMINISTRATIVA Y FINANCIERA"/>
    <s v="SUBDIRECCIÓN DE GESTIÓN DE SISTEMAS DE INFORMACIÓN "/>
    <m/>
    <s v="Servicios Técnicos"/>
    <s v="CPS"/>
    <s v="PROFESIONAL UNIVERSITARIO"/>
    <n v="6"/>
    <n v="4400000"/>
    <n v="0.05"/>
    <n v="4576000"/>
    <n v="1"/>
    <s v="DIA"/>
    <d v="2025-02-03T00:00:00"/>
    <d v="2025-12-12T00:00:00"/>
    <n v="45760000"/>
    <m/>
    <m/>
    <n v="0"/>
    <n v="10"/>
    <n v="45760000"/>
    <x v="0"/>
    <x v="0"/>
    <s v="SI"/>
    <m/>
    <s v="NO"/>
    <s v="CON-111"/>
    <n v="80111600"/>
    <s v="Prestar servicios profesionales para realizar las actividades de diseño, desarrollo, integración y mantenimiento _x000a_de aplicaciones de la Universidad Pedagógica Nacional utilizando metodologías ágiles de desarrollo de software."/>
    <s v="ferebro"/>
    <s v="ferebro"/>
    <n v="10"/>
    <s v="MES(ES)"/>
    <s v="Contratación directa."/>
    <n v="45760000"/>
    <n v="45760000"/>
    <s v="NO"/>
    <s v="NA"/>
    <s v="GRUPO DE CONTRATACION UNIVERSIDAD PEDAGOGICA NACIONAL"/>
    <s v="CO-DC"/>
    <s v="SUBDIRECCIÓN DE GESTIÓN DE SISTEMAS DE INFORMACIÓN "/>
    <s v="601 5941844"/>
    <s v="contratacion@pedagogica.edu.co"/>
    <s v="NO"/>
    <s v="NO"/>
    <s v="No Aplica"/>
    <s v="Todas"/>
    <s v="Todos"/>
    <s v="No Aplica"/>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m/>
    <s v="NO"/>
    <s v="CON-438"/>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r>
  <r>
    <s v="nuevo"/>
    <s v="113"/>
    <s v="GASTOS DE FUNCIONAMIENTO"/>
    <s v="RECTORÍA"/>
    <s v="RECTORÍA"/>
    <m/>
    <s v="Servicios Profesionales"/>
    <s v="CPS"/>
    <s v="PROFESIONAL ESPECIALIZADO"/>
    <n v="6"/>
    <n v="6200000"/>
    <n v="0.04"/>
    <n v="6510000"/>
    <n v="1"/>
    <s v="DIA"/>
    <d v="2025-02-03T00:00:00"/>
    <d v="2025-12-03T00:00:00"/>
    <n v="65100000"/>
    <m/>
    <m/>
    <n v="0"/>
    <n v="10"/>
    <n v="65100000"/>
    <x v="0"/>
    <x v="0"/>
    <s v="SI"/>
    <m/>
    <s v="NO"/>
    <s v="CON-113"/>
    <n v="80111600"/>
    <s v="por definir"/>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4"/>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m/>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r>
  <r>
    <s v="PIC"/>
    <s v="118"/>
    <s v="GASTOS DE FUNCIONAMIENTO"/>
    <s v="VICERRECTORÍA ACADÉMICA "/>
    <s v="DESPACHO VAC - Subdirección de Recursos Educativos"/>
    <s v="Plan Integral de Cobertura 2024"/>
    <s v="Servicios Profesionales"/>
    <s v="CPS"/>
    <s v="PROFESIONAL UNIVERSITARIO"/>
    <n v="5"/>
    <n v="4200000"/>
    <n v="0.05"/>
    <n v="4410000"/>
    <n v="1"/>
    <s v="DIA"/>
    <d v="2025-02-03T00:00:00"/>
    <d v="2025-12-12T00:00:00"/>
    <n v="46305000"/>
    <m/>
    <m/>
    <n v="0"/>
    <n v="10.5"/>
    <n v="46305000"/>
    <x v="1"/>
    <x v="0"/>
    <s v="SI"/>
    <m/>
    <s v="NO"/>
    <s v="PIC-118"/>
    <n v="80111600"/>
    <s v="Prestar servicios profesionales en la Subdirección de Recurso Educativos para la producción y realización de material audiovisual de carácter institucional, educativo y didáctico en el marco del Plan Integral de Cobertura y la política institucional de regionalización de la Universidad Pedagógica Nacional "/>
    <s v="enero"/>
    <s v="enero"/>
    <n v="10.5"/>
    <s v="MES(ES)"/>
    <s v="Contratación directa."/>
    <n v="46305000"/>
    <n v="46305000"/>
    <s v="NO"/>
    <s v="NA"/>
    <s v="GRUPO DE CONTRATACION UNIVERSIDAD PEDAGOGICA NACIONAL"/>
    <s v="CO-DC"/>
    <s v="DESPACHO VAC - Subdirección de Recursos Educativos"/>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rectoría "/>
    <m/>
    <s v="Servicios Profesionales"/>
    <s v="CPS"/>
    <s v="PROFESIONAL UNIVERSITARIO"/>
    <n v="4"/>
    <n v="3900000"/>
    <n v="0.05"/>
    <n v="4095000"/>
    <n v="1"/>
    <s v="DIA"/>
    <d v="2025-02-03T00:00:00"/>
    <d v="2025-12-12T00:00:00"/>
    <n v="40950000"/>
    <m/>
    <m/>
    <n v="0"/>
    <n v="10"/>
    <n v="40950000"/>
    <x v="0"/>
    <x v="1"/>
    <s v="SI"/>
    <m/>
    <s v="NO"/>
    <s v="CON-"/>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0"/>
    <s v="MES(ES)"/>
    <s v="Contratación directa."/>
    <n v="40950000"/>
    <n v="40950000"/>
    <s v="NO"/>
    <s v="NA"/>
    <s v="GRUPO DE CONTRATACION UNIVERSIDAD PEDAGOGICA NACIONAL"/>
    <s v="CO-DC"/>
    <s v="rectoría "/>
    <s v="601 5941844"/>
    <s v="contratacion@pedagogica.edu.co"/>
    <s v="NO"/>
    <s v="NO"/>
    <s v="No Aplica"/>
    <s v="Todas"/>
    <s v="Todos"/>
    <s v="No Aplica"/>
    <m/>
    <m/>
  </r>
  <r>
    <s v="aplazar "/>
    <m/>
    <s v="GASTOS DE FUNCIONAMIENTO"/>
    <s v="RECTORÍA"/>
    <s v="FACULTAD DE CIENCIA Y TECNOLOGÍA"/>
    <s v="CINNDET"/>
    <s v="Servicios Asistenciales"/>
    <s v="CPS"/>
    <s v="ASISTENCIAL"/>
    <n v="5"/>
    <n v="2100000"/>
    <n v="0.05"/>
    <n v="2205000"/>
    <n v="1"/>
    <s v="DIA"/>
    <d v="2025-02-03T00:00:00"/>
    <d v="2025-11-30T00:00:00"/>
    <n v="22050000"/>
    <m/>
    <m/>
    <n v="0"/>
    <n v="10"/>
    <n v="22050000"/>
    <x v="0"/>
    <x v="0"/>
    <s v="SI"/>
    <s v="APLAZAR"/>
    <s v="NO"/>
    <s v="CON-"/>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FACULTAD DE CIENCIA Y TECNOLOGÍA"/>
    <s v="CINNDET"/>
    <s v="Servicios Profesionales"/>
    <s v="CPS"/>
    <s v="PROFESIONAL UNIVERSITARIO"/>
    <n v="5"/>
    <n v="4200000"/>
    <n v="0.05"/>
    <n v="4410000"/>
    <n v="1"/>
    <s v="DIA"/>
    <d v="2025-02-03T00:00:00"/>
    <d v="2025-11-30T00:00:00"/>
    <n v="44100000"/>
    <m/>
    <m/>
    <n v="0"/>
    <n v="10"/>
    <n v="44100000"/>
    <x v="0"/>
    <x v="0"/>
    <s v="SI"/>
    <s v="APLAZAR"/>
    <s v="NO"/>
    <s v="CON-"/>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s v="IGUAL "/>
    <s v="001"/>
    <s v="GASTOS DE FUNCIONAMIENTO"/>
    <s v="RECTORÍA"/>
    <s v="RECTORÍA"/>
    <s v="CONSEJO SUPERIOR"/>
    <s v="Logística Consejo Superior"/>
    <s v="Logística"/>
    <s v="OTRO"/>
    <m/>
    <s v="-"/>
    <m/>
    <n v="4891250"/>
    <n v="1"/>
    <s v="MENSUAL"/>
    <d v="2025-01-01T00:00:00"/>
    <d v="2025-12-31T00:00:00"/>
    <n v="83151250"/>
    <m/>
    <m/>
    <n v="0"/>
    <n v="12"/>
    <n v="83151250"/>
    <x v="0"/>
    <x v="0"/>
    <s v="NO"/>
    <s v="SI "/>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s v="SI "/>
    <s v="NO"/>
    <s v="PIC-002"/>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s v="Objetos iguales "/>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s v="SI "/>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s v="SI "/>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m/>
  </r>
  <r>
    <s v="IGUAL"/>
    <s v="005"/>
    <s v="GASTOS DE FUNCIONAMIENTO"/>
    <s v="RECTORÍA"/>
    <s v="OFICINA JURÍDICA "/>
    <m/>
    <s v="Servicios Profesionales"/>
    <s v="CPS"/>
    <s v="ASESOR"/>
    <m/>
    <n v="10072674"/>
    <n v="0.03"/>
    <n v="10192000"/>
    <n v="1"/>
    <s v="DIA"/>
    <d v="2025-01-13T00:00:00"/>
    <d v="2025-12-19T00:00:00"/>
    <n v="112112000"/>
    <m/>
    <m/>
    <n v="0"/>
    <n v="11"/>
    <n v="112112000"/>
    <x v="0"/>
    <x v="0"/>
    <s v="SI"/>
    <s v="SI "/>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s v="SI "/>
    <s v="NO"/>
    <s v="CON-006"/>
    <n v="80111600"/>
    <s v="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m/>
  </r>
  <r>
    <s v="IGUAL "/>
    <s v="007"/>
    <s v="GASTOS DE FUNCIONAMIENTO"/>
    <s v="RECTORÍA"/>
    <s v="OFICINA DE CONTROL INTERNO"/>
    <m/>
    <s v="Servicios Profesionales"/>
    <s v="CPS"/>
    <s v="PROFESIONAL ESPECIALIZADO"/>
    <n v="1"/>
    <n v="4700000"/>
    <n v="0.05"/>
    <n v="4935000"/>
    <n v="1"/>
    <s v="DIA"/>
    <d v="2025-02-03T00:00:00"/>
    <d v="2025-12-12T00:00:00"/>
    <n v="49350000"/>
    <m/>
    <m/>
    <n v="0"/>
    <n v="10"/>
    <n v="49350000"/>
    <x v="0"/>
    <x v="0"/>
    <s v="SI"/>
    <s v="SI "/>
    <s v="NO"/>
    <s v="CON-007"/>
    <n v="80111600"/>
    <s v="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s v="SI "/>
    <s v="NO"/>
    <s v="CON-008"/>
    <n v="80111600"/>
    <s v="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s v="SI "/>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1"/>
    <n v="80111600"/>
    <s v="Prestar los servicios d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s v="SI "/>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s v="SI "/>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s v="SI "/>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m/>
  </r>
  <r>
    <s v="PIC"/>
    <s v="017"/>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18"/>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018"/>
    <n v="80111600"/>
    <s v="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s v="PIC"/>
    <s v="019"/>
    <s v="GASTOS DE FUNCIONAMIENTO"/>
    <s v="VICERRECTORÍA ACADÉMICA "/>
    <s v="DESPACHO VAC- Facultad de Educación"/>
    <s v="Plan Integral de Cobertura 2024"/>
    <s v="Servicios Profesionales"/>
    <s v="CPS"/>
    <s v="TÉCNICO"/>
    <n v="5"/>
    <n v="2900000"/>
    <n v="0.05"/>
    <n v="3045000"/>
    <n v="1"/>
    <s v="DIA"/>
    <d v="2025-02-03T00:00:00"/>
    <d v="2025-12-12T00:00:00"/>
    <n v="31972500"/>
    <m/>
    <m/>
    <n v="0"/>
    <n v="10.5"/>
    <n v="31972500"/>
    <x v="1"/>
    <x v="0"/>
    <s v="SI"/>
    <s v="SI "/>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0"/>
    <s v="GASTOS DE FUNCIONAMIENTO"/>
    <s v="VICERRECTORÍA ACADÉMICA "/>
    <s v="DESPACHO VAC- Facultad de Bellas Artes "/>
    <s v="Plan Integral de Cobertura 2024"/>
    <s v="Servicios Profesionales"/>
    <s v="CPS"/>
    <s v="TÉCNICO"/>
    <n v="5"/>
    <n v="2900000"/>
    <n v="0.05"/>
    <n v="3045000"/>
    <n v="1"/>
    <s v="DIA"/>
    <d v="2025-02-03T00:00:00"/>
    <d v="2025-12-12T00:00:00"/>
    <n v="31972500"/>
    <m/>
    <m/>
    <n v="0"/>
    <n v="10.5"/>
    <n v="31972500"/>
    <x v="1"/>
    <x v="0"/>
    <s v="SI"/>
    <s v="SI "/>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1"/>
    <s v="GASTOS DE FUNCIONAMIENTO"/>
    <s v="VICERRECTORÍA ACADÉMICA "/>
    <s v="DESPACHO VAC - Facultad de Educación Física "/>
    <s v="Plan Integral de Cobertura 2024"/>
    <s v="Servicios Profesionales"/>
    <s v="CPS"/>
    <s v="PROFESIONAL UNIVERSITARIO"/>
    <n v="3"/>
    <n v="4400000"/>
    <n v="0.05"/>
    <n v="4620000"/>
    <n v="1"/>
    <s v="DIA"/>
    <d v="2025-02-03T00:00:00"/>
    <d v="2025-12-12T00:00:00"/>
    <n v="48510000"/>
    <m/>
    <m/>
    <n v="0"/>
    <n v="10.5"/>
    <n v="48510000"/>
    <x v="1"/>
    <x v="0"/>
    <s v="SI"/>
    <s v="SI "/>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m/>
    <m/>
    <n v="48510000"/>
    <n v="48510000"/>
    <s v="NO"/>
    <s v="NA"/>
    <s v="GRUPO DE CONTRATACION UNIVERSIDAD PEDAGOGICA NACIONAL"/>
    <s v="CO-DC"/>
    <s v="DESPACHO VAC"/>
    <s v="601 5941844"/>
    <s v="contratacion@pedagogica.edu.co"/>
    <s v="NO"/>
    <s v="NO"/>
    <s v="No Aplica"/>
    <s v="Todas"/>
    <s v="Todos"/>
    <s v="No Aplica"/>
    <m/>
    <m/>
    <m/>
  </r>
  <r>
    <s v="PIC"/>
    <s v="022"/>
    <s v="GASTOS DE FUNCIONAMIENTO"/>
    <s v="VICERRECTORÍA ACADÉMICA "/>
    <s v="DESPACHO VAC -Grupo de Comunicaciones"/>
    <s v="Plan Integral de Cobertura 2024"/>
    <s v="Servicios Profesionales"/>
    <s v="CPS"/>
    <s v="PROFESIONAL UNIVERSITARIO"/>
    <n v="5"/>
    <n v="4200000"/>
    <n v="0.05"/>
    <n v="4410000"/>
    <n v="1"/>
    <s v="DIA"/>
    <d v="2025-02-03T00:00:00"/>
    <d v="2025-12-12T00:00:00"/>
    <n v="46305000"/>
    <m/>
    <m/>
    <n v="0"/>
    <n v="10.5"/>
    <n v="46305000"/>
    <x v="1"/>
    <x v="0"/>
    <s v="SI"/>
    <s v="SI "/>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m/>
  </r>
  <r>
    <s v="PIC"/>
    <s v="023"/>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4"/>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5"/>
    <s v="GASTOS DE FUNCIONAMIENTO"/>
    <s v="VICERRECTORÍA ACADÉMICA "/>
    <s v="DESPACHO VAC"/>
    <s v="Plan Integral de Cobertura 2024"/>
    <s v="Servicios Profesionales"/>
    <s v="CPS"/>
    <s v="PROFESIONAL UNIVERSITARIO"/>
    <n v="6"/>
    <n v="4400000"/>
    <n v="0.05"/>
    <n v="4620000"/>
    <n v="1"/>
    <s v="DIA"/>
    <d v="2025-02-03T00:00:00"/>
    <d v="2025-12-12T00:00:00"/>
    <n v="48510000"/>
    <m/>
    <m/>
    <n v="0"/>
    <n v="10.5"/>
    <n v="48510000"/>
    <x v="1"/>
    <x v="0"/>
    <s v="SI"/>
    <s v="SI "/>
    <s v="NO"/>
    <s v="PIC-025"/>
    <n v="80111600"/>
    <s v="Prestar servicios profesionales para apoyar a la vicerrectoría académica en el proceso de resignificación curricular, núcleo común y proyección estudios sobre desafíos de la educación superior  en el contexto de las demandas nacionales de  ampliación de cobertura"/>
    <s v="enero"/>
    <s v="enero"/>
    <n v="10.5"/>
    <s v="MES(ES)"/>
    <s v="Contratación directa."/>
    <n v="48510000"/>
    <n v="48510000"/>
    <s v="NO"/>
    <s v="NA"/>
    <s v="GRUPO DE CONTRATACION UNIVERSIDAD PEDAGOGICA NACIONAL"/>
    <s v="CO-DC"/>
    <s v="DESPACHO VAC"/>
    <s v="601 5941844"/>
    <s v="contratacion@pedagogica.edu.co"/>
    <s v="NO"/>
    <s v="NO"/>
    <s v="No Aplica"/>
    <s v="Todas"/>
    <s v="Todos"/>
    <s v="No Aplica"/>
    <m/>
    <m/>
    <m/>
  </r>
  <r>
    <s v="PIC"/>
    <s v="026"/>
    <s v="GASTOS DE FUNCIONAMIENTO"/>
    <s v="VICERRECTORÍA ACADÉMICA "/>
    <s v="DESPACHO VAC - CINNDET"/>
    <s v="Plan Integral de Cobertura 2024"/>
    <s v="Servicios Profesionales"/>
    <s v="CPS"/>
    <s v="TÉCNICO"/>
    <n v="5"/>
    <n v="2900000"/>
    <n v="0.05"/>
    <n v="3045000"/>
    <n v="1"/>
    <s v="DIA"/>
    <d v="2025-02-03T00:00:00"/>
    <d v="2025-12-12T00:00:00"/>
    <n v="31972500"/>
    <m/>
    <m/>
    <n v="0"/>
    <n v="10.5"/>
    <n v="31972500"/>
    <x v="1"/>
    <x v="0"/>
    <s v="SI"/>
    <s v="SI "/>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s v="SI "/>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s v="SI "/>
    <s v="NO"/>
    <s v="CON-032"/>
    <n v="80111600"/>
    <s v="Aporar en el proceso de implementación, salida a producción y puesta en marcha del nuevo Software Académico Class, para la Subdirección de Admisiones y Registro, considerando la transición y paralelo con los sistemas 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m/>
  </r>
  <r>
    <s v="IGUAL"/>
    <s v="033"/>
    <s v="GASTOS DE FUNCIONAMIENTO"/>
    <s v="VICERRECTORÍA ACADÉMICA "/>
    <s v="SUBDIRECCIÓN DE ADMISIONES Y REGISTRO"/>
    <m/>
    <s v="Servicios Profesionales"/>
    <s v="CPS"/>
    <s v="PROFESIONAL ESPECIALIZADO"/>
    <n v="3"/>
    <n v="5350000"/>
    <n v="0.05"/>
    <n v="5617500"/>
    <n v="1"/>
    <s v="DIA"/>
    <d v="2025-02-03T00:00:00"/>
    <d v="2025-12-12T00:00:00"/>
    <n v="56175000"/>
    <m/>
    <m/>
    <n v="0"/>
    <n v="10"/>
    <n v="56175000"/>
    <x v="0"/>
    <x v="0"/>
    <s v="SI"/>
    <s v="SI "/>
    <s v="NO"/>
    <s v="CON-033"/>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s v="SI "/>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7"/>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s v="SI "/>
    <s v="NO"/>
    <s v="CON-039"/>
    <n v="80111600"/>
    <s v="Prestar servicios de diseño gráfico para la producción editorial de la Universidad Pedagógica Nacional.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m/>
  </r>
  <r>
    <s v="IGUAL"/>
    <s v="040"/>
    <s v="GASTOS DE FUNCIONAMIENTO"/>
    <s v="VICERRECTORÍA DE GESTIÓN UNIVERSITARIA"/>
    <s v="GRUPO EDITORIAL"/>
    <m/>
    <s v="Servicios Profesionales"/>
    <s v="CPS"/>
    <s v="PROFESIONAL ESPECIALIZADO"/>
    <n v="3"/>
    <n v="5350000"/>
    <n v="0.04"/>
    <n v="5564000"/>
    <n v="1"/>
    <s v="DIA"/>
    <d v="2025-02-03T00:00:00"/>
    <d v="2025-05-30T00:00:00"/>
    <n v="22256000"/>
    <m/>
    <m/>
    <n v="0"/>
    <n v="4"/>
    <n v="22256000"/>
    <x v="0"/>
    <x v="0"/>
    <s v="SI"/>
    <s v="SI "/>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256000"/>
    <n v="22256000"/>
    <s v="NO"/>
    <s v="NA"/>
    <s v="GRUPO DE CONTRATACION UNIVERSIDAD PEDAGOGICA NACIONAL"/>
    <s v="CO-DC"/>
    <s v="GRUPO EDITORIAL"/>
    <s v="601 5941844"/>
    <s v="contratacion@pedagogica.edu.co"/>
    <s v="NO"/>
    <s v="NO"/>
    <s v="No Aplica"/>
    <s v="Todas"/>
    <s v="Todos"/>
    <s v="No Aplica"/>
    <m/>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s v="SI "/>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s v="SI "/>
    <s v="NO"/>
    <s v="CON-042"/>
    <n v="80111600"/>
    <s v="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m/>
  </r>
  <r>
    <s v="IGUAL "/>
    <s v="043"/>
    <s v="GASTOS DE FUNCIONAMIENTO"/>
    <s v="VICERRECTORÍA ADMINISTRATIVA Y FINANCIERA"/>
    <s v="SUBDIRECCIÓN FINANCIERA"/>
    <m/>
    <s v="Servicios Profesionales"/>
    <s v="CPS"/>
    <s v="PROFESIONAL UNIVERSITARIO"/>
    <n v="5"/>
    <n v="4200000"/>
    <n v="0.05"/>
    <n v="4410000"/>
    <n v="1"/>
    <s v="DIA"/>
    <d v="2025-02-03T00:00:00"/>
    <d v="2025-12-15T00:00:00"/>
    <n v="46305000"/>
    <m/>
    <m/>
    <n v="0"/>
    <n v="10.5"/>
    <n v="46305000"/>
    <x v="0"/>
    <x v="0"/>
    <s v="SI"/>
    <s v="SI "/>
    <s v="NO"/>
    <s v="CON-043"/>
    <n v="80111600"/>
    <s v="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
    <d v="2025-02-03T00:00:00"/>
    <d v="2025-02-03T00:00:00"/>
    <n v="10.5"/>
    <s v="MES(ES)"/>
    <s v="Contratación directa."/>
    <n v="46305000"/>
    <n v="46305000"/>
    <s v="NO"/>
    <s v="NA"/>
    <s v="GRUPO DE CONTRATACION UNIVERSIDAD PEDAGOGICA NACIONAL"/>
    <s v="CO-DC"/>
    <s v="SUBDIRECCIÓN FINANCIERA"/>
    <s v="601 5941844"/>
    <s v="contratacion@pedagogica.edu.co"/>
    <s v="NO"/>
    <s v="NO"/>
    <s v="No Aplica"/>
    <s v="Todas"/>
    <s v="Todos"/>
    <s v="No Aplica"/>
    <m/>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s v="SI "/>
    <s v="NO"/>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s v="SI "/>
    <s v="NO"/>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46827000"/>
    <x v="0"/>
    <x v="0"/>
    <s v="NO"/>
    <s v="SI "/>
    <s v="NO"/>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46827000"/>
    <n v="46827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s v="SI "/>
    <s v="NO"/>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8"/>
    <s v="GASTOS DE FUNCIONAMIENTO"/>
    <s v="VICERRECTORÍA ADMINISTRATIVA Y FINANCIERA"/>
    <s v="DESPACHO VAD"/>
    <s v="Grupo Interno de Trabajo de Infraestructura Física"/>
    <s v="Servicios Profesionales"/>
    <s v="CPS"/>
    <s v="PROFESIONAL UNIVERSITARIO"/>
    <n v="5"/>
    <n v="4200000"/>
    <n v="0.05"/>
    <n v="4410000"/>
    <n v="1"/>
    <s v="DIA"/>
    <d v="2025-01-20T00:00:00"/>
    <d v="2025-11-20T00:00:00"/>
    <n v="44100000"/>
    <m/>
    <m/>
    <n v="0"/>
    <n v="10"/>
    <n v="44100000"/>
    <x v="0"/>
    <x v="0"/>
    <s v="SI"/>
    <s v="SI "/>
    <s v="NO"/>
    <s v="CON-048"/>
    <n v="80111600"/>
    <s v="Prestar servicios profesionales en ingeniería civil  para las actividades de planeación y ejecución de las intervenciones, adecuaciones y apoyo o supervisión de Infraestructura Física de la Universidad Pedagógica Nacional"/>
    <s v="febrero"/>
    <s v="febrero"/>
    <n v="10"/>
    <s v="MES(ES)"/>
    <s v="Contratación directa."/>
    <n v="44100000"/>
    <n v="44100000"/>
    <s v="NO"/>
    <s v="NA"/>
    <s v="GRUPO DE CONTRATACION UNIVERSIDAD PEDAGOGICA NACIONAL"/>
    <s v="CO-DC"/>
    <s v="Grupo Interno de Trabajo de Infraestructura Física"/>
    <s v="601 5941844"/>
    <s v="contratacion@pedagogica.edu.co"/>
    <s v="NO"/>
    <s v="NO"/>
    <s v="No Aplica"/>
    <s v="Todas"/>
    <s v="Todos"/>
    <s v="No Aplica"/>
    <m/>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s v="SI "/>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s v="SI "/>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s v="SI "/>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2"/>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s v="SI "/>
    <s v="NO"/>
    <s v="CON-056"/>
    <n v="80111600"/>
    <s v="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s v="SI "/>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8"/>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9"/>
    <n v="80111600"/>
    <s v="Prestar los servicios profesionales para orientar y llevar acabo la implementación de componentes de la Política deGobierno Digital que propendan a la trasformación digital en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s v="SI "/>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61"/>
    <n v="80111600"/>
    <s v="Prestar los servicios profesionales para continuar con el desarrollo de la página web de la Universidad 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s v="SI "/>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s v="SI "/>
    <s v="NO"/>
    <s v="CON-063"/>
    <n v="80111600"/>
    <s v="Prestar servicios profesionales para apoyar a la Subdirección de Bienestar Universitario en la asistencia jurídica 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s v="SI "/>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6"/>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7"/>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8"/>
    <n v="80111600"/>
    <s v="Planificar y realizar los entrenamientos de futbol masculino de la Universidad Pedagógica Nacional, a través  de la irradiación cognitiva, la gamificación y hacer acompañamiento constante a los deportistas."/>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9"/>
    <n v="80111600"/>
    <s v="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5-30T00:00:00"/>
    <n v="13608000"/>
    <d v="2025-08-06T00:00:00"/>
    <d v="2025-11-30T00:00:00"/>
    <n v="14616000"/>
    <n v="7.5"/>
    <n v="28224000"/>
    <x v="0"/>
    <x v="1"/>
    <s v="SI"/>
    <s v="SI "/>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5-30T00:00:00"/>
    <n v="6993000"/>
    <d v="2025-08-06T00:00:00"/>
    <d v="2025-11-30T00:00:00"/>
    <n v="7511000"/>
    <n v="7.5"/>
    <n v="14504000"/>
    <x v="0"/>
    <x v="1"/>
    <s v="SI"/>
    <s v="SI "/>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8"/>
    <n v="80111600"/>
    <s v="Prestar servicios para orientar el taller de flamenc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0"/>
    <n v="80111600"/>
    <s v=" Prestar sus servicios personales para garantizar la atención en el servicio del gimnasio en  Valmaria para los estudiantes y funcionarios de la institución durante las prácticas y 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1"/>
    <s v="GASTOS DE FUNCIONAMIENTO"/>
    <s v="VICERRECTORÍA ACADÉMICA "/>
    <s v="FACULTAD DE EDUCACIÓN FÍSICA "/>
    <s v="FACULTAD"/>
    <s v="Servicios Técnicos"/>
    <s v="CPS"/>
    <s v="TÉCNICO"/>
    <n v="4"/>
    <n v="2750000"/>
    <n v="0.05"/>
    <n v="2887500"/>
    <n v="1"/>
    <s v="DIA"/>
    <d v="2025-02-03T00:00:00"/>
    <d v="2025-12-12T00:00:00"/>
    <n v="28875000"/>
    <m/>
    <m/>
    <n v="0"/>
    <n v="10"/>
    <n v="28875000"/>
    <x v="0"/>
    <x v="1"/>
    <s v="SI"/>
    <s v="SI "/>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8875000"/>
    <n v="28875000"/>
    <s v="NO"/>
    <s v="NA"/>
    <s v="GRUPO DE CONTRATACION UNIVERSIDAD PEDAGOGICA NACIONAL"/>
    <s v="CO-DC"/>
    <s v="FACULTAD DE EDUCACIÓN FÍSICA "/>
    <s v="601 5941844"/>
    <s v="contratacion@pedagogica.edu.co"/>
    <s v="NO"/>
    <s v="NO"/>
    <s v="No Aplica"/>
    <s v="Todas"/>
    <s v="Todos"/>
    <s v="No Aplica"/>
    <m/>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s v="se sugiere dejar el onjeto asi “Prestar sus servicios personales para garantizar la atención en el servicio del gimnasio de la  calle 72, con apoyo de las Tics y/o presencialmente cuando se requiera.&quot; esto cn el fin de por el tema de horarios crear un contrato realidad. "/>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5"/>
    <n v="80111600"/>
    <s v="Prestar sus servicios personales para garantizar la atención en el servicio del gimnasio de la  calle 72, con apoyo de las Tics y/o presencialmente cuando se requiera, en la jornada de la 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6"/>
    <s v="GASTOS DE FUNCIONAMIENTO"/>
    <s v="VICERRECTORÍA ACADÉMICA "/>
    <s v="FACULTAD DE EDUCACIÓN"/>
    <s v="DEPARTAMENTO DE PSICOPEDAGOGÍA"/>
    <s v="Intérpretes - Traductores - Mediadores"/>
    <s v="Consultoría"/>
    <s v="OTRO"/>
    <m/>
    <m/>
    <n v="0.05"/>
    <n v="0"/>
    <n v="12"/>
    <s v="DIA"/>
    <m/>
    <m/>
    <n v="0"/>
    <m/>
    <m/>
    <n v="0"/>
    <n v="0"/>
    <n v="164780767.60000002"/>
    <x v="0"/>
    <x v="1"/>
    <s v="SI"/>
    <s v="SI "/>
    <s v="NO"/>
    <s v="CON-086"/>
    <n v="80111600"/>
    <s v="En el proceso de formación de los estudiantes con limitación auditiva aguda se requiere de intérpretes de lengua de señas para espacios académicos en los que participan."/>
    <s v="enero"/>
    <s v="enero"/>
    <n v="10"/>
    <s v="MES(ES)"/>
    <s v="Contratación directa."/>
    <n v="164780767.60000002"/>
    <n v="164780767.60000002"/>
    <s v="NO"/>
    <s v="NA"/>
    <s v="GRUPO DE CONTRATACION UNIVERSIDAD PEDAGOGICA NACIONAL"/>
    <s v="CO-DC"/>
    <s v="FACULTAD DE EDUCACIÓN"/>
    <s v="601 5941844"/>
    <s v="contratacion@pedagogica.edu.co"/>
    <s v="NO"/>
    <s v="NO"/>
    <s v="No Aplica"/>
    <s v="Todas"/>
    <s v="Todos"/>
    <s v="No Aplica"/>
    <m/>
    <m/>
    <s v="es una bolsa que empieza a desagregar "/>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s v="SI "/>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s v="SI "/>
    <s v="NO"/>
    <s v="CON-088"/>
    <n v="80111600"/>
    <s v="Apoyo asistencial en el servicio de fotocopiado para el desarrollo de las actividades administrativas y 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s v="SI "/>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0"/>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1"/>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2"/>
    <s v="GASTOS DE COMERCIALIZACIÓN Y PRODUCCIÓN"/>
    <s v="VICERRECTORÍA DE GESTIÓN UNIVERSITARIA"/>
    <s v="CENTRO DE LENGUAS "/>
    <m/>
    <s v="Servicios Asistenciales"/>
    <s v="CPS"/>
    <s v="ASISTENCIAL"/>
    <n v="1"/>
    <n v="1680000"/>
    <n v="7.0000000000000007E-2"/>
    <n v="1797600"/>
    <n v="1"/>
    <s v="DIA"/>
    <d v="2025-02-17T00:00:00"/>
    <d v="2025-12-16T00:00:00"/>
    <n v="17976000"/>
    <m/>
    <m/>
    <n v="0"/>
    <n v="10"/>
    <n v="17976000"/>
    <x v="0"/>
    <x v="2"/>
    <s v="SI"/>
    <s v="SI "/>
    <s v="NO"/>
    <s v="CLE-092"/>
    <n v="80111600"/>
    <s v="Prestar orientación en el área de recepción a la comunidad educativa y usuarios en general sobre los servicios y trámites académicos ofrecidos por el Centro de Lenguas."/>
    <d v="2025-02-17T00:00:00"/>
    <d v="2025-02-17T00:00:00"/>
    <n v="10"/>
    <s v="MES(ES)"/>
    <s v="Contratación directa."/>
    <n v="17976000"/>
    <n v="17976000"/>
    <s v="NO"/>
    <s v="NA"/>
    <s v="GRUPO DE CONTRATACION UNIVERSIDAD PEDAGOGICA NACIONAL"/>
    <s v="CO-DC"/>
    <s v="CENTRO DE LENGUAS "/>
    <s v="601 5941844"/>
    <s v="contratacion@pedagogica.edu.co"/>
    <s v="NO"/>
    <s v="NO"/>
    <s v="No Aplica"/>
    <s v="Todas"/>
    <s v="Todos"/>
    <s v="No Aplica"/>
    <m/>
    <m/>
    <m/>
  </r>
  <r>
    <s v="IGUAL"/>
    <s v="093"/>
    <s v="GASTOS DE COMERCIALIZACIÓN Y PRODUCCIÓN"/>
    <s v="VICERRECTORÍA DE GESTIÓN UNIVERSITARIA"/>
    <s v="CENTRO DE LENGUAS "/>
    <m/>
    <s v="Servicios Técnicos"/>
    <s v="CPS"/>
    <s v="OTRO"/>
    <m/>
    <n v="753070.5"/>
    <n v="0.05"/>
    <n v="805785.97"/>
    <n v="1"/>
    <s v="DIA"/>
    <d v="2025-02-15T00:00:00"/>
    <d v="2025-06-28T00:00:00"/>
    <n v="4028929.8499999996"/>
    <m/>
    <m/>
    <n v="0"/>
    <n v="5"/>
    <n v="4028929.8499999996"/>
    <x v="0"/>
    <x v="3"/>
    <s v="SI"/>
    <s v="SI "/>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5T00:00:00"/>
    <d v="2025-02-15T00:00:00"/>
    <n v="5"/>
    <s v="MES(ES)"/>
    <s v="Contratación directa."/>
    <n v="4028929.8499999996"/>
    <n v="4028929.8499999996"/>
    <s v="NO"/>
    <s v="NA"/>
    <s v="GRUPO DE CONTRATACION UNIVERSIDAD PEDAGOGICA NACIONAL"/>
    <s v="CO-DC"/>
    <s v="CENTRO DE LENGUAS "/>
    <s v="601 5941844"/>
    <s v="contratacion@pedagogica.edu.co"/>
    <s v="NO"/>
    <s v="SI"/>
    <s v="No Aplica"/>
    <s v="Todas"/>
    <s v="Todos"/>
    <s v="No Aplica"/>
    <m/>
    <m/>
    <m/>
  </r>
  <r>
    <s v="IGUAL "/>
    <s v="094"/>
    <s v="GASTOS DE COMERCIALIZACIÓN Y PRODUCCIÓN"/>
    <s v="VICERRECTORÍA DE GESTIÓN UNIVERSITARIA"/>
    <s v="CENTRO DE LENGUAS "/>
    <m/>
    <s v="Servicios académicos "/>
    <s v="CPS"/>
    <s v="OTRO"/>
    <m/>
    <m/>
    <n v="0.05"/>
    <n v="0"/>
    <n v="1"/>
    <s v="DIA"/>
    <d v="2025-01-15T00:00:00"/>
    <d v="2025-11-29T00:00:00"/>
    <n v="0"/>
    <m/>
    <m/>
    <n v="0"/>
    <n v="11"/>
    <n v="1050000000"/>
    <x v="0"/>
    <x v="3"/>
    <s v="SI"/>
    <s v="SI "/>
    <s v="NO"/>
    <s v="CLE-094"/>
    <n v="80111600"/>
    <s v="Prestar servicios para el desarrollo de los procesos de formación de las actividades académicas programadas por el Centro de Lenguas para la vigencia 2025 "/>
    <d v="2025-01-15T00:00:00"/>
    <d v="2025-01-15T00:00:00"/>
    <n v="11"/>
    <s v="MES(ES)"/>
    <s v="Contratación directa."/>
    <n v="1050000000"/>
    <n v="1050000000"/>
    <s v="NO"/>
    <s v="NA"/>
    <s v="GRUPO DE CONTRATACION UNIVERSIDAD PEDAGOGICA NACIONAL"/>
    <s v="CO-DC"/>
    <s v="CENTRO DE LENGUAS "/>
    <s v="601 5941844"/>
    <s v="contratacion@pedagogica.edu.co"/>
    <s v="NO"/>
    <s v="SI"/>
    <s v="No Aplica"/>
    <s v="Todas"/>
    <s v="Todos"/>
    <s v="No Aplica"/>
    <m/>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s v="SI "/>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s v="SI "/>
    <s v="NO"/>
    <s v="CON-098"/>
    <n v="80111600"/>
    <s v="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s v="Objetos iguales "/>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s v="SI "/>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s v="SI "/>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102"/>
    <n v="80111600"/>
    <s v="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s v="SI "/>
    <s v="NO"/>
    <s v="CON-103"/>
    <s v="80111600_x000a_ "/>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nuevo"/>
    <s v="105"/>
    <s v="GASTOS DE FUNCIONAMIENTO"/>
    <s v="RECTORÍA"/>
    <s v="RECTORÍA"/>
    <m/>
    <s v="Servicios Profesionales"/>
    <s v="CPS"/>
    <s v="PROFESIONAL ESPECIALIZADO"/>
    <n v="6"/>
    <n v="6200000"/>
    <n v="0.04"/>
    <n v="6510000"/>
    <n v="1"/>
    <s v="DIA"/>
    <d v="2025-02-03T00:00:00"/>
    <d v="2025-12-03T00:00:00"/>
    <n v="65100000"/>
    <m/>
    <m/>
    <n v="0"/>
    <n v="10"/>
    <n v="65100000"/>
    <x v="0"/>
    <x v="0"/>
    <s v="SI"/>
    <s v="SI "/>
    <s v="NO"/>
    <s v="CON-105"/>
    <s v="80111600_x000a_ "/>
    <s v="Prestar servicios profesionales especializados al despacho de la rectoría de la UPN en asuntos relacionados con la implementación de las prioridades institucionales y la toma de decisiones estratégicas para la mejora académica, la investigación y la innovación."/>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s v="SI "/>
    <s v="NO"/>
    <s v="CON-106"/>
    <n v="80111600"/>
    <s v="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5-30T00:00:00"/>
    <n v="6993000"/>
    <d v="2025-08-06T00:00:00"/>
    <d v="2025-11-30T00:00:00"/>
    <n v="7511000"/>
    <n v="7.5"/>
    <n v="14504000"/>
    <x v="0"/>
    <x v="1"/>
    <s v="SI"/>
    <s v="SI "/>
    <s v="NO"/>
    <s v="CON-107"/>
    <n v="80111600"/>
    <s v="Prestar servicios profesionales para planificar y realizar actividades recreo-deportivas y lúdicas dirigidas a  funcionarios y docentes en marco del Plan Anual de actividades de la Subdirección de Bienestar Universitario"/>
    <s v="enero"/>
    <s v="ener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s v="SI "/>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m/>
  </r>
  <r>
    <s v="IGUAL"/>
    <s v="111"/>
    <s v="GASTOS DE FUNCIONAMIENTO"/>
    <s v="VICERRECTORÍA ADMINISTRATIVA Y FINANCIERA"/>
    <s v="SUBDIRECCIÓN DE GESTIÓN DE SISTEMAS DE INFORMACIÓN "/>
    <m/>
    <s v="Servicios Técnicos"/>
    <s v="CPS"/>
    <s v="PROFESIONAL UNIVERSITARIO"/>
    <n v="6"/>
    <n v="4400000"/>
    <n v="0.05"/>
    <m/>
    <n v="1"/>
    <s v="DIA"/>
    <d v="2025-02-03T00:00:00"/>
    <d v="2025-12-12T00:00:00"/>
    <n v="0"/>
    <m/>
    <m/>
    <n v="0"/>
    <n v="10"/>
    <m/>
    <x v="0"/>
    <x v="0"/>
    <s v="SI"/>
    <s v="SI "/>
    <s v="Eliminado"/>
    <s v="CON-111"/>
    <n v="80111600"/>
    <s v="Prestar servicios profesionales para realizar las actividades de diseño, desarrollo, integración y mantenimiento de aplicaciones de la Universidad Pedagógica Nacional utilizando metodologías ágiles de desarrollo de software."/>
    <s v="ferebro"/>
    <s v="ferebro"/>
    <n v="10"/>
    <s v="MES(ES)"/>
    <s v="Contratación directa."/>
    <n v="0"/>
    <n v="0"/>
    <s v="NO"/>
    <s v="NA"/>
    <s v="GRUPO DE CONTRATACION UNIVERSIDAD PEDAGOGICA NACIONAL"/>
    <s v="CO-DC"/>
    <s v="SUBDIRECCIÓN DE GESTIÓN DE SISTEMAS DE INFORMACIÓN "/>
    <s v="601 5941844"/>
    <s v="contratacion@pedagogica.edu.co"/>
    <s v="NO"/>
    <s v="NO"/>
    <s v="No Aplica"/>
    <s v="Todas"/>
    <s v="Todos"/>
    <s v="No Aplica"/>
    <m/>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s v="SI "/>
    <s v="NO"/>
    <s v="CON-112"/>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m/>
  </r>
  <r>
    <s v="nuevo"/>
    <s v="113"/>
    <s v="GASTOS DE FUNCIONAMIENTO"/>
    <s v="RECTORÍA"/>
    <s v="RECTORÍA"/>
    <m/>
    <s v="Servicios Profesionales"/>
    <s v="CPS"/>
    <s v="PROFESIONAL ESPECIALIZADO"/>
    <n v="6"/>
    <n v="6200000"/>
    <n v="0.04"/>
    <n v="6510000"/>
    <n v="1"/>
    <s v="DIA"/>
    <d v="2025-02-03T00:00:00"/>
    <d v="2025-11-30T00:00:00"/>
    <n v="65100000"/>
    <m/>
    <m/>
    <n v="0"/>
    <n v="10"/>
    <n v="65100000"/>
    <x v="0"/>
    <x v="0"/>
    <s v="SI"/>
    <s v="SI "/>
    <s v="NO"/>
    <s v="CON-113"/>
    <s v="80111600_x000a_ "/>
    <s v="Prestar servicios profesionales especializados al despacho de la rectoría de la UPN para asesorar y acompañar al rector en el diseño y planeación de procesos de proyección social e internacionalización que fortalezcan las relaciones entre la UPN y los movimientos sociales en el marco del año Orlando Fals Borda."/>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4"/>
    <n v="80111600"/>
    <s v="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s v="SI "/>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m/>
  </r>
  <r>
    <s v="PIC"/>
    <s v="118"/>
    <s v="GASTOS DE FUNCIONAMIENTO"/>
    <s v="VICERRECTORÍA ACADÉMICA "/>
    <s v="DESPACHO VAC - Subdirección de Recursos Educativos"/>
    <s v="Plan Integral de Cobertura 2024"/>
    <s v="Servicios Profesionales"/>
    <s v="CPS"/>
    <s v="PROFESIONAL ESPECIALIZADO"/>
    <n v="6"/>
    <n v="6200000"/>
    <n v="0.04"/>
    <n v="6448000"/>
    <n v="1"/>
    <s v="DIA"/>
    <d v="2025-02-03T00:00:00"/>
    <d v="2025-09-15T00:00:00"/>
    <n v="45136000"/>
    <m/>
    <m/>
    <n v="0"/>
    <n v="7"/>
    <n v="45136000"/>
    <x v="1"/>
    <x v="0"/>
    <s v="SI"/>
    <s v="SI "/>
    <s v="NO"/>
    <s v="PIC-118"/>
    <n v="80111600"/>
    <s v="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
    <s v="enero"/>
    <s v="enero"/>
    <n v="7"/>
    <s v="MES(ES)"/>
    <s v="Contratación directa."/>
    <n v="45136000"/>
    <n v="45136000"/>
    <s v="NO"/>
    <s v="NA"/>
    <s v="GRUPO DE CONTRATACION UNIVERSIDAD PEDAGOGICA NACIONAL"/>
    <s v="CO-DC"/>
    <s v="DESPACHO VAC - Subdirección de Recursos Educativos"/>
    <s v="601 5941844"/>
    <s v="contratacion@pedagogica.edu.co"/>
    <s v="NO"/>
    <s v="NO"/>
    <s v="No Aplica"/>
    <s v="Todas"/>
    <s v="Todos"/>
    <s v="No Aplica"/>
    <m/>
    <m/>
    <m/>
  </r>
  <r>
    <s v="revisar Infraestructura"/>
    <s v="119"/>
    <s v="GASTOS DE FUNCIONAMIENTO"/>
    <s v="VICERRECTORÍA ADMINISTRATIVA Y FINANCIERA"/>
    <s v="DESPACHO VAD"/>
    <s v="Grupo Interno de Trabajo de Infraestructura Física"/>
    <s v="Servicios Profesionales"/>
    <s v="CPS"/>
    <s v="PROFESIONAL UNIVERSITARIO"/>
    <n v="5"/>
    <n v="4200000"/>
    <n v="0.05"/>
    <n v="4410000"/>
    <n v="1"/>
    <s v="DIA"/>
    <d v="2025-02-03T00:00:00"/>
    <d v="2025-12-15T00:00:00"/>
    <n v="46305000"/>
    <m/>
    <m/>
    <n v="0"/>
    <n v="10.5"/>
    <n v="46305000"/>
    <x v="0"/>
    <x v="0"/>
    <s v="SI"/>
    <s v="SI "/>
    <s v="NO"/>
    <s v="CON-119"/>
    <n v="80111600"/>
    <s v="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
    <d v="2025-02-03T00:00:00"/>
    <d v="2025-02-03T00:00:00"/>
    <n v="10.5"/>
    <s v="MES(ES)"/>
    <s v="Contratación directa."/>
    <n v="46305000"/>
    <n v="46305000"/>
    <s v="NO"/>
    <s v="NA"/>
    <s v="GRUPO DE CONTRATACION UNIVERSIDAD PEDAGOGICA NACIONAL"/>
    <s v="CO-DC"/>
    <s v="Grupo Interno de Trabajo de Infraestructura Física"/>
    <s v="601 5941844"/>
    <s v="contratacion@pedagogica.edu.co"/>
    <s v="NO"/>
    <s v="NO"/>
    <s v="No Aplica"/>
    <s v="Todas"/>
    <s v="Todos"/>
    <s v="No Aplica"/>
    <m/>
    <m/>
    <m/>
  </r>
  <r>
    <s v="IGUAL"/>
    <s v="12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20"/>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21"/>
    <s v="GASTOS DE FUNCIONAMIENTO"/>
    <s v="VICERRECTORÍA ADMINISTRATIVA Y FINANCIERA"/>
    <s v="SUBDIRECCIÓN DE BIENESTAR UNIVERSITARIO"/>
    <m/>
    <s v="Servicios Profesionales"/>
    <s v="CPS"/>
    <s v="PROFESIONAL UNIVERSITARIO"/>
    <n v="3"/>
    <n v="3600000"/>
    <n v="0.05"/>
    <n v="3780000"/>
    <n v="1"/>
    <s v="DIA"/>
    <d v="2025-02-11T00:00:00"/>
    <d v="2025-05-30T00:00:00"/>
    <n v="13608000"/>
    <d v="2025-08-06T00:00:00"/>
    <d v="2025-11-30T00:00:00"/>
    <n v="14616000"/>
    <n v="7.5"/>
    <n v="28224000"/>
    <x v="0"/>
    <x v="0"/>
    <s v="SI"/>
    <s v="SI "/>
    <s v="NO"/>
    <s v="CON-121"/>
    <n v="80111600"/>
    <s v="Prestar  servicios profesionales para dinamizar acciones recreo deportivas y culturales en las Instalaciones de la Universidad Pedagógica Nacional, lideradas por los programas de_x000a_cultura y deporte de la Subdirección de Bienestar Universitario"/>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PIC"/>
    <s v="12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O"/>
    <s v="NO"/>
    <s v="CON-122"/>
    <n v="80111600"/>
    <s v="Prestar servicios profesionales de apoyo y asistencia técnica a la Oficina de Desarrollo y Planeación en la construcción de informes, análisis prospectivos y documentos  estratégicos  en armonía con el Plan de Desarrollo Institucional y otros instrumentos de planea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revisar Infraestructura"/>
    <s v="123"/>
    <s v="GASTOS DE FUNCIONAMIENTO"/>
    <s v="VICERRECTORÍA ADMINISTRATIVA Y FINANCIERA"/>
    <s v="DESPACHO VAD"/>
    <s v="Grupo Interno de Trabajo de Infraestructura Física"/>
    <s v="Servicios Profesionales"/>
    <s v="CPS"/>
    <s v="ASESOR"/>
    <n v="1"/>
    <n v="6800000"/>
    <n v="0.04"/>
    <n v="7072000"/>
    <n v="1"/>
    <s v="DIA"/>
    <d v="2025-02-03T00:00:00"/>
    <d v="2025-06-03T00:00:00"/>
    <n v="28288000"/>
    <m/>
    <m/>
    <n v="0"/>
    <n v="4"/>
    <n v="28288000"/>
    <x v="0"/>
    <x v="0"/>
    <s v="SI "/>
    <m/>
    <s v="NO"/>
    <s v="CON-123"/>
    <n v="80111600"/>
    <s v="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d v="2025-02-03T00:00:00"/>
    <d v="2025-02-03T00:00:00"/>
    <n v="4"/>
    <s v="MES(ES)"/>
    <s v="Contratación directa."/>
    <n v="28288000"/>
    <n v="28288000"/>
    <s v="NO"/>
    <s v="NA"/>
    <s v="GRUPO DE CONTRATACION UNIVERSIDAD PEDAGOGICA NACIONAL"/>
    <s v="CO-DC"/>
    <s v="Grupo Interno de Trabajo de Infraestructura Física"/>
    <s v="601 5941844"/>
    <s v="contratacion@pedagogica.edu.co"/>
    <s v="NO"/>
    <s v="NO"/>
    <s v="No Aplica"/>
    <s v="Todas"/>
    <s v="Todos"/>
    <s v="No Aplica"/>
    <m/>
    <m/>
    <m/>
  </r>
  <r>
    <s v="IGUAL"/>
    <s v="124"/>
    <s v="GASTOS DE FUNCIONAMIENTO"/>
    <s v="VICERRECTORÍA ADMINISTRATIVA Y FINANCIERA"/>
    <s v="DESPACHO VAD"/>
    <s v="Grupo Interno de Trabajo de Infraestructura Física"/>
    <s v="Servicios Profesionales"/>
    <s v="CPS"/>
    <s v="ASESOR"/>
    <n v="1"/>
    <n v="6000000"/>
    <n v="0.04"/>
    <n v="6240000"/>
    <n v="1"/>
    <s v="DIA"/>
    <d v="2025-02-03T00:00:00"/>
    <d v="2025-10-03T00:00:00"/>
    <n v="49920000"/>
    <m/>
    <m/>
    <n v="0"/>
    <n v="8"/>
    <n v="49920000"/>
    <x v="0"/>
    <x v="0"/>
    <s v="SI "/>
    <m/>
    <s v="NO"/>
    <s v="CON-124"/>
    <n v="80111600"/>
    <s v=" Prestar servicios profesionales para la planeación y ejecución de las intervenciones eléctricas de los proyectos de reparación locativa, adecuación y mejoramiento correspondiente a las funciones del Grupo de Infraestructura Física de la Universidad Pedagógica Nacional."/>
    <d v="2025-02-03T00:00:00"/>
    <d v="2025-02-03T00:00:00"/>
    <n v="8"/>
    <s v="MES(ES)"/>
    <s v="Contratación directa."/>
    <n v="49920000"/>
    <n v="49920000"/>
    <s v="NO"/>
    <s v="NA"/>
    <s v="GRUPO DE CONTRATACION UNIVERSIDAD PEDAGOGICA NACIONAL"/>
    <s v="CO-DC"/>
    <s v="Grupo Interno de Trabajo de Infraestructura Física"/>
    <s v="601 5941844"/>
    <s v="contratacion@pedagogica.edu.co"/>
    <s v="NO"/>
    <s v="NO"/>
    <s v="No Aplica"/>
    <s v="Todas"/>
    <s v="Todos"/>
    <s v="No Aplica"/>
    <m/>
    <m/>
    <m/>
  </r>
  <r>
    <s v="IGUAL"/>
    <s v="125"/>
    <s v="GASTOS DE FUNCIONAMIENTO"/>
    <s v="VICERRECTORÍA ADMINISTRATIVA Y FINANCIERA"/>
    <s v="DESPACHO VAD"/>
    <s v="Grupo Interno de Trabajo de Infraestructura Física"/>
    <s v="Servicios Profesionales"/>
    <s v="CPS"/>
    <s v="PROFESIONAL UNIVERSITARIO"/>
    <n v="6"/>
    <n v="4400000"/>
    <n v="0.05"/>
    <n v="4620000"/>
    <n v="1"/>
    <s v="DIA"/>
    <d v="2025-02-03T00:00:00"/>
    <d v="2025-10-03T00:00:00"/>
    <n v="36960000"/>
    <m/>
    <m/>
    <n v="0"/>
    <n v="8"/>
    <n v="36960000"/>
    <x v="0"/>
    <x v="0"/>
    <s v="SI "/>
    <m/>
    <s v="NO"/>
    <s v="CON-125"/>
    <n v="80111600"/>
    <s v="Prestar servicios profesionales de arquitectura y diseño como apoyo en las actividades de planeación y ejecución de las intervenciones y adecuaciones de Infraestructura Física de la Universidad Pedagógica Nacional."/>
    <s v="ferebro"/>
    <s v="ferebro"/>
    <n v="8"/>
    <s v="MES(ES)"/>
    <s v="Contratación directa."/>
    <n v="36960000"/>
    <n v="36960000"/>
    <s v="NO"/>
    <s v="NA"/>
    <s v="GRUPO DE CONTRATACION UNIVERSIDAD PEDAGOGICA NACIONAL"/>
    <s v="CO-DC"/>
    <s v="Grupo Interno de Trabajo de Infraestructura Física"/>
    <s v="601 5941844"/>
    <s v="contratacion@pedagogica.edu.co"/>
    <s v="NO"/>
    <s v="NO"/>
    <s v="No Aplica"/>
    <s v="Todas"/>
    <s v="Todos"/>
    <s v="No Aplica"/>
    <m/>
    <m/>
    <m/>
  </r>
  <r>
    <s v="IGUAL "/>
    <s v="126"/>
    <s v="GASTOS DE COMERCIALIZACIÓN Y PRODUCCIÓN"/>
    <s v="VICERRECTORÍA DE GESTIÓN UNIVERSITARIA"/>
    <s v="CENTRO DE LENGUAS "/>
    <m/>
    <s v="Servicios académicos "/>
    <s v="CPS"/>
    <s v="OTRO"/>
    <m/>
    <m/>
    <n v="0.05"/>
    <n v="0"/>
    <n v="1"/>
    <s v="DIA"/>
    <d v="2025-02-15T00:00:00"/>
    <d v="2025-06-28T00:00:00"/>
    <n v="0"/>
    <m/>
    <m/>
    <n v="0"/>
    <n v="5"/>
    <n v="498863605.47600001"/>
    <x v="0"/>
    <x v="3"/>
    <s v="SI"/>
    <s v="SI "/>
    <s v="NO"/>
    <s v="CLE-12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8863605.47600001"/>
    <n v="498863605.47600001"/>
    <s v="NO"/>
    <s v="NA"/>
    <s v="GRUPO DE CONTRATACION UNIVERSIDAD PEDAGOGICA NACIONAL"/>
    <s v="CO-DC"/>
    <s v="CENTRO DE LENGUAS "/>
    <s v="601 5941844"/>
    <s v="contratacion@pedagogica.edu.co"/>
    <s v="NO"/>
    <s v="SI"/>
    <s v="No Aplica"/>
    <s v="Todas"/>
    <s v="Todos"/>
    <s v="No Aplica"/>
    <m/>
    <m/>
    <m/>
  </r>
  <r>
    <m/>
    <s v="127"/>
    <s v="GASTOS DE FUNCIONAMIENTO"/>
    <s v="VICERRECTORÍA ACADÉMICA "/>
    <s v="FACULTAD DE EDUCACIÓN"/>
    <s v="DEPARTAMENTO DE PSICOPEDAGOGÍA"/>
    <s v="Intérpretes - Traductores - Mediadores"/>
    <s v="Consultoría"/>
    <s v="OTRO"/>
    <m/>
    <m/>
    <n v="0.05"/>
    <n v="28091700"/>
    <n v="1"/>
    <s v="DIA"/>
    <d v="2025-02-03T00:00:00"/>
    <d v="2025-12-19T00:00:00"/>
    <s v="$                                  -"/>
    <m/>
    <m/>
    <s v="$                                  -"/>
    <n v="10"/>
    <n v="28091700"/>
    <x v="0"/>
    <x v="1"/>
    <s v="SI"/>
    <s v="SI "/>
    <s v="NO"/>
    <s v="CON-127"/>
    <n v="80111600"/>
    <s v="Prestar los servicios  de interpretación en Lengua de Señas Colombiana - Castellano, a los estudiantes Sordos matriculados en los distintos programas académicos de la UPN."/>
    <s v="febrero"/>
    <s v="febrero"/>
    <n v="10"/>
    <s v="MES(ES)"/>
    <s v="Contratación directa."/>
    <n v="28091700"/>
    <n v="28091700"/>
    <s v="NO"/>
    <s v="NA"/>
    <s v="GRUPO DE CONTRATACION UNIVERSIDAD PEDAGOGICA NACIONAL"/>
    <s v="CO-DC"/>
    <s v="FACULTAD DE EDUCACIÓN"/>
    <s v="601 5941844"/>
    <s v="contratacion@pedagogica.edu.co"/>
    <s v="NO"/>
    <s v="NO"/>
    <s v="No Aplica"/>
    <s v="Todas"/>
    <s v="Todos"/>
    <s v="No Aplica"/>
    <m/>
    <m/>
    <m/>
  </r>
  <r>
    <m/>
    <s v="128"/>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28"/>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29"/>
    <s v="GASTOS DE FUNCIONAMIENTO"/>
    <s v="VICERRECTORÍA ACADÉMICA "/>
    <s v="FACULTAD DE EDUCACIÓN"/>
    <s v="DEPARTAMENTO DE PSICOPEDAGOGÍA"/>
    <s v="Intérpretes - Traductores - Mediadores"/>
    <s v="Consultoría"/>
    <s v="OTRO"/>
    <m/>
    <m/>
    <n v="0.05"/>
    <n v="32774040"/>
    <n v="1"/>
    <s v="DIA"/>
    <d v="2025-02-03T00:00:00"/>
    <d v="2025-12-19T00:00:00"/>
    <s v="$                                  -"/>
    <m/>
    <m/>
    <s v="$                                  -"/>
    <n v="10"/>
    <n v="32774040"/>
    <x v="0"/>
    <x v="1"/>
    <s v="SI"/>
    <s v="SI "/>
    <s v="NO"/>
    <s v="CON-129"/>
    <n v="80111600"/>
    <s v="Prestar los servicios  de interpretación en Lengua de Señas Colombiana - Castellano, a los estudiantes Sordos matriculados en los distintos programas académicos de la UPN."/>
    <s v="febrero"/>
    <s v="febrero"/>
    <n v="10"/>
    <s v="MES(ES)"/>
    <s v="Contratación directa."/>
    <n v="32774040"/>
    <n v="32774040"/>
    <s v="NO"/>
    <s v="NA"/>
    <s v="GRUPO DE CONTRATACION UNIVERSIDAD PEDAGOGICA NACIONAL"/>
    <s v="CO-DC"/>
    <s v="FACULTAD DE EDUCACIÓN"/>
    <s v="601 5941844"/>
    <s v="contratacion@pedagogica.edu.co"/>
    <s v="NO"/>
    <s v="NO"/>
    <s v="No Aplica"/>
    <s v="Todas"/>
    <s v="Todos"/>
    <s v="No Aplica"/>
    <m/>
    <m/>
    <m/>
  </r>
  <r>
    <m/>
    <s v="130"/>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30"/>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31"/>
    <s v="GASTOS DE FUNCIONAMIENTO"/>
    <s v="VICERRECTORÍA ACADÉMICA "/>
    <s v="FACULTAD DE EDUCACIÓN"/>
    <s v="DEPARTAMENTO DE PSICOPEDAGOGÍA"/>
    <s v="Intérpretes - Traductores - Mediadores"/>
    <s v="Consultoría"/>
    <s v="OTRO"/>
    <m/>
    <m/>
    <n v="0.05"/>
    <n v="21609000"/>
    <n v="1"/>
    <s v="DIA"/>
    <d v="2025-02-03T00:00:00"/>
    <d v="2025-11-30T00:00:00"/>
    <s v="$                                  -"/>
    <m/>
    <m/>
    <s v="$                                  -"/>
    <n v="9"/>
    <n v="21609000"/>
    <x v="0"/>
    <x v="1"/>
    <s v="SI"/>
    <s v="SI "/>
    <s v="NO"/>
    <s v="CON-131"/>
    <n v="80111600"/>
    <s v="Prestar los servicios  de interpretación en Lengua de Señas Colombiana - Castellano, a los estudiantes Sordos matriculados en los distintos programas académicos de la UPN."/>
    <s v="febrero"/>
    <s v="febrero"/>
    <n v="9"/>
    <s v="MES(ES)"/>
    <s v="Contratación directa."/>
    <n v="21609000"/>
    <n v="21609000"/>
    <s v="NO"/>
    <s v="NA"/>
    <s v="GRUPO DE CONTRATACION UNIVERSIDAD PEDAGOGICA NACIONAL"/>
    <s v="CO-DC"/>
    <s v="FACULTAD DE EDUCACIÓN"/>
    <s v="601 5941844"/>
    <s v="contratacion@pedagogica.edu.co"/>
    <s v="NO"/>
    <s v="NO"/>
    <s v="No Aplica"/>
    <s v="Todas"/>
    <s v="Todos"/>
    <s v="No Aplica"/>
    <m/>
    <m/>
    <m/>
  </r>
  <r>
    <m/>
    <s v="132"/>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2"/>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3"/>
    <s v="GASTOS DE FUNCIONAMIENTO"/>
    <s v="VICERRECTORÍA ACADÉMICA "/>
    <s v="FACULTAD DE EDUCACIÓN"/>
    <s v="DEPARTAMENTO DE PSICOPEDAGOGÍA"/>
    <s v="Intérpretes - Traductores - Mediadores"/>
    <s v="Consultoría"/>
    <s v="OTRO"/>
    <m/>
    <m/>
    <n v="0.05"/>
    <n v="16704000"/>
    <n v="1"/>
    <s v="DIA"/>
    <d v="2025-02-03T00:00:00"/>
    <d v="2025-11-30T00:00:00"/>
    <s v="$                                  -"/>
    <m/>
    <m/>
    <s v="$                                  -"/>
    <n v="9"/>
    <n v="16704000"/>
    <x v="0"/>
    <x v="1"/>
    <s v="SI"/>
    <s v="SI "/>
    <s v="NO"/>
    <s v="CON-133"/>
    <n v="80111600"/>
    <s v="Prestar los servicios  de interpretación en Lengua de Señas Colombiana - Castellano, a los estudiantes Sordos matriculados en los distintos programas académicos de la UPN."/>
    <s v="febrero"/>
    <s v="febrero"/>
    <n v="9"/>
    <s v="MES(ES)"/>
    <s v="Contratación directa."/>
    <n v="16704000"/>
    <n v="16704000"/>
    <s v="NO"/>
    <s v="NA"/>
    <s v="GRUPO DE CONTRATACION UNIVERSIDAD PEDAGOGICA NACIONAL"/>
    <s v="CO-DC"/>
    <s v="FACULTAD DE EDUCACIÓN"/>
    <s v="601 5941844"/>
    <s v="contratacion@pedagogica.edu.co"/>
    <s v="NO"/>
    <s v="NO"/>
    <s v="No Aplica"/>
    <s v="Todas"/>
    <s v="Todos"/>
    <s v="No Aplica"/>
    <m/>
    <m/>
    <m/>
  </r>
  <r>
    <m/>
    <s v="134"/>
    <s v="GASTOS DE FUNCIONAMIENTO"/>
    <s v="VICERRECTORÍA ACADÉMICA "/>
    <s v="FACULTAD DE EDUCACIÓN"/>
    <s v="DEPARTAMENTO DE PSICOPEDAGOGÍA"/>
    <s v="Intérpretes - Traductores - Mediadores"/>
    <s v="Consultoría"/>
    <s v="OTRO"/>
    <m/>
    <m/>
    <n v="0.05"/>
    <n v="24610250"/>
    <n v="1"/>
    <s v="DIA"/>
    <d v="2025-02-03T00:00:00"/>
    <d v="2025-11-30T00:00:00"/>
    <s v="$                                  -"/>
    <m/>
    <m/>
    <s v="$                                  -"/>
    <n v="9"/>
    <n v="24610250"/>
    <x v="0"/>
    <x v="1"/>
    <s v="SI"/>
    <s v="SI "/>
    <s v="NO"/>
    <s v="CON-134"/>
    <n v="80111600"/>
    <s v="Prestar los servicios  de interpretación en Lengua de Señas Colombiana - Castellano, a los estudiantes Sordos matriculados en los distintos programas académicos de la UPN."/>
    <s v="febrero"/>
    <s v="febrero"/>
    <n v="9"/>
    <s v="MES(ES)"/>
    <s v="Contratación directa."/>
    <n v="24610250"/>
    <n v="24610250"/>
    <s v="NO"/>
    <s v="NA"/>
    <s v="GRUPO DE CONTRATACION UNIVERSIDAD PEDAGOGICA NACIONAL"/>
    <s v="CO-DC"/>
    <s v="FACULTAD DE EDUCACIÓN"/>
    <s v="601 5941844"/>
    <s v="contratacion@pedagogica.edu.co"/>
    <s v="NO"/>
    <s v="NO"/>
    <s v="No Aplica"/>
    <s v="Todas"/>
    <s v="Todos"/>
    <s v="No Aplica"/>
    <m/>
    <m/>
    <m/>
  </r>
  <r>
    <m/>
    <s v="135"/>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5"/>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6"/>
    <s v="GASTOS DE FUNCIONAMIENTO"/>
    <s v="VICERRECTORÍA ACADÉMICA "/>
    <s v="FACULTAD DE EDUCACIÓN"/>
    <s v="DEPARTAMENTO DE PSICOPEDAGOGÍA"/>
    <s v="Intérpretes - Traductores - Mediadores"/>
    <s v="Consultoría"/>
    <s v="OTRO"/>
    <m/>
    <m/>
    <n v="0.05"/>
    <n v="25930800"/>
    <n v="1"/>
    <s v="DIA"/>
    <d v="2025-02-03T00:00:00"/>
    <d v="2025-11-30T00:00:00"/>
    <s v="$                                  -"/>
    <m/>
    <m/>
    <s v="$                                  -"/>
    <n v="9"/>
    <n v="25930800"/>
    <x v="0"/>
    <x v="1"/>
    <s v="SI"/>
    <s v="SI "/>
    <s v="NO"/>
    <s v="CON-136"/>
    <n v="80111600"/>
    <s v="Prestar los servicios  de interpretación en Lengua de Señas Colombiana - Castellano, a los estudiantes Sordos matriculados en los distintos programas académicos de la UPN."/>
    <s v="febrero"/>
    <s v="febrero"/>
    <n v="9"/>
    <s v="MES(ES)"/>
    <s v="Contratación directa."/>
    <n v="25930800"/>
    <n v="25930800"/>
    <s v="NO"/>
    <s v="NA"/>
    <s v="GRUPO DE CONTRATACION UNIVERSIDAD PEDAGOGICA NACIONAL"/>
    <s v="CO-DC"/>
    <s v="FACULTAD DE EDUCACIÓN"/>
    <s v="601 5941844"/>
    <s v="contratacion@pedagogica.edu.co"/>
    <s v="NO"/>
    <s v="NO"/>
    <s v="No Aplica"/>
    <s v="Todas"/>
    <s v="Todos"/>
    <s v="No Aplica"/>
    <m/>
    <m/>
    <m/>
  </r>
  <r>
    <m/>
    <s v="13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3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3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3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1"/>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1"/>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4"/>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44"/>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4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9"/>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9"/>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3"/>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3"/>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5"/>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55"/>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56"/>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5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5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9"/>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9"/>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1"/>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61"/>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6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3"/>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3"/>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5"/>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5"/>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6"/>
    <s v="GASTOS DE COMERCIALIZACIÓN Y PRODUCCIÓN"/>
    <s v="VICERRECTORÍA DE GESTIÓN UNIVERSITARIA"/>
    <s v="CENTRO DE LENGUAS "/>
    <m/>
    <s v="Servicios académicos "/>
    <s v="PROFESIONAL ESPECIALIZADO"/>
    <m/>
    <m/>
    <m/>
    <m/>
    <n v="2645591.9048000001"/>
    <n v="1"/>
    <s v="MES"/>
    <d v="2025-02-15T00:00:00"/>
    <d v="2025-06-28T00:00:00"/>
    <n v="13227959.524"/>
    <m/>
    <m/>
    <s v="$                                  -"/>
    <n v="5"/>
    <n v="13227959.524"/>
    <x v="0"/>
    <x v="3"/>
    <s v="SI"/>
    <s v="SI "/>
    <s v="NO"/>
    <s v="CLE-16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3227959.524"/>
    <n v="13227959.524"/>
    <s v="NO"/>
    <s v="NA"/>
    <s v="GRUPO DE CONTRATACION UNIVERSIDAD PEDAGOGICA NACIONAL"/>
    <s v="CO-DC"/>
    <s v="CENTRO DE LENGUAS "/>
    <s v="601 5941844"/>
    <s v="contratacion@pedagogica.edu.co"/>
    <s v="NO"/>
    <s v="SI"/>
    <s v="No Aplica"/>
    <s v="Todas"/>
    <s v="Todos"/>
    <s v="No Aplica"/>
    <m/>
    <m/>
    <m/>
  </r>
  <r>
    <m/>
    <s v="16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2"/>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72"/>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7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7"/>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7"/>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0"/>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0"/>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6"/>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6"/>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8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8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9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9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0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0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m/>
    <m/>
    <m/>
    <m/>
    <m/>
    <m/>
    <m/>
    <m/>
    <m/>
    <m/>
    <m/>
    <m/>
    <m/>
    <m/>
    <m/>
    <m/>
    <m/>
    <m/>
    <m/>
    <m/>
    <m/>
    <n v="7421469468.2079229"/>
    <x v="2"/>
    <x v="4"/>
    <m/>
    <m/>
    <m/>
    <m/>
    <m/>
    <m/>
    <m/>
    <m/>
    <m/>
    <m/>
    <m/>
    <n v="7421469468.2079229"/>
    <n v="7421469468.2079229"/>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2"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compactData="0" multipleFieldFilters="0">
  <location ref="A3:D29" firstHeaderRow="0" firstDataRow="1" firstDataCol="2"/>
  <pivotFields count="52">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6">
        <item x="4"/>
        <item x="0"/>
        <item x="2"/>
        <item x="1"/>
        <item x="3"/>
        <item m="1" x="5"/>
      </items>
      <extLst>
        <ext xmlns:x14="http://schemas.microsoft.com/office/spreadsheetml/2009/9/main" uri="{2946ED86-A175-432a-8AC1-64E0C546D7DE}">
          <x14:pivotField fillDownLabels="1"/>
        </ext>
      </extLst>
    </pivotField>
    <pivotField axis="axisRow" compact="0" outline="0" showAll="0" defaultSubtotal="0">
      <items count="31">
        <item x="7"/>
        <item m="1" x="29"/>
        <item m="1" x="28"/>
        <item x="10"/>
        <item x="8"/>
        <item x="14"/>
        <item x="11"/>
        <item x="12"/>
        <item x="21"/>
        <item x="20"/>
        <item x="17"/>
        <item x="13"/>
        <item x="22"/>
        <item x="2"/>
        <item x="4"/>
        <item x="6"/>
        <item x="5"/>
        <item m="1" x="26"/>
        <item x="0"/>
        <item x="3"/>
        <item x="9"/>
        <item m="1" x="27"/>
        <item x="19"/>
        <item x="25"/>
        <item x="18"/>
        <item x="1"/>
        <item x="16"/>
        <item x="15"/>
        <item x="24"/>
        <item m="1" x="30"/>
        <item x="2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numFmtId="169"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numFmtId="168" outline="0" showAll="0" defaultSubtotal="0">
      <extLst>
        <ext xmlns:x14="http://schemas.microsoft.com/office/spreadsheetml/2009/9/main" uri="{2946ED86-A175-432a-8AC1-64E0C546D7DE}">
          <x14:pivotField fillDownLabels="1"/>
        </ext>
      </extLst>
    </pivotField>
    <pivotField dataField="1" compact="0" numFmtId="165"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2"/>
    <field x="3"/>
  </rowFields>
  <rowItems count="26">
    <i>
      <x/>
      <x v="12"/>
    </i>
    <i>
      <x v="1"/>
      <x/>
    </i>
    <i r="1">
      <x v="13"/>
    </i>
    <i r="1">
      <x v="14"/>
    </i>
    <i r="1">
      <x v="15"/>
    </i>
    <i r="1">
      <x v="16"/>
    </i>
    <i r="1">
      <x v="18"/>
    </i>
    <i r="1">
      <x v="19"/>
    </i>
    <i>
      <x v="2"/>
      <x v="3"/>
    </i>
    <i r="1">
      <x v="4"/>
    </i>
    <i r="1">
      <x v="6"/>
    </i>
    <i r="1">
      <x v="7"/>
    </i>
    <i r="1">
      <x v="8"/>
    </i>
    <i r="1">
      <x v="9"/>
    </i>
    <i r="1">
      <x v="20"/>
    </i>
    <i>
      <x v="3"/>
      <x v="5"/>
    </i>
    <i r="1">
      <x v="10"/>
    </i>
    <i r="1">
      <x v="22"/>
    </i>
    <i r="1">
      <x v="24"/>
    </i>
    <i r="1">
      <x v="25"/>
    </i>
    <i r="1">
      <x v="26"/>
    </i>
    <i r="1">
      <x v="27"/>
    </i>
    <i r="1">
      <x v="30"/>
    </i>
    <i>
      <x v="4"/>
      <x v="11"/>
    </i>
    <i r="1">
      <x v="23"/>
    </i>
    <i r="1">
      <x v="28"/>
    </i>
  </rowItems>
  <colFields count="1">
    <field x="-2"/>
  </colFields>
  <colItems count="2">
    <i>
      <x/>
    </i>
    <i i="1">
      <x v="1"/>
    </i>
  </colItems>
  <dataFields count="2">
    <dataField name="Cuenta de CENTRO RESPONSABILIDAD" fld="2" subtotal="count" baseField="0" baseItem="0"/>
    <dataField name="Suma de Valor Anual" fld="21" baseField="0" baseItem="0" numFmtId="165"/>
  </dataFields>
  <formats count="1">
    <format dxfId="9">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81" firstHeaderRow="0" firstDataRow="1" firstDataCol="1"/>
  <pivotFields count="53">
    <pivotField showAll="0"/>
    <pivotField showAll="0"/>
    <pivotField showAll="0"/>
    <pivotField axis="axisRow" showAll="0">
      <items count="28">
        <item x="6"/>
        <item x="26"/>
        <item x="23"/>
        <item x="10"/>
        <item x="7"/>
        <item x="13"/>
        <item x="8"/>
        <item x="11"/>
        <item x="20"/>
        <item x="19"/>
        <item x="16"/>
        <item x="12"/>
        <item x="22"/>
        <item x="21"/>
        <item x="1"/>
        <item x="3"/>
        <item x="5"/>
        <item x="2"/>
        <item x="0"/>
        <item x="4"/>
        <item x="9"/>
        <item x="18"/>
        <item x="24"/>
        <item x="17"/>
        <item x="25"/>
        <item x="15"/>
        <item x="14"/>
        <item t="default"/>
      </items>
    </pivotField>
    <pivotField showAll="0"/>
    <pivotField showAll="0"/>
    <pivotField showAll="0"/>
    <pivotField axis="axisRow" showAll="0">
      <items count="8">
        <item x="3"/>
        <item x="4"/>
        <item x="6"/>
        <item x="0"/>
        <item x="2"/>
        <item x="1"/>
        <item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7"/>
  </rowFields>
  <rowItems count="78">
    <i>
      <x/>
    </i>
    <i r="1">
      <x v="5"/>
    </i>
    <i>
      <x v="1"/>
    </i>
    <i r="1">
      <x v="4"/>
    </i>
    <i>
      <x v="2"/>
    </i>
    <i r="1">
      <x v="1"/>
    </i>
    <i r="1">
      <x v="3"/>
    </i>
    <i>
      <x v="3"/>
    </i>
    <i r="1">
      <x v="3"/>
    </i>
    <i>
      <x v="4"/>
    </i>
    <i r="1">
      <x v="3"/>
    </i>
    <i r="1">
      <x v="4"/>
    </i>
    <i r="1">
      <x v="5"/>
    </i>
    <i r="1">
      <x v="6"/>
    </i>
    <i>
      <x v="5"/>
    </i>
    <i r="1">
      <x v="4"/>
    </i>
    <i r="1">
      <x v="5"/>
    </i>
    <i>
      <x v="6"/>
    </i>
    <i r="1">
      <x v="3"/>
    </i>
    <i>
      <x v="7"/>
    </i>
    <i r="1">
      <x v="1"/>
    </i>
    <i r="1">
      <x v="5"/>
    </i>
    <i>
      <x v="8"/>
    </i>
    <i r="1">
      <x v="2"/>
    </i>
    <i r="1">
      <x v="3"/>
    </i>
    <i r="1">
      <x v="5"/>
    </i>
    <i>
      <x v="9"/>
    </i>
    <i r="1">
      <x v="6"/>
    </i>
    <i>
      <x v="10"/>
    </i>
    <i r="1">
      <x v="5"/>
    </i>
    <i>
      <x v="11"/>
    </i>
    <i r="1">
      <x v="4"/>
    </i>
    <i r="1">
      <x v="5"/>
    </i>
    <i>
      <x v="12"/>
    </i>
    <i r="1">
      <x v="4"/>
    </i>
    <i r="1">
      <x v="6"/>
    </i>
    <i>
      <x v="13"/>
    </i>
    <i r="1">
      <x v="1"/>
    </i>
    <i r="1">
      <x v="5"/>
    </i>
    <i r="1">
      <x v="6"/>
    </i>
    <i>
      <x v="14"/>
    </i>
    <i r="1">
      <x v="5"/>
    </i>
    <i>
      <x v="15"/>
    </i>
    <i r="1">
      <x v="4"/>
    </i>
    <i r="1">
      <x v="5"/>
    </i>
    <i>
      <x v="16"/>
    </i>
    <i r="1">
      <x v="3"/>
    </i>
    <i r="1">
      <x v="4"/>
    </i>
    <i>
      <x v="17"/>
    </i>
    <i r="1">
      <x/>
    </i>
    <i r="1">
      <x v="4"/>
    </i>
    <i r="1">
      <x v="5"/>
    </i>
    <i>
      <x v="18"/>
    </i>
    <i r="1">
      <x v="3"/>
    </i>
    <i r="1">
      <x v="4"/>
    </i>
    <i>
      <x v="19"/>
    </i>
    <i r="1">
      <x v="1"/>
    </i>
    <i>
      <x v="20"/>
    </i>
    <i r="1">
      <x v="4"/>
    </i>
    <i r="1">
      <x v="5"/>
    </i>
    <i>
      <x v="21"/>
    </i>
    <i r="1">
      <x v="1"/>
    </i>
    <i r="1">
      <x v="4"/>
    </i>
    <i r="1">
      <x v="5"/>
    </i>
    <i>
      <x v="22"/>
    </i>
    <i r="1">
      <x v="1"/>
    </i>
    <i r="1">
      <x v="5"/>
    </i>
    <i>
      <x v="23"/>
    </i>
    <i r="1">
      <x v="4"/>
    </i>
    <i r="1">
      <x v="5"/>
    </i>
    <i>
      <x v="24"/>
    </i>
    <i r="1">
      <x/>
    </i>
    <i>
      <x v="25"/>
    </i>
    <i r="1">
      <x v="1"/>
    </i>
    <i>
      <x v="26"/>
    </i>
    <i r="1">
      <x v="4"/>
    </i>
    <i r="1">
      <x v="5"/>
    </i>
    <i t="grand">
      <x/>
    </i>
  </rowItems>
  <colFields count="1">
    <field x="-2"/>
  </colFields>
  <colItems count="2">
    <i>
      <x/>
    </i>
    <i i="1">
      <x v="1"/>
    </i>
  </colItems>
  <dataFields count="2">
    <dataField name="Cuenta de GRADO" fld="8" subtotal="count" baseField="0" baseItem="0"/>
    <dataField name="Suma de Valor Anual" fld="21" baseField="3" baseItem="0" numFmtId="164"/>
  </dataFields>
  <formats count="1">
    <format dxfId="8">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11" firstHeaderRow="0" firstDataRow="1" firstDataCol="1"/>
  <pivotFields count="5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5" showAll="0"/>
    <pivotField showAll="0"/>
    <pivotField dataField="1" numFmtId="165" showAll="0"/>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dataField="1" numFmtId="165" showAll="0"/>
    <pivotField dataField="1"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8">
    <i>
      <x/>
    </i>
    <i r="1">
      <x/>
    </i>
    <i r="1">
      <x v="1"/>
    </i>
    <i>
      <x v="1"/>
    </i>
    <i r="1">
      <x/>
    </i>
    <i>
      <x v="2"/>
    </i>
    <i r="1">
      <x/>
    </i>
    <i t="grand">
      <x/>
    </i>
  </rowItems>
  <colFields count="1">
    <field x="-2"/>
  </colFields>
  <colItems count="3">
    <i>
      <x/>
    </i>
    <i i="1">
      <x v="1"/>
    </i>
    <i i="2">
      <x v="2"/>
    </i>
  </colItems>
  <dataFields count="3">
    <dataField name="Suma de Valor Anual" fld="22" baseField="0" baseItem="0" numFmtId="165"/>
    <dataField name="Suma de Valor total estimado" fld="36" baseField="0" baseItem="0" numFmtId="165"/>
    <dataField name="Suma de Valor estimado en la vigencia actual" fld="37"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3" firstHeaderRow="1" firstDataRow="1" firstDataCol="1"/>
  <pivotFields count="5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4">
        <item x="0"/>
        <item x="1"/>
        <item x="2"/>
        <item t="default"/>
      </items>
    </pivotField>
    <pivotField axis="axisRow" showAll="0">
      <items count="6">
        <item x="0"/>
        <item x="1"/>
        <item x="2"/>
        <item x="3"/>
        <item h="1" x="4"/>
        <item t="default"/>
      </items>
    </pivotField>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10">
    <i>
      <x/>
    </i>
    <i r="1">
      <x/>
    </i>
    <i r="1">
      <x v="1"/>
    </i>
    <i>
      <x v="1"/>
    </i>
    <i r="1">
      <x/>
    </i>
    <i>
      <x v="2"/>
    </i>
    <i r="1">
      <x/>
    </i>
    <i>
      <x v="3"/>
    </i>
    <i r="1">
      <x/>
    </i>
    <i t="grand">
      <x/>
    </i>
  </rowItems>
  <colItems count="1">
    <i/>
  </colItems>
  <dataFields count="1">
    <dataField name="Suma de Valor Anual" fld="22" baseField="0" baseItem="0" numFmtId="164"/>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61" dT="2024-12-18T02:38:46.80" personId="{A18F4061-D4EF-436D-9477-CA152734901B}" id="{DCD54EE7-BE53-4FEF-8391-AAFC7DCF32E0}">
    <text xml:space="preserve">Verificar valor en la ficha 2024 me da 5 millones </text>
  </threadedComment>
  <threadedComment ref="K62" dT="2024-12-18T02:33:25.47" personId="{A18F4061-D4EF-436D-9477-CA152734901B}" id="{00A62E2D-1660-496C-B7B2-2F090BE7BE7D}">
    <text xml:space="preserve">En inversión la asignación 2024 es superior a funcionamiento, se tuvo que bajar 100 mil pesos 
</text>
  </threadedComment>
  <threadedComment ref="K63" dT="2024-12-18T02:41:15.51" personId="{A18F4061-D4EF-436D-9477-CA152734901B}" id="{022CBA81-E5EF-4B80-9AAC-323B7ADEE566}">
    <text xml:space="preserve">En inversión la asignación es superior a las asignaciones de funcionamiento </text>
  </threadedComment>
  <threadedComment ref="K64" dT="2024-12-18T02:38:46.80" personId="{A18F4061-D4EF-436D-9477-CA152734901B}" id="{DCD54EE7-BE53-4FF1-8391-AAFC7DCF32E0}">
    <text xml:space="preserve">Verificar valor en la ficha 2024 me da 5 millones </text>
  </threadedComment>
  <threadedComment ref="K135" dT="2024-12-18T02:38:46.80" personId="{A18F4061-D4EF-436D-9477-CA152734901B}" id="{DCD54EE7-BE53-4FF0-8391-AAFC7DCF32E0}">
    <text xml:space="preserve">Verificar valor en la ficha 2024 me da 5 millones </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D29"/>
  <sheetViews>
    <sheetView zoomScale="70" zoomScaleNormal="70" workbookViewId="0">
      <selection activeCell="A21" sqref="A21"/>
    </sheetView>
  </sheetViews>
  <sheetFormatPr baseColWidth="10" defaultColWidth="11.42578125" defaultRowHeight="15"/>
  <cols>
    <col min="1" max="1" width="64" bestFit="1" customWidth="1"/>
    <col min="2" max="2" width="58.7109375" bestFit="1" customWidth="1"/>
    <col min="3" max="3" width="34.42578125" bestFit="1" customWidth="1"/>
    <col min="4" max="4" width="19.140625" bestFit="1" customWidth="1"/>
    <col min="5" max="5" width="14.85546875" bestFit="1" customWidth="1"/>
  </cols>
  <sheetData>
    <row r="3" spans="1:4">
      <c r="A3" s="6" t="s">
        <v>0</v>
      </c>
      <c r="B3" s="6" t="s">
        <v>1</v>
      </c>
      <c r="C3" t="s">
        <v>2</v>
      </c>
      <c r="D3" t="s">
        <v>3</v>
      </c>
    </row>
    <row r="4" spans="1:4">
      <c r="A4" t="s">
        <v>4</v>
      </c>
      <c r="B4" t="s">
        <v>4</v>
      </c>
      <c r="C4">
        <v>4</v>
      </c>
      <c r="D4" s="4">
        <v>118447500</v>
      </c>
    </row>
    <row r="5" spans="1:4">
      <c r="A5" t="s">
        <v>5</v>
      </c>
      <c r="B5" t="s">
        <v>6</v>
      </c>
      <c r="C5">
        <v>1</v>
      </c>
      <c r="D5" s="4">
        <v>50820000</v>
      </c>
    </row>
    <row r="6" spans="1:4">
      <c r="A6" t="s">
        <v>5</v>
      </c>
      <c r="B6" t="s">
        <v>7</v>
      </c>
      <c r="C6">
        <v>2</v>
      </c>
      <c r="D6" s="4">
        <v>89778330</v>
      </c>
    </row>
    <row r="7" spans="1:4">
      <c r="A7" t="s">
        <v>5</v>
      </c>
      <c r="B7" t="s">
        <v>8</v>
      </c>
      <c r="C7">
        <v>3</v>
      </c>
      <c r="D7" s="4">
        <v>170940000</v>
      </c>
    </row>
    <row r="8" spans="1:4">
      <c r="A8" t="s">
        <v>5</v>
      </c>
      <c r="B8" t="s">
        <v>9</v>
      </c>
      <c r="C8">
        <v>6</v>
      </c>
      <c r="D8" s="4">
        <v>329299812.65271556</v>
      </c>
    </row>
    <row r="9" spans="1:4">
      <c r="A9" t="s">
        <v>5</v>
      </c>
      <c r="B9" t="s">
        <v>10</v>
      </c>
      <c r="C9">
        <v>3</v>
      </c>
      <c r="D9" s="4">
        <v>223754389.03125</v>
      </c>
    </row>
    <row r="10" spans="1:4">
      <c r="A10" t="s">
        <v>5</v>
      </c>
      <c r="B10" t="s">
        <v>5</v>
      </c>
      <c r="C10">
        <v>1</v>
      </c>
      <c r="D10" s="4">
        <v>69000000</v>
      </c>
    </row>
    <row r="11" spans="1:4">
      <c r="A11" t="s">
        <v>5</v>
      </c>
      <c r="B11" t="s">
        <v>11</v>
      </c>
      <c r="C11">
        <v>1</v>
      </c>
      <c r="D11" s="4">
        <v>24255000</v>
      </c>
    </row>
    <row r="12" spans="1:4">
      <c r="A12" t="s">
        <v>12</v>
      </c>
      <c r="B12" t="s">
        <v>13</v>
      </c>
      <c r="C12">
        <v>1</v>
      </c>
      <c r="D12" s="4">
        <v>78170400</v>
      </c>
    </row>
    <row r="13" spans="1:4">
      <c r="A13" t="s">
        <v>12</v>
      </c>
      <c r="B13" t="s">
        <v>14</v>
      </c>
      <c r="C13">
        <v>6</v>
      </c>
      <c r="D13" s="4">
        <v>313887656.19749999</v>
      </c>
    </row>
    <row r="14" spans="1:4">
      <c r="A14" t="s">
        <v>12</v>
      </c>
      <c r="B14" t="s">
        <v>15</v>
      </c>
      <c r="C14">
        <v>1</v>
      </c>
      <c r="D14" s="4">
        <v>93257910.156600013</v>
      </c>
    </row>
    <row r="15" spans="1:4">
      <c r="A15" t="s">
        <v>12</v>
      </c>
      <c r="B15" t="s">
        <v>16</v>
      </c>
      <c r="C15">
        <v>5</v>
      </c>
      <c r="D15" s="4">
        <v>212520000</v>
      </c>
    </row>
    <row r="16" spans="1:4">
      <c r="A16" t="s">
        <v>12</v>
      </c>
      <c r="B16" t="s">
        <v>17</v>
      </c>
      <c r="C16">
        <v>2</v>
      </c>
      <c r="D16" s="4">
        <v>78907578.75</v>
      </c>
    </row>
    <row r="17" spans="1:4">
      <c r="A17" t="s">
        <v>12</v>
      </c>
      <c r="B17" t="s">
        <v>18</v>
      </c>
      <c r="C17">
        <v>5</v>
      </c>
      <c r="D17" s="4">
        <v>132825000</v>
      </c>
    </row>
    <row r="18" spans="1:4">
      <c r="A18" t="s">
        <v>12</v>
      </c>
      <c r="B18" t="s">
        <v>19</v>
      </c>
      <c r="C18">
        <v>2</v>
      </c>
      <c r="D18" s="4">
        <v>116077500</v>
      </c>
    </row>
    <row r="19" spans="1:4">
      <c r="A19" t="s">
        <v>20</v>
      </c>
      <c r="B19" t="s">
        <v>21</v>
      </c>
      <c r="C19">
        <v>3</v>
      </c>
      <c r="D19" s="4">
        <v>179025000</v>
      </c>
    </row>
    <row r="20" spans="1:4">
      <c r="A20" t="s">
        <v>20</v>
      </c>
      <c r="B20" t="s">
        <v>22</v>
      </c>
      <c r="C20">
        <v>1</v>
      </c>
      <c r="D20" s="4">
        <v>50820000</v>
      </c>
    </row>
    <row r="21" spans="1:4">
      <c r="A21" t="s">
        <v>20</v>
      </c>
      <c r="B21" t="s">
        <v>23</v>
      </c>
      <c r="C21">
        <v>22</v>
      </c>
      <c r="D21" s="4">
        <v>301035000</v>
      </c>
    </row>
    <row r="22" spans="1:4">
      <c r="A22" t="s">
        <v>20</v>
      </c>
      <c r="B22" t="s">
        <v>24</v>
      </c>
      <c r="C22">
        <v>10</v>
      </c>
      <c r="D22" s="4">
        <v>520905000</v>
      </c>
    </row>
    <row r="23" spans="1:4">
      <c r="A23" t="s">
        <v>20</v>
      </c>
      <c r="B23" t="s">
        <v>25</v>
      </c>
      <c r="C23">
        <v>1</v>
      </c>
      <c r="D23" s="4">
        <v>85470000</v>
      </c>
    </row>
    <row r="24" spans="1:4">
      <c r="A24" t="s">
        <v>20</v>
      </c>
      <c r="B24" t="s">
        <v>26</v>
      </c>
      <c r="C24">
        <v>1</v>
      </c>
      <c r="D24" s="4">
        <v>30030000</v>
      </c>
    </row>
    <row r="25" spans="1:4">
      <c r="A25" t="s">
        <v>20</v>
      </c>
      <c r="B25" t="s">
        <v>27</v>
      </c>
      <c r="C25">
        <v>1</v>
      </c>
      <c r="D25" s="4">
        <v>71610000</v>
      </c>
    </row>
    <row r="26" spans="1:4">
      <c r="A26" t="s">
        <v>20</v>
      </c>
      <c r="B26" t="s">
        <v>28</v>
      </c>
      <c r="C26">
        <v>1</v>
      </c>
      <c r="D26" s="4">
        <v>30030000</v>
      </c>
    </row>
    <row r="27" spans="1:4">
      <c r="A27" t="s">
        <v>29</v>
      </c>
      <c r="B27" t="s">
        <v>30</v>
      </c>
      <c r="C27">
        <v>6</v>
      </c>
      <c r="D27" s="4">
        <v>231000000</v>
      </c>
    </row>
    <row r="28" spans="1:4">
      <c r="A28" t="s">
        <v>29</v>
      </c>
      <c r="B28" t="s">
        <v>31</v>
      </c>
      <c r="C28">
        <v>1</v>
      </c>
      <c r="D28" s="4">
        <v>40950000</v>
      </c>
    </row>
    <row r="29" spans="1:4">
      <c r="A29" t="s">
        <v>29</v>
      </c>
      <c r="B29" t="s">
        <v>32</v>
      </c>
      <c r="C29">
        <v>2</v>
      </c>
      <c r="D29" s="4">
        <v>23169355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838D8-6699-4988-A2EB-EF0BC2AE0623}">
  <dimension ref="D4:E5"/>
  <sheetViews>
    <sheetView workbookViewId="0">
      <selection activeCell="E13" sqref="E13"/>
    </sheetView>
  </sheetViews>
  <sheetFormatPr baseColWidth="10" defaultRowHeight="15"/>
  <cols>
    <col min="5" max="5" width="16.85546875" bestFit="1" customWidth="1"/>
  </cols>
  <sheetData>
    <row r="4" spans="4:5">
      <c r="D4">
        <v>8</v>
      </c>
      <c r="E4" s="173">
        <v>4397026595.7579231</v>
      </c>
    </row>
    <row r="5" spans="4:5">
      <c r="D5">
        <v>9</v>
      </c>
      <c r="E5" s="172">
        <v>1280134582.5999999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27"/>
  <sheetViews>
    <sheetView topLeftCell="A15" workbookViewId="0">
      <selection activeCell="I22" sqref="I22"/>
    </sheetView>
  </sheetViews>
  <sheetFormatPr baseColWidth="10" defaultRowHeight="15"/>
  <cols>
    <col min="3" max="3" width="100" customWidth="1"/>
    <col min="4" max="4" width="35.5703125" style="137" customWidth="1"/>
  </cols>
  <sheetData>
    <row r="1" spans="1:4" ht="56.25">
      <c r="A1" s="97" t="s">
        <v>62</v>
      </c>
      <c r="B1" s="76" t="s">
        <v>63</v>
      </c>
      <c r="C1" s="83" t="s">
        <v>369</v>
      </c>
      <c r="D1" s="83" t="s">
        <v>465</v>
      </c>
    </row>
    <row r="2" spans="1:4" ht="36">
      <c r="A2" s="66" t="s">
        <v>431</v>
      </c>
      <c r="B2" s="12">
        <v>80111600</v>
      </c>
      <c r="C2" s="47" t="s">
        <v>423</v>
      </c>
      <c r="D2" s="138" t="s">
        <v>457</v>
      </c>
    </row>
    <row r="3" spans="1:4" ht="45">
      <c r="A3" s="66" t="s">
        <v>432</v>
      </c>
      <c r="B3" s="12">
        <v>80111600</v>
      </c>
      <c r="C3" s="134" t="s">
        <v>245</v>
      </c>
      <c r="D3" s="138" t="s">
        <v>458</v>
      </c>
    </row>
    <row r="4" spans="1:4" ht="45">
      <c r="A4" s="66" t="s">
        <v>433</v>
      </c>
      <c r="B4" s="12">
        <v>80111600</v>
      </c>
      <c r="C4" s="134" t="s">
        <v>424</v>
      </c>
      <c r="D4" s="138" t="s">
        <v>458</v>
      </c>
    </row>
    <row r="5" spans="1:4" ht="45">
      <c r="A5" s="66" t="s">
        <v>434</v>
      </c>
      <c r="B5" s="12">
        <v>80111600</v>
      </c>
      <c r="C5" s="134" t="s">
        <v>425</v>
      </c>
      <c r="D5" s="138" t="s">
        <v>458</v>
      </c>
    </row>
    <row r="6" spans="1:4" ht="30">
      <c r="A6" s="66" t="s">
        <v>435</v>
      </c>
      <c r="B6" s="12">
        <v>80111600</v>
      </c>
      <c r="C6" s="47" t="s">
        <v>249</v>
      </c>
      <c r="D6" s="138" t="s">
        <v>459</v>
      </c>
    </row>
    <row r="7" spans="1:4" ht="36">
      <c r="A7" s="66" t="s">
        <v>436</v>
      </c>
      <c r="B7" s="12">
        <v>80111600</v>
      </c>
      <c r="C7" s="47" t="s">
        <v>391</v>
      </c>
      <c r="D7" s="138" t="s">
        <v>459</v>
      </c>
    </row>
    <row r="8" spans="1:4" ht="36">
      <c r="A8" s="66" t="s">
        <v>437</v>
      </c>
      <c r="B8" s="12">
        <v>80111600</v>
      </c>
      <c r="C8" s="47" t="s">
        <v>392</v>
      </c>
      <c r="D8" s="138" t="s">
        <v>459</v>
      </c>
    </row>
    <row r="9" spans="1:4" ht="36">
      <c r="A9" s="66" t="s">
        <v>438</v>
      </c>
      <c r="B9" s="12">
        <v>80111600</v>
      </c>
      <c r="C9" s="47" t="s">
        <v>393</v>
      </c>
      <c r="D9" s="138" t="s">
        <v>459</v>
      </c>
    </row>
    <row r="10" spans="1:4" ht="36">
      <c r="A10" s="66" t="s">
        <v>439</v>
      </c>
      <c r="B10" s="12">
        <v>80111600</v>
      </c>
      <c r="C10" s="47" t="s">
        <v>394</v>
      </c>
      <c r="D10" s="138" t="s">
        <v>459</v>
      </c>
    </row>
    <row r="11" spans="1:4" ht="36">
      <c r="A11" s="66" t="s">
        <v>440</v>
      </c>
      <c r="B11" s="12">
        <v>80111600</v>
      </c>
      <c r="C11" s="47" t="s">
        <v>395</v>
      </c>
      <c r="D11" s="138" t="s">
        <v>459</v>
      </c>
    </row>
    <row r="12" spans="1:4" ht="36">
      <c r="A12" s="66" t="s">
        <v>441</v>
      </c>
      <c r="B12" s="12">
        <v>80111600</v>
      </c>
      <c r="C12" s="47" t="s">
        <v>396</v>
      </c>
      <c r="D12" s="138" t="s">
        <v>459</v>
      </c>
    </row>
    <row r="13" spans="1:4" ht="48">
      <c r="A13" s="66" t="s">
        <v>442</v>
      </c>
      <c r="B13" s="12">
        <v>80111600</v>
      </c>
      <c r="C13" s="47" t="s">
        <v>397</v>
      </c>
      <c r="D13" s="138" t="s">
        <v>459</v>
      </c>
    </row>
    <row r="14" spans="1:4" ht="36">
      <c r="A14" s="66" t="s">
        <v>443</v>
      </c>
      <c r="B14" s="12">
        <v>80111600</v>
      </c>
      <c r="C14" s="47" t="s">
        <v>398</v>
      </c>
      <c r="D14" s="138" t="s">
        <v>459</v>
      </c>
    </row>
    <row r="15" spans="1:4" ht="48">
      <c r="A15" s="66" t="s">
        <v>444</v>
      </c>
      <c r="B15" s="12">
        <v>80111600</v>
      </c>
      <c r="C15" s="47" t="s">
        <v>399</v>
      </c>
      <c r="D15" s="138" t="s">
        <v>459</v>
      </c>
    </row>
    <row r="16" spans="1:4" ht="36">
      <c r="A16" s="66" t="s">
        <v>445</v>
      </c>
      <c r="B16" s="12">
        <v>80111600</v>
      </c>
      <c r="C16" s="47" t="s">
        <v>400</v>
      </c>
      <c r="D16" s="138" t="s">
        <v>459</v>
      </c>
    </row>
    <row r="17" spans="1:4" ht="36">
      <c r="A17" s="66" t="s">
        <v>446</v>
      </c>
      <c r="B17" s="12">
        <v>80111600</v>
      </c>
      <c r="C17" s="47" t="s">
        <v>401</v>
      </c>
      <c r="D17" s="138" t="s">
        <v>459</v>
      </c>
    </row>
    <row r="18" spans="1:4" ht="30">
      <c r="A18" s="66" t="s">
        <v>447</v>
      </c>
      <c r="B18" s="12">
        <v>80111600</v>
      </c>
      <c r="C18" s="134" t="s">
        <v>422</v>
      </c>
      <c r="D18" s="138" t="s">
        <v>460</v>
      </c>
    </row>
    <row r="19" spans="1:4" ht="36">
      <c r="A19" s="66" t="s">
        <v>448</v>
      </c>
      <c r="B19" s="12">
        <v>80111600</v>
      </c>
      <c r="C19" s="47" t="s">
        <v>404</v>
      </c>
      <c r="D19" s="138" t="s">
        <v>459</v>
      </c>
    </row>
    <row r="20" spans="1:4" ht="36">
      <c r="A20" s="66" t="s">
        <v>449</v>
      </c>
      <c r="B20" s="12">
        <v>80111600</v>
      </c>
      <c r="C20" s="47" t="s">
        <v>405</v>
      </c>
      <c r="D20" s="138" t="s">
        <v>459</v>
      </c>
    </row>
    <row r="21" spans="1:4" ht="36">
      <c r="A21" s="66" t="s">
        <v>450</v>
      </c>
      <c r="B21" s="12">
        <v>80111600</v>
      </c>
      <c r="C21" s="134" t="s">
        <v>426</v>
      </c>
      <c r="D21" s="138" t="s">
        <v>461</v>
      </c>
    </row>
    <row r="22" spans="1:4" ht="36">
      <c r="A22" s="66" t="s">
        <v>451</v>
      </c>
      <c r="B22" s="12">
        <v>80111600</v>
      </c>
      <c r="C22" s="47" t="s">
        <v>406</v>
      </c>
      <c r="D22" s="138" t="s">
        <v>459</v>
      </c>
    </row>
    <row r="23" spans="1:4" ht="30">
      <c r="A23" s="66" t="s">
        <v>452</v>
      </c>
      <c r="B23" s="12">
        <v>80111600</v>
      </c>
      <c r="C23" s="47" t="s">
        <v>302</v>
      </c>
      <c r="D23" s="138" t="s">
        <v>459</v>
      </c>
    </row>
    <row r="24" spans="1:4" ht="36">
      <c r="A24" s="66" t="s">
        <v>453</v>
      </c>
      <c r="B24" s="12">
        <v>80111600</v>
      </c>
      <c r="C24" s="47" t="s">
        <v>303</v>
      </c>
      <c r="D24" s="138" t="s">
        <v>459</v>
      </c>
    </row>
    <row r="25" spans="1:4" ht="60">
      <c r="A25" s="136" t="s">
        <v>454</v>
      </c>
      <c r="B25" s="135">
        <v>80111600</v>
      </c>
      <c r="C25" s="134" t="s">
        <v>386</v>
      </c>
      <c r="D25" s="138" t="s">
        <v>462</v>
      </c>
    </row>
    <row r="26" spans="1:4" ht="45">
      <c r="A26" s="136" t="s">
        <v>455</v>
      </c>
      <c r="B26" s="135">
        <v>80111600</v>
      </c>
      <c r="C26" s="134" t="s">
        <v>428</v>
      </c>
      <c r="D26" s="138" t="s">
        <v>463</v>
      </c>
    </row>
    <row r="27" spans="1:4" ht="36">
      <c r="A27" s="136" t="s">
        <v>456</v>
      </c>
      <c r="B27" s="135">
        <v>80111600</v>
      </c>
      <c r="C27" s="134" t="s">
        <v>429</v>
      </c>
      <c r="D27" s="138" t="s">
        <v>464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election sqref="A1:C27"/>
    </sheetView>
  </sheetViews>
  <sheetFormatPr baseColWidth="10"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baseColWidth="10"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30"/>
  <sheetViews>
    <sheetView zoomScale="130" zoomScaleNormal="130" workbookViewId="0">
      <selection activeCell="D5" sqref="D5"/>
    </sheetView>
  </sheetViews>
  <sheetFormatPr baseColWidth="10" defaultColWidth="11.42578125" defaultRowHeight="15"/>
  <cols>
    <col min="1" max="1" width="33.42578125" customWidth="1"/>
    <col min="3" max="4" width="17.28515625" customWidth="1"/>
  </cols>
  <sheetData>
    <row r="1" spans="1:4" ht="18.75">
      <c r="A1" s="203">
        <v>2024</v>
      </c>
      <c r="B1" s="203"/>
      <c r="C1" s="203"/>
      <c r="D1">
        <v>2025</v>
      </c>
    </row>
    <row r="2" spans="1:4">
      <c r="A2" s="48" t="s">
        <v>306</v>
      </c>
      <c r="B2" s="48" t="s">
        <v>307</v>
      </c>
      <c r="C2" s="48" t="s">
        <v>308</v>
      </c>
      <c r="D2" s="48"/>
    </row>
    <row r="3" spans="1:4">
      <c r="A3" s="49" t="s">
        <v>124</v>
      </c>
      <c r="B3" s="50">
        <v>1</v>
      </c>
      <c r="C3" s="54">
        <v>1680000</v>
      </c>
      <c r="D3" s="51">
        <f>+C3*1.07</f>
        <v>1797600</v>
      </c>
    </row>
    <row r="4" spans="1:4">
      <c r="A4" s="52" t="s">
        <v>124</v>
      </c>
      <c r="B4" s="53">
        <v>2</v>
      </c>
      <c r="C4" s="54">
        <v>1750000</v>
      </c>
      <c r="D4" s="54">
        <f t="shared" ref="D4:D12" si="0">+C4*1.05</f>
        <v>1837500</v>
      </c>
    </row>
    <row r="5" spans="1:4">
      <c r="A5" s="49" t="s">
        <v>124</v>
      </c>
      <c r="B5" s="50">
        <v>3</v>
      </c>
      <c r="C5" s="51">
        <v>1850000</v>
      </c>
      <c r="D5" s="51">
        <f t="shared" si="0"/>
        <v>1942500</v>
      </c>
    </row>
    <row r="6" spans="1:4">
      <c r="A6" s="52" t="s">
        <v>124</v>
      </c>
      <c r="B6" s="53">
        <v>4</v>
      </c>
      <c r="C6" s="54">
        <v>1950000</v>
      </c>
      <c r="D6" s="54">
        <f t="shared" si="0"/>
        <v>2047500</v>
      </c>
    </row>
    <row r="7" spans="1:4">
      <c r="A7" s="49" t="s">
        <v>124</v>
      </c>
      <c r="B7" s="50">
        <v>5</v>
      </c>
      <c r="C7" s="51">
        <v>2100000</v>
      </c>
      <c r="D7" s="51">
        <f t="shared" si="0"/>
        <v>2205000</v>
      </c>
    </row>
    <row r="8" spans="1:4">
      <c r="A8" s="55" t="s">
        <v>144</v>
      </c>
      <c r="B8" s="56">
        <v>1</v>
      </c>
      <c r="C8" s="54">
        <v>2300000</v>
      </c>
      <c r="D8" s="54">
        <f t="shared" si="0"/>
        <v>2415000</v>
      </c>
    </row>
    <row r="9" spans="1:4">
      <c r="A9" s="57" t="s">
        <v>144</v>
      </c>
      <c r="B9" s="58">
        <v>2</v>
      </c>
      <c r="C9" s="59">
        <v>2450000</v>
      </c>
      <c r="D9" s="59">
        <f t="shared" si="0"/>
        <v>2572500</v>
      </c>
    </row>
    <row r="10" spans="1:4">
      <c r="A10" s="55" t="s">
        <v>144</v>
      </c>
      <c r="B10" s="56">
        <v>3</v>
      </c>
      <c r="C10" s="54">
        <v>2600000</v>
      </c>
      <c r="D10" s="54">
        <f t="shared" si="0"/>
        <v>2730000</v>
      </c>
    </row>
    <row r="11" spans="1:4">
      <c r="A11" s="57" t="s">
        <v>144</v>
      </c>
      <c r="B11" s="58">
        <v>4</v>
      </c>
      <c r="C11" s="59">
        <v>2750000</v>
      </c>
      <c r="D11" s="59">
        <f t="shared" si="0"/>
        <v>2887500</v>
      </c>
    </row>
    <row r="12" spans="1:4">
      <c r="A12" s="55" t="s">
        <v>144</v>
      </c>
      <c r="B12" s="56">
        <v>5</v>
      </c>
      <c r="C12" s="54">
        <v>2900000</v>
      </c>
      <c r="D12" s="54">
        <f t="shared" si="0"/>
        <v>3045000</v>
      </c>
    </row>
    <row r="13" spans="1:4">
      <c r="A13" s="49" t="s">
        <v>108</v>
      </c>
      <c r="B13" s="50">
        <v>1</v>
      </c>
      <c r="C13" s="51">
        <v>3100000</v>
      </c>
      <c r="D13" s="51">
        <f>+C13*1.05</f>
        <v>3255000</v>
      </c>
    </row>
    <row r="14" spans="1:4">
      <c r="A14" s="52" t="s">
        <v>108</v>
      </c>
      <c r="B14" s="53">
        <v>2</v>
      </c>
      <c r="C14" s="54">
        <v>3350000</v>
      </c>
      <c r="D14" s="51">
        <f t="shared" ref="D14:D20" si="1">+C14*1.05</f>
        <v>3517500</v>
      </c>
    </row>
    <row r="15" spans="1:4">
      <c r="A15" s="49" t="s">
        <v>108</v>
      </c>
      <c r="B15" s="50">
        <v>3</v>
      </c>
      <c r="C15" s="51">
        <v>3600000</v>
      </c>
      <c r="D15" s="51">
        <f t="shared" si="1"/>
        <v>3780000</v>
      </c>
    </row>
    <row r="16" spans="1:4">
      <c r="A16" s="52" t="s">
        <v>108</v>
      </c>
      <c r="B16" s="53">
        <v>4</v>
      </c>
      <c r="C16" s="54">
        <v>3900000</v>
      </c>
      <c r="D16" s="51">
        <f t="shared" si="1"/>
        <v>4095000</v>
      </c>
    </row>
    <row r="17" spans="1:4">
      <c r="A17" s="49" t="s">
        <v>108</v>
      </c>
      <c r="B17" s="50">
        <v>5</v>
      </c>
      <c r="C17" s="51">
        <v>4200000</v>
      </c>
      <c r="D17" s="51">
        <f t="shared" si="1"/>
        <v>4410000</v>
      </c>
    </row>
    <row r="18" spans="1:4">
      <c r="A18" s="52" t="s">
        <v>108</v>
      </c>
      <c r="B18" s="53">
        <v>6</v>
      </c>
      <c r="C18" s="54">
        <v>4400000</v>
      </c>
      <c r="D18" s="51">
        <f t="shared" si="1"/>
        <v>4620000</v>
      </c>
    </row>
    <row r="19" spans="1:4">
      <c r="A19" s="55" t="s">
        <v>115</v>
      </c>
      <c r="B19" s="56">
        <v>1</v>
      </c>
      <c r="C19" s="54">
        <v>4700000</v>
      </c>
      <c r="D19" s="51">
        <f t="shared" si="1"/>
        <v>4935000</v>
      </c>
    </row>
    <row r="20" spans="1:4">
      <c r="A20" s="57" t="s">
        <v>115</v>
      </c>
      <c r="B20" s="58">
        <v>2</v>
      </c>
      <c r="C20" s="59">
        <v>5000000</v>
      </c>
      <c r="D20" s="51">
        <f t="shared" si="1"/>
        <v>5250000</v>
      </c>
    </row>
    <row r="21" spans="1:4">
      <c r="A21" s="55" t="s">
        <v>115</v>
      </c>
      <c r="B21" s="56">
        <v>3</v>
      </c>
      <c r="C21" s="54">
        <v>5350000</v>
      </c>
      <c r="D21" s="51">
        <f>+C21*1.04</f>
        <v>5564000</v>
      </c>
    </row>
    <row r="22" spans="1:4">
      <c r="A22" s="57" t="s">
        <v>115</v>
      </c>
      <c r="B22" s="58">
        <v>4</v>
      </c>
      <c r="C22" s="59">
        <v>5700000</v>
      </c>
      <c r="D22" s="51">
        <f>+C22*1.04</f>
        <v>5928000</v>
      </c>
    </row>
    <row r="23" spans="1:4">
      <c r="A23" s="55" t="s">
        <v>115</v>
      </c>
      <c r="B23" s="56">
        <v>5</v>
      </c>
      <c r="C23" s="59">
        <v>6000000</v>
      </c>
      <c r="D23" s="51">
        <f>+C23*1.04</f>
        <v>6240000</v>
      </c>
    </row>
    <row r="24" spans="1:4">
      <c r="A24" s="57" t="s">
        <v>115</v>
      </c>
      <c r="B24" s="58">
        <v>6</v>
      </c>
      <c r="C24" s="59">
        <v>6200000</v>
      </c>
      <c r="D24" s="51">
        <f>+C24*1.04</f>
        <v>6448000</v>
      </c>
    </row>
    <row r="25" spans="1:4">
      <c r="A25" s="60" t="s">
        <v>118</v>
      </c>
      <c r="B25" s="61">
        <v>1</v>
      </c>
      <c r="C25" s="62">
        <v>6800000</v>
      </c>
      <c r="D25" s="59">
        <f t="shared" ref="D25:D30" si="2">+C25*1.03</f>
        <v>7004000</v>
      </c>
    </row>
    <row r="26" spans="1:4">
      <c r="A26" s="63" t="s">
        <v>118</v>
      </c>
      <c r="B26" s="64">
        <v>2</v>
      </c>
      <c r="C26" s="65">
        <v>7400000</v>
      </c>
      <c r="D26" s="59">
        <f t="shared" si="2"/>
        <v>7622000</v>
      </c>
    </row>
    <row r="27" spans="1:4">
      <c r="A27" s="60" t="s">
        <v>118</v>
      </c>
      <c r="B27" s="61">
        <v>3</v>
      </c>
      <c r="C27" s="62">
        <v>8000000</v>
      </c>
      <c r="D27" s="59">
        <f t="shared" si="2"/>
        <v>8240000</v>
      </c>
    </row>
    <row r="28" spans="1:4">
      <c r="A28" s="63" t="s">
        <v>118</v>
      </c>
      <c r="B28" s="64">
        <v>4</v>
      </c>
      <c r="C28" s="65">
        <v>8600000</v>
      </c>
      <c r="D28" s="59">
        <f t="shared" si="2"/>
        <v>8858000</v>
      </c>
    </row>
    <row r="29" spans="1:4">
      <c r="A29" s="60" t="s">
        <v>118</v>
      </c>
      <c r="B29" s="61">
        <v>5</v>
      </c>
      <c r="C29" s="62">
        <v>9200000</v>
      </c>
      <c r="D29" s="59">
        <f t="shared" si="2"/>
        <v>9476000</v>
      </c>
    </row>
    <row r="30" spans="1:4">
      <c r="A30" s="63" t="s">
        <v>118</v>
      </c>
      <c r="B30" s="64">
        <v>6</v>
      </c>
      <c r="C30" s="65">
        <v>9800000</v>
      </c>
      <c r="D30" s="59">
        <f t="shared" si="2"/>
        <v>10094000</v>
      </c>
    </row>
  </sheetData>
  <autoFilter ref="A2:D30" xr:uid="{00000000-0009-0000-0000-00000A000000}"/>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81"/>
  <sheetViews>
    <sheetView topLeftCell="A28" workbookViewId="0">
      <selection activeCell="E10" sqref="E10"/>
    </sheetView>
  </sheetViews>
  <sheetFormatPr baseColWidth="10" defaultRowHeight="15"/>
  <cols>
    <col min="1" max="1" width="60.42578125" bestFit="1" customWidth="1"/>
    <col min="2" max="2" width="16.28515625" bestFit="1" customWidth="1"/>
    <col min="3" max="3" width="18.7109375" bestFit="1" customWidth="1"/>
  </cols>
  <sheetData>
    <row r="3" spans="1:3">
      <c r="A3" s="6" t="s">
        <v>309</v>
      </c>
      <c r="B3" t="s">
        <v>311</v>
      </c>
      <c r="C3" t="s">
        <v>3</v>
      </c>
    </row>
    <row r="4" spans="1:3">
      <c r="A4" s="67" t="s">
        <v>6</v>
      </c>
      <c r="B4">
        <v>1</v>
      </c>
      <c r="C4" s="69">
        <v>44733330</v>
      </c>
    </row>
    <row r="5" spans="1:3">
      <c r="A5" s="68" t="s">
        <v>108</v>
      </c>
      <c r="B5">
        <v>1</v>
      </c>
      <c r="C5" s="69">
        <v>44733330</v>
      </c>
    </row>
    <row r="6" spans="1:3">
      <c r="A6" s="67" t="s">
        <v>299</v>
      </c>
      <c r="B6">
        <v>1</v>
      </c>
      <c r="C6" s="69">
        <v>52500000</v>
      </c>
    </row>
    <row r="7" spans="1:3">
      <c r="A7" s="68" t="s">
        <v>115</v>
      </c>
      <c r="B7">
        <v>1</v>
      </c>
      <c r="C7" s="69">
        <v>52500000</v>
      </c>
    </row>
    <row r="8" spans="1:3">
      <c r="A8" s="67" t="s">
        <v>32</v>
      </c>
      <c r="B8">
        <v>1</v>
      </c>
      <c r="C8" s="69">
        <v>2071405355</v>
      </c>
    </row>
    <row r="9" spans="1:3">
      <c r="A9" s="68" t="s">
        <v>124</v>
      </c>
      <c r="B9">
        <v>1</v>
      </c>
      <c r="C9" s="69">
        <v>17640000</v>
      </c>
    </row>
    <row r="10" spans="1:3">
      <c r="A10" s="68" t="s">
        <v>89</v>
      </c>
      <c r="C10" s="69">
        <v>2053765355</v>
      </c>
    </row>
    <row r="11" spans="1:3">
      <c r="A11" s="67" t="s">
        <v>13</v>
      </c>
      <c r="C11" s="69">
        <v>120000745</v>
      </c>
    </row>
    <row r="12" spans="1:3">
      <c r="A12" s="68" t="s">
        <v>89</v>
      </c>
      <c r="C12" s="69">
        <v>120000745</v>
      </c>
    </row>
    <row r="13" spans="1:3">
      <c r="A13" s="67" t="s">
        <v>14</v>
      </c>
      <c r="B13">
        <v>16</v>
      </c>
      <c r="C13" s="69">
        <v>777100000</v>
      </c>
    </row>
    <row r="14" spans="1:3">
      <c r="A14" s="68" t="s">
        <v>89</v>
      </c>
      <c r="C14" s="69">
        <v>40000000</v>
      </c>
    </row>
    <row r="15" spans="1:3">
      <c r="A15" s="68" t="s">
        <v>115</v>
      </c>
      <c r="B15">
        <v>4</v>
      </c>
      <c r="C15" s="69">
        <v>260400000</v>
      </c>
    </row>
    <row r="16" spans="1:3">
      <c r="A16" s="68" t="s">
        <v>108</v>
      </c>
      <c r="B16">
        <v>8</v>
      </c>
      <c r="C16" s="69">
        <v>361200000</v>
      </c>
    </row>
    <row r="17" spans="1:3">
      <c r="A17" s="68" t="s">
        <v>144</v>
      </c>
      <c r="B17">
        <v>4</v>
      </c>
      <c r="C17" s="69">
        <v>115500000</v>
      </c>
    </row>
    <row r="18" spans="1:3">
      <c r="A18" s="67" t="s">
        <v>21</v>
      </c>
      <c r="B18">
        <v>5</v>
      </c>
      <c r="C18" s="69">
        <v>722710000</v>
      </c>
    </row>
    <row r="19" spans="1:3">
      <c r="A19" s="68" t="s">
        <v>115</v>
      </c>
      <c r="B19">
        <v>3</v>
      </c>
      <c r="C19" s="69">
        <v>450410000</v>
      </c>
    </row>
    <row r="20" spans="1:3">
      <c r="A20" s="68" t="s">
        <v>108</v>
      </c>
      <c r="B20">
        <v>2</v>
      </c>
      <c r="C20" s="69">
        <v>272300000</v>
      </c>
    </row>
    <row r="21" spans="1:3">
      <c r="A21" s="67" t="s">
        <v>15</v>
      </c>
      <c r="C21" s="69">
        <v>233382500</v>
      </c>
    </row>
    <row r="22" spans="1:3">
      <c r="A22" s="68" t="s">
        <v>89</v>
      </c>
      <c r="C22" s="69">
        <v>233382500</v>
      </c>
    </row>
    <row r="23" spans="1:3">
      <c r="A23" s="67" t="s">
        <v>16</v>
      </c>
      <c r="B23">
        <v>7</v>
      </c>
      <c r="C23" s="69">
        <v>237300000</v>
      </c>
    </row>
    <row r="24" spans="1:3">
      <c r="A24" s="68" t="s">
        <v>124</v>
      </c>
      <c r="B24">
        <v>1</v>
      </c>
      <c r="C24" s="69">
        <v>22050000</v>
      </c>
    </row>
    <row r="25" spans="1:3">
      <c r="A25" s="68" t="s">
        <v>108</v>
      </c>
      <c r="B25">
        <v>6</v>
      </c>
      <c r="C25" s="69">
        <v>215250000</v>
      </c>
    </row>
    <row r="26" spans="1:3">
      <c r="A26" s="67" t="s">
        <v>17</v>
      </c>
      <c r="B26">
        <v>20</v>
      </c>
      <c r="C26" s="69">
        <v>438646197.60000002</v>
      </c>
    </row>
    <row r="27" spans="1:3">
      <c r="A27" s="68" t="s">
        <v>297</v>
      </c>
      <c r="B27">
        <v>19</v>
      </c>
      <c r="C27" s="69"/>
    </row>
    <row r="28" spans="1:3">
      <c r="A28" s="68" t="s">
        <v>89</v>
      </c>
      <c r="C28" s="69">
        <v>397696197.60000002</v>
      </c>
    </row>
    <row r="29" spans="1:3">
      <c r="A29" s="68" t="s">
        <v>108</v>
      </c>
      <c r="B29">
        <v>1</v>
      </c>
      <c r="C29" s="69">
        <v>40950000</v>
      </c>
    </row>
    <row r="30" spans="1:3">
      <c r="A30" s="67" t="s">
        <v>18</v>
      </c>
      <c r="B30">
        <v>7</v>
      </c>
      <c r="C30" s="69">
        <v>170625000</v>
      </c>
    </row>
    <row r="31" spans="1:3">
      <c r="A31" s="68" t="s">
        <v>144</v>
      </c>
      <c r="B31">
        <v>7</v>
      </c>
      <c r="C31" s="69">
        <v>170625000</v>
      </c>
    </row>
    <row r="32" spans="1:3">
      <c r="A32" s="67" t="s">
        <v>22</v>
      </c>
      <c r="B32">
        <v>1</v>
      </c>
      <c r="C32" s="69">
        <v>46200000</v>
      </c>
    </row>
    <row r="33" spans="1:3">
      <c r="A33" s="68" t="s">
        <v>108</v>
      </c>
      <c r="B33">
        <v>1</v>
      </c>
      <c r="C33" s="69">
        <v>46200000</v>
      </c>
    </row>
    <row r="34" spans="1:3">
      <c r="A34" s="67" t="s">
        <v>30</v>
      </c>
      <c r="B34">
        <v>7</v>
      </c>
      <c r="C34" s="69">
        <v>276045000</v>
      </c>
    </row>
    <row r="35" spans="1:3">
      <c r="A35" s="68" t="s">
        <v>115</v>
      </c>
      <c r="B35">
        <v>1</v>
      </c>
      <c r="C35" s="69">
        <v>49350000</v>
      </c>
    </row>
    <row r="36" spans="1:3">
      <c r="A36" s="68" t="s">
        <v>108</v>
      </c>
      <c r="B36">
        <v>6</v>
      </c>
      <c r="C36" s="69">
        <v>226695000</v>
      </c>
    </row>
    <row r="37" spans="1:3">
      <c r="A37" s="67" t="s">
        <v>28</v>
      </c>
      <c r="B37">
        <v>4</v>
      </c>
      <c r="C37" s="69">
        <v>129360000</v>
      </c>
    </row>
    <row r="38" spans="1:3">
      <c r="A38" s="68" t="s">
        <v>115</v>
      </c>
      <c r="B38">
        <v>2</v>
      </c>
      <c r="C38" s="69">
        <v>69300000</v>
      </c>
    </row>
    <row r="39" spans="1:3">
      <c r="A39" s="68" t="s">
        <v>144</v>
      </c>
      <c r="B39">
        <v>2</v>
      </c>
      <c r="C39" s="69">
        <v>60060000</v>
      </c>
    </row>
    <row r="40" spans="1:3">
      <c r="A40" s="67" t="s">
        <v>4</v>
      </c>
      <c r="B40">
        <v>4</v>
      </c>
      <c r="C40" s="69">
        <v>122882500</v>
      </c>
    </row>
    <row r="41" spans="1:3">
      <c r="A41" s="68" t="s">
        <v>124</v>
      </c>
      <c r="B41">
        <v>1</v>
      </c>
      <c r="C41" s="69">
        <v>20212500</v>
      </c>
    </row>
    <row r="42" spans="1:3">
      <c r="A42" s="68" t="s">
        <v>108</v>
      </c>
      <c r="B42">
        <v>1</v>
      </c>
      <c r="C42" s="69">
        <v>76105000</v>
      </c>
    </row>
    <row r="43" spans="1:3">
      <c r="A43" s="68" t="s">
        <v>144</v>
      </c>
      <c r="B43">
        <v>2</v>
      </c>
      <c r="C43" s="69">
        <v>26565000</v>
      </c>
    </row>
    <row r="44" spans="1:3">
      <c r="A44" s="67" t="s">
        <v>7</v>
      </c>
      <c r="B44">
        <v>2</v>
      </c>
      <c r="C44" s="69">
        <v>87150000</v>
      </c>
    </row>
    <row r="45" spans="1:3">
      <c r="A45" s="68" t="s">
        <v>108</v>
      </c>
      <c r="B45">
        <v>2</v>
      </c>
      <c r="C45" s="69">
        <v>87150000</v>
      </c>
    </row>
    <row r="46" spans="1:3">
      <c r="A46" s="67" t="s">
        <v>8</v>
      </c>
      <c r="B46">
        <v>3</v>
      </c>
      <c r="C46" s="69">
        <v>155400000</v>
      </c>
    </row>
    <row r="47" spans="1:3">
      <c r="A47" s="68" t="s">
        <v>115</v>
      </c>
      <c r="B47">
        <v>2</v>
      </c>
      <c r="C47" s="69">
        <v>109200000</v>
      </c>
    </row>
    <row r="48" spans="1:3">
      <c r="A48" s="68" t="s">
        <v>108</v>
      </c>
      <c r="B48">
        <v>1</v>
      </c>
      <c r="C48" s="69">
        <v>46200000</v>
      </c>
    </row>
    <row r="49" spans="1:3">
      <c r="A49" s="67" t="s">
        <v>9</v>
      </c>
      <c r="B49">
        <v>7</v>
      </c>
      <c r="C49" s="69">
        <v>424421346.60479236</v>
      </c>
    </row>
    <row r="50" spans="1:3">
      <c r="A50" s="68" t="s">
        <v>89</v>
      </c>
      <c r="C50" s="69">
        <v>5471346.6047923202</v>
      </c>
    </row>
    <row r="51" spans="1:3">
      <c r="A51" s="68" t="s">
        <v>115</v>
      </c>
      <c r="B51">
        <v>7</v>
      </c>
      <c r="C51" s="69">
        <v>418950000</v>
      </c>
    </row>
    <row r="52" spans="1:3">
      <c r="A52" s="67" t="s">
        <v>10</v>
      </c>
      <c r="B52">
        <v>3</v>
      </c>
      <c r="C52" s="69">
        <v>203413077</v>
      </c>
    </row>
    <row r="53" spans="1:3">
      <c r="A53" s="68" t="s">
        <v>118</v>
      </c>
      <c r="C53" s="69">
        <v>105763077.00000001</v>
      </c>
    </row>
    <row r="54" spans="1:3">
      <c r="A54" s="68" t="s">
        <v>115</v>
      </c>
      <c r="B54">
        <v>1</v>
      </c>
      <c r="C54" s="69">
        <v>59850000</v>
      </c>
    </row>
    <row r="55" spans="1:3">
      <c r="A55" s="68" t="s">
        <v>108</v>
      </c>
      <c r="B55">
        <v>2</v>
      </c>
      <c r="C55" s="69">
        <v>37800000</v>
      </c>
    </row>
    <row r="56" spans="1:3">
      <c r="A56" s="67" t="s">
        <v>5</v>
      </c>
      <c r="B56">
        <v>2</v>
      </c>
      <c r="C56" s="69">
        <v>213351250</v>
      </c>
    </row>
    <row r="57" spans="1:3">
      <c r="A57" s="68" t="s">
        <v>89</v>
      </c>
      <c r="C57" s="69">
        <v>83151250</v>
      </c>
    </row>
    <row r="58" spans="1:3">
      <c r="A58" s="68" t="s">
        <v>115</v>
      </c>
      <c r="B58">
        <v>2</v>
      </c>
      <c r="C58" s="69">
        <v>130200000</v>
      </c>
    </row>
    <row r="59" spans="1:3">
      <c r="A59" s="67" t="s">
        <v>11</v>
      </c>
      <c r="B59">
        <v>1</v>
      </c>
      <c r="C59" s="69">
        <v>22050000</v>
      </c>
    </row>
    <row r="60" spans="1:3">
      <c r="A60" s="68" t="s">
        <v>124</v>
      </c>
      <c r="B60">
        <v>1</v>
      </c>
      <c r="C60" s="69">
        <v>22050000</v>
      </c>
    </row>
    <row r="61" spans="1:3">
      <c r="A61" s="67" t="s">
        <v>19</v>
      </c>
      <c r="B61">
        <v>3</v>
      </c>
      <c r="C61" s="69">
        <v>151725000</v>
      </c>
    </row>
    <row r="62" spans="1:3">
      <c r="A62" s="68" t="s">
        <v>115</v>
      </c>
      <c r="B62">
        <v>2</v>
      </c>
      <c r="C62" s="69">
        <v>105525000</v>
      </c>
    </row>
    <row r="63" spans="1:3">
      <c r="A63" s="68" t="s">
        <v>108</v>
      </c>
      <c r="B63">
        <v>1</v>
      </c>
      <c r="C63" s="69">
        <v>46200000</v>
      </c>
    </row>
    <row r="64" spans="1:3">
      <c r="A64" s="67" t="s">
        <v>23</v>
      </c>
      <c r="B64">
        <v>25</v>
      </c>
      <c r="C64" s="69">
        <v>591160500</v>
      </c>
    </row>
    <row r="65" spans="1:3">
      <c r="A65" s="68" t="s">
        <v>124</v>
      </c>
      <c r="B65">
        <v>20</v>
      </c>
      <c r="C65" s="69">
        <v>411810000</v>
      </c>
    </row>
    <row r="66" spans="1:3">
      <c r="A66" s="68" t="s">
        <v>115</v>
      </c>
      <c r="B66">
        <v>3</v>
      </c>
      <c r="C66" s="69">
        <v>106732500</v>
      </c>
    </row>
    <row r="67" spans="1:3">
      <c r="A67" s="68" t="s">
        <v>108</v>
      </c>
      <c r="B67">
        <v>2</v>
      </c>
      <c r="C67" s="69">
        <v>72618000</v>
      </c>
    </row>
    <row r="68" spans="1:3">
      <c r="A68" s="67" t="s">
        <v>31</v>
      </c>
      <c r="B68">
        <v>2</v>
      </c>
      <c r="C68" s="69">
        <v>24255000</v>
      </c>
    </row>
    <row r="69" spans="1:3">
      <c r="A69" s="68" t="s">
        <v>124</v>
      </c>
      <c r="B69">
        <v>1</v>
      </c>
      <c r="C69" s="69">
        <v>24255000</v>
      </c>
    </row>
    <row r="70" spans="1:3">
      <c r="A70" s="68" t="s">
        <v>108</v>
      </c>
      <c r="B70">
        <v>1</v>
      </c>
      <c r="C70" s="69"/>
    </row>
    <row r="71" spans="1:3">
      <c r="A71" s="67" t="s">
        <v>24</v>
      </c>
      <c r="B71">
        <v>11</v>
      </c>
      <c r="C71" s="69">
        <v>525735000</v>
      </c>
    </row>
    <row r="72" spans="1:3">
      <c r="A72" s="68" t="s">
        <v>115</v>
      </c>
      <c r="B72">
        <v>3</v>
      </c>
      <c r="C72" s="69">
        <v>164535000</v>
      </c>
    </row>
    <row r="73" spans="1:3">
      <c r="A73" s="68" t="s">
        <v>108</v>
      </c>
      <c r="B73">
        <v>8</v>
      </c>
      <c r="C73" s="69">
        <v>361200000</v>
      </c>
    </row>
    <row r="74" spans="1:3">
      <c r="A74" s="67" t="s">
        <v>25</v>
      </c>
      <c r="B74">
        <v>1</v>
      </c>
      <c r="C74" s="69">
        <v>85470000</v>
      </c>
    </row>
    <row r="75" spans="1:3">
      <c r="A75" s="68" t="s">
        <v>118</v>
      </c>
      <c r="B75">
        <v>1</v>
      </c>
      <c r="C75" s="69">
        <v>85470000</v>
      </c>
    </row>
    <row r="76" spans="1:3">
      <c r="A76" s="67" t="s">
        <v>26</v>
      </c>
      <c r="B76">
        <v>1</v>
      </c>
      <c r="C76" s="69">
        <v>30030000</v>
      </c>
    </row>
    <row r="77" spans="1:3">
      <c r="A77" s="68" t="s">
        <v>124</v>
      </c>
      <c r="B77">
        <v>1</v>
      </c>
      <c r="C77" s="69">
        <v>30030000</v>
      </c>
    </row>
    <row r="78" spans="1:3">
      <c r="A78" s="67" t="s">
        <v>27</v>
      </c>
      <c r="B78">
        <v>2</v>
      </c>
      <c r="C78" s="69">
        <v>120120000</v>
      </c>
    </row>
    <row r="79" spans="1:3">
      <c r="A79" s="68" t="s">
        <v>115</v>
      </c>
      <c r="B79">
        <v>1</v>
      </c>
      <c r="C79" s="69">
        <v>71610000</v>
      </c>
    </row>
    <row r="80" spans="1:3">
      <c r="A80" s="68" t="s">
        <v>108</v>
      </c>
      <c r="B80">
        <v>1</v>
      </c>
      <c r="C80" s="69">
        <v>48510000</v>
      </c>
    </row>
    <row r="81" spans="1:3">
      <c r="A81" s="67" t="s">
        <v>310</v>
      </c>
      <c r="B81">
        <v>137</v>
      </c>
      <c r="C81" s="69">
        <v>8077171801.204793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11"/>
  <sheetViews>
    <sheetView topLeftCell="C1" workbookViewId="0">
      <selection activeCell="D11" sqref="D11"/>
    </sheetView>
  </sheetViews>
  <sheetFormatPr baseColWidth="10" defaultRowHeight="15"/>
  <cols>
    <col min="1" max="1" width="17.42578125" bestFit="1" customWidth="1"/>
    <col min="2" max="2" width="19.42578125" bestFit="1" customWidth="1"/>
    <col min="3" max="3" width="27.42578125" bestFit="1" customWidth="1"/>
    <col min="4" max="4" width="41.28515625" bestFit="1" customWidth="1"/>
    <col min="6" max="6" width="24.28515625" customWidth="1"/>
    <col min="7" max="7" width="24.7109375" customWidth="1"/>
    <col min="8" max="8" width="16.7109375" bestFit="1" customWidth="1"/>
    <col min="9" max="9" width="23.28515625" customWidth="1"/>
  </cols>
  <sheetData>
    <row r="3" spans="1:9">
      <c r="A3" s="6" t="s">
        <v>309</v>
      </c>
      <c r="B3" t="s">
        <v>3</v>
      </c>
      <c r="C3" t="s">
        <v>362</v>
      </c>
      <c r="D3" t="s">
        <v>363</v>
      </c>
    </row>
    <row r="4" spans="1:9" ht="30">
      <c r="A4" s="67" t="s">
        <v>93</v>
      </c>
      <c r="B4" s="4">
        <v>4326510595.7579231</v>
      </c>
      <c r="C4" s="4">
        <v>4326510595.7579231</v>
      </c>
      <c r="D4" s="4">
        <v>4326510595.7579231</v>
      </c>
      <c r="F4" s="90" t="s">
        <v>367</v>
      </c>
      <c r="G4" s="91" t="s">
        <v>366</v>
      </c>
      <c r="H4" s="91" t="s">
        <v>365</v>
      </c>
      <c r="I4" s="90" t="s">
        <v>368</v>
      </c>
    </row>
    <row r="5" spans="1:9">
      <c r="A5" s="68" t="s">
        <v>92</v>
      </c>
      <c r="B5" s="4">
        <v>3672287095.7579231</v>
      </c>
      <c r="C5" s="4">
        <v>3672287095.7579231</v>
      </c>
      <c r="D5" s="4">
        <v>3672287095.7579231</v>
      </c>
      <c r="F5" s="89">
        <f>+D5</f>
        <v>3672287095.7579231</v>
      </c>
      <c r="G5" s="87">
        <v>3491696823</v>
      </c>
      <c r="H5" s="87">
        <f>+D5-G5</f>
        <v>180590272.75792313</v>
      </c>
      <c r="I5" s="88">
        <v>204750000</v>
      </c>
    </row>
    <row r="6" spans="1:9">
      <c r="A6" s="68" t="s">
        <v>336</v>
      </c>
      <c r="B6" s="4">
        <v>654223500</v>
      </c>
      <c r="C6" s="4">
        <v>654223500</v>
      </c>
      <c r="D6" s="4">
        <v>654223500</v>
      </c>
      <c r="F6" s="85"/>
    </row>
    <row r="7" spans="1:9">
      <c r="A7" s="67" t="s">
        <v>162</v>
      </c>
      <c r="B7" s="4">
        <v>1339334442.5999999</v>
      </c>
      <c r="C7" s="4">
        <v>1339334442.5999999</v>
      </c>
      <c r="D7" s="4">
        <v>1339334442.5999999</v>
      </c>
      <c r="F7" s="85"/>
    </row>
    <row r="8" spans="1:9">
      <c r="A8" s="68" t="s">
        <v>92</v>
      </c>
      <c r="B8" s="4">
        <v>1339334442.5999999</v>
      </c>
      <c r="C8" s="4">
        <v>1339334442.5999999</v>
      </c>
      <c r="D8" s="4">
        <v>1339334442.5999999</v>
      </c>
      <c r="F8" s="85">
        <v>1735140469</v>
      </c>
      <c r="G8" s="4">
        <f>+F8-D8</f>
        <v>395806026.4000001</v>
      </c>
    </row>
    <row r="9" spans="1:9">
      <c r="A9" s="67" t="s">
        <v>291</v>
      </c>
      <c r="B9" s="4">
        <v>2079991432</v>
      </c>
      <c r="C9" s="4">
        <v>2079991432</v>
      </c>
      <c r="D9" s="4">
        <v>2079991432</v>
      </c>
      <c r="F9" s="85"/>
    </row>
    <row r="10" spans="1:9">
      <c r="A10" s="68" t="s">
        <v>92</v>
      </c>
      <c r="B10" s="4">
        <v>2079991432</v>
      </c>
      <c r="C10" s="4">
        <v>2079991432</v>
      </c>
      <c r="D10" s="4">
        <v>2079991432</v>
      </c>
      <c r="F10" s="86">
        <v>2080890232</v>
      </c>
    </row>
    <row r="11" spans="1:9">
      <c r="A11" s="67" t="s">
        <v>310</v>
      </c>
      <c r="B11" s="4">
        <v>7745836470.3579235</v>
      </c>
      <c r="C11" s="4">
        <v>7745836470.3579235</v>
      </c>
      <c r="D11" s="4">
        <v>7745836470.3579235</v>
      </c>
      <c r="F11" s="8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F13"/>
  <sheetViews>
    <sheetView workbookViewId="0">
      <selection activeCell="F8" sqref="F8"/>
    </sheetView>
  </sheetViews>
  <sheetFormatPr baseColWidth="10" defaultRowHeight="15"/>
  <cols>
    <col min="1" max="1" width="17.5703125" bestFit="1" customWidth="1"/>
    <col min="2" max="2" width="19.42578125" bestFit="1" customWidth="1"/>
    <col min="3" max="3" width="16.85546875" style="69" bestFit="1" customWidth="1"/>
    <col min="4" max="4" width="13.28515625" bestFit="1" customWidth="1"/>
    <col min="6" max="6" width="12.5703125" bestFit="1" customWidth="1"/>
  </cols>
  <sheetData>
    <row r="3" spans="1:6">
      <c r="A3" s="6" t="s">
        <v>309</v>
      </c>
      <c r="B3" t="s">
        <v>3</v>
      </c>
    </row>
    <row r="4" spans="1:6">
      <c r="A4" s="67" t="s">
        <v>93</v>
      </c>
      <c r="B4" s="69">
        <v>4160913595.7579231</v>
      </c>
    </row>
    <row r="5" spans="1:6">
      <c r="A5" s="68" t="s">
        <v>92</v>
      </c>
      <c r="B5" s="69">
        <v>3507397095.7579231</v>
      </c>
      <c r="C5" s="69">
        <v>3491696823</v>
      </c>
      <c r="D5" s="69">
        <f>+B5-C5</f>
        <v>15700272.757923126</v>
      </c>
      <c r="E5">
        <v>165900000</v>
      </c>
      <c r="F5" s="69">
        <f>+E5-D5</f>
        <v>150199727.24207687</v>
      </c>
    </row>
    <row r="6" spans="1:6">
      <c r="A6" s="68" t="s">
        <v>336</v>
      </c>
      <c r="B6" s="69">
        <v>653516500</v>
      </c>
    </row>
    <row r="7" spans="1:6">
      <c r="A7" s="67" t="s">
        <v>162</v>
      </c>
      <c r="B7" s="69">
        <v>1188550942.5999999</v>
      </c>
    </row>
    <row r="8" spans="1:6">
      <c r="A8" s="68" t="s">
        <v>92</v>
      </c>
      <c r="B8" s="69">
        <v>1188550942.5999999</v>
      </c>
      <c r="C8" s="69">
        <v>1735140469</v>
      </c>
      <c r="D8" s="69">
        <f>+B8-C8</f>
        <v>-546589526.4000001</v>
      </c>
    </row>
    <row r="9" spans="1:6">
      <c r="A9" s="67" t="s">
        <v>291</v>
      </c>
      <c r="B9" s="69">
        <v>17976000</v>
      </c>
    </row>
    <row r="10" spans="1:6">
      <c r="A10" s="68" t="s">
        <v>92</v>
      </c>
      <c r="B10" s="69">
        <v>17976000</v>
      </c>
      <c r="C10" s="69">
        <v>31612582</v>
      </c>
    </row>
    <row r="11" spans="1:6">
      <c r="A11" s="67" t="s">
        <v>466</v>
      </c>
      <c r="B11" s="69">
        <v>2054028929.8499999</v>
      </c>
    </row>
    <row r="12" spans="1:6">
      <c r="A12" s="68" t="s">
        <v>92</v>
      </c>
      <c r="B12" s="69">
        <v>2054028929.8499999</v>
      </c>
      <c r="C12" s="69">
        <v>2062015432</v>
      </c>
    </row>
    <row r="13" spans="1:6">
      <c r="A13" s="67" t="s">
        <v>310</v>
      </c>
      <c r="B13" s="69">
        <v>7421469468.2079239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BC530"/>
  <sheetViews>
    <sheetView tabSelected="1" topLeftCell="I501" zoomScaleNormal="100" zoomScalePageLayoutView="57" workbookViewId="0">
      <selection activeCell="R503" sqref="R503"/>
    </sheetView>
  </sheetViews>
  <sheetFormatPr baseColWidth="10" defaultColWidth="11.42578125" defaultRowHeight="12"/>
  <cols>
    <col min="1" max="1" width="4.28515625" style="2" hidden="1" customWidth="1"/>
    <col min="2" max="2" width="11.42578125" style="2"/>
    <col min="3" max="3" width="17.28515625" style="2" bestFit="1" customWidth="1"/>
    <col min="4" max="6" width="11.42578125" style="2"/>
    <col min="7" max="8" width="11.42578125" style="8"/>
    <col min="9" max="9" width="16.5703125" style="2" customWidth="1"/>
    <col min="10" max="10" width="14.28515625" style="2" customWidth="1"/>
    <col min="11" max="11" width="12.85546875" style="2" hidden="1" customWidth="1"/>
    <col min="12" max="12" width="11.42578125" style="2" hidden="1" customWidth="1"/>
    <col min="13" max="13" width="23" style="2" customWidth="1"/>
    <col min="14" max="16" width="11.42578125" style="2"/>
    <col min="17" max="17" width="19" style="2" bestFit="1" customWidth="1"/>
    <col min="18" max="18" width="23" style="2" bestFit="1" customWidth="1"/>
    <col min="19" max="19" width="17.7109375" style="2" customWidth="1"/>
    <col min="20" max="20" width="15.28515625" style="2" bestFit="1" customWidth="1"/>
    <col min="21" max="21" width="14.140625" style="5" bestFit="1" customWidth="1"/>
    <col min="22" max="22" width="12.140625" style="149" customWidth="1"/>
    <col min="23" max="23" width="18.140625" style="2" bestFit="1" customWidth="1"/>
    <col min="24" max="24" width="11.42578125" style="5" customWidth="1"/>
    <col min="25" max="26" width="15.140625" style="5" customWidth="1"/>
    <col min="27" max="27" width="11.42578125" style="5" customWidth="1"/>
    <col min="28" max="28" width="13.42578125" style="5" customWidth="1"/>
    <col min="29" max="29" width="15.7109375" style="38" customWidth="1"/>
    <col min="30" max="30" width="11.42578125" style="38" customWidth="1"/>
    <col min="31" max="31" width="49.28515625" style="2" customWidth="1"/>
    <col min="32" max="32" width="11.42578125" style="2"/>
    <col min="33" max="33" width="17.140625" style="2" customWidth="1"/>
    <col min="34" max="34" width="11.42578125" style="2"/>
    <col min="35" max="36" width="15.140625" style="2" bestFit="1" customWidth="1"/>
    <col min="37" max="37" width="22.140625" style="2" customWidth="1"/>
    <col min="38" max="39" width="19.7109375" style="2" customWidth="1"/>
    <col min="40" max="52" width="11.42578125" style="2"/>
    <col min="53" max="53" width="10.85546875" style="2" customWidth="1"/>
    <col min="54" max="54" width="15.42578125" style="2" customWidth="1"/>
    <col min="55" max="55" width="51" style="2" hidden="1" customWidth="1"/>
    <col min="56" max="16384" width="11.42578125" style="2"/>
  </cols>
  <sheetData>
    <row r="1" spans="1:55" s="1" customFormat="1" ht="12.75" customHeight="1">
      <c r="A1" s="25"/>
      <c r="B1" s="25"/>
      <c r="G1" s="7"/>
      <c r="H1" s="7"/>
      <c r="V1" s="142"/>
    </row>
    <row r="2" spans="1:55" s="1" customFormat="1" ht="18.75" customHeight="1">
      <c r="G2" s="7"/>
      <c r="H2" s="7"/>
      <c r="K2" s="26"/>
      <c r="M2" s="192" t="s">
        <v>410</v>
      </c>
      <c r="N2" s="192"/>
      <c r="O2" s="192"/>
      <c r="P2" s="192"/>
      <c r="Q2" s="192"/>
      <c r="R2" s="192"/>
      <c r="S2" s="192"/>
      <c r="T2" s="192"/>
      <c r="U2" s="192"/>
      <c r="V2" s="192"/>
      <c r="W2" s="192"/>
      <c r="X2" s="192"/>
      <c r="Y2" s="192"/>
      <c r="Z2" s="192"/>
      <c r="AA2" s="192"/>
      <c r="AB2" s="192"/>
      <c r="AC2" s="192"/>
      <c r="AD2" s="26"/>
      <c r="AE2" s="26"/>
    </row>
    <row r="3" spans="1:55" s="1" customFormat="1" ht="18" customHeight="1">
      <c r="G3" s="7"/>
      <c r="H3" s="7"/>
      <c r="K3" s="26"/>
      <c r="M3" s="193" t="s">
        <v>411</v>
      </c>
      <c r="N3" s="193"/>
      <c r="O3" s="193"/>
      <c r="P3" s="193"/>
      <c r="Q3" s="193"/>
      <c r="R3" s="193"/>
      <c r="S3" s="193"/>
      <c r="T3" s="193"/>
      <c r="U3" s="193"/>
      <c r="V3" s="193"/>
      <c r="W3" s="193"/>
      <c r="X3" s="193"/>
      <c r="Y3" s="193"/>
      <c r="Z3" s="193"/>
      <c r="AA3" s="193"/>
      <c r="AB3" s="193"/>
      <c r="AC3" s="193"/>
      <c r="AD3" s="26"/>
      <c r="AE3" s="26"/>
    </row>
    <row r="4" spans="1:55" s="1" customFormat="1" ht="3" customHeight="1">
      <c r="G4" s="7"/>
      <c r="H4" s="7"/>
      <c r="K4" s="26"/>
      <c r="M4" s="103"/>
      <c r="N4" s="103"/>
      <c r="O4" s="103"/>
      <c r="P4" s="103"/>
      <c r="Q4" s="103"/>
      <c r="R4" s="103"/>
      <c r="S4" s="103"/>
      <c r="T4" s="103"/>
      <c r="U4" s="103"/>
      <c r="V4" s="143"/>
      <c r="W4" s="103"/>
      <c r="X4" s="103"/>
      <c r="Y4" s="103"/>
      <c r="Z4" s="103"/>
      <c r="AA4" s="103"/>
      <c r="AB4" s="103"/>
      <c r="AC4" s="103"/>
      <c r="AD4" s="26"/>
      <c r="AE4" s="26"/>
    </row>
    <row r="5" spans="1:55" s="7" customFormat="1" ht="5.25" customHeight="1">
      <c r="A5" s="1"/>
      <c r="B5" s="1"/>
      <c r="K5" s="27"/>
      <c r="M5" s="103"/>
      <c r="N5" s="103"/>
      <c r="O5" s="103"/>
      <c r="P5" s="103"/>
      <c r="Q5" s="194" t="s">
        <v>734</v>
      </c>
      <c r="R5" s="194"/>
      <c r="S5" s="194"/>
      <c r="T5" s="194"/>
      <c r="U5" s="194"/>
      <c r="V5" s="194"/>
      <c r="W5" s="194"/>
      <c r="X5" s="194"/>
      <c r="Y5" s="194"/>
      <c r="Z5" s="194"/>
      <c r="AA5" s="194"/>
      <c r="AB5" s="194"/>
      <c r="AC5" s="103"/>
      <c r="AD5" s="27"/>
      <c r="AE5" s="26"/>
      <c r="BC5" s="1"/>
    </row>
    <row r="6" spans="1:55" s="7" customFormat="1" ht="13.5" customHeight="1">
      <c r="A6" s="1"/>
      <c r="B6" s="1"/>
      <c r="K6" s="27"/>
      <c r="M6" s="104"/>
      <c r="N6" s="104"/>
      <c r="O6" s="104"/>
      <c r="P6" s="104"/>
      <c r="Q6" s="194"/>
      <c r="R6" s="194"/>
      <c r="S6" s="194"/>
      <c r="T6" s="194"/>
      <c r="U6" s="194"/>
      <c r="V6" s="194"/>
      <c r="W6" s="194"/>
      <c r="X6" s="194"/>
      <c r="Y6" s="194"/>
      <c r="Z6" s="194"/>
      <c r="AA6" s="194"/>
      <c r="AB6" s="194"/>
      <c r="AC6" s="104"/>
      <c r="AD6" s="27"/>
      <c r="AE6" s="26"/>
      <c r="BC6" s="1"/>
    </row>
    <row r="7" spans="1:55" s="1" customFormat="1" ht="30" customHeight="1">
      <c r="K7" s="26"/>
      <c r="M7" s="104"/>
      <c r="N7" s="104"/>
      <c r="O7" s="104"/>
      <c r="P7" s="104"/>
      <c r="Q7" s="156"/>
      <c r="R7" s="156"/>
      <c r="S7" s="156"/>
      <c r="T7" s="156"/>
      <c r="U7" s="156"/>
      <c r="V7" s="195">
        <v>45952</v>
      </c>
      <c r="W7" s="196"/>
      <c r="X7" s="196"/>
      <c r="Y7" s="196"/>
      <c r="Z7" s="156"/>
      <c r="AA7" s="156"/>
      <c r="AB7" s="156"/>
      <c r="AC7" s="104"/>
      <c r="AD7" s="26"/>
      <c r="AE7" s="26"/>
    </row>
    <row r="8" spans="1:55" s="7" customFormat="1" ht="3.75" customHeight="1">
      <c r="A8" s="1"/>
      <c r="B8" s="1"/>
      <c r="K8" s="27"/>
      <c r="M8" s="27"/>
      <c r="N8" s="27"/>
      <c r="O8" s="27"/>
      <c r="P8" s="28"/>
      <c r="Q8" s="28"/>
      <c r="R8" s="28"/>
      <c r="S8" s="28"/>
      <c r="T8" s="28"/>
      <c r="U8" s="28"/>
      <c r="V8" s="144"/>
      <c r="W8" s="27"/>
      <c r="X8" s="28"/>
      <c r="Y8" s="28"/>
      <c r="Z8" s="28"/>
      <c r="AA8" s="28"/>
      <c r="AB8" s="28"/>
      <c r="AC8" s="28"/>
      <c r="AD8" s="27"/>
      <c r="AE8" s="26"/>
      <c r="BC8" s="1"/>
    </row>
    <row r="9" spans="1:55" s="7" customFormat="1" ht="3.75" customHeight="1">
      <c r="A9" s="1"/>
      <c r="B9" s="1"/>
      <c r="C9" s="197"/>
      <c r="D9" s="29"/>
      <c r="F9" s="197"/>
      <c r="G9" s="29"/>
      <c r="I9" s="29"/>
      <c r="K9" s="27"/>
      <c r="L9" s="30"/>
      <c r="M9" s="27"/>
      <c r="N9" s="30"/>
      <c r="O9" s="27"/>
      <c r="P9" s="28"/>
      <c r="Q9" s="28"/>
      <c r="R9" s="28"/>
      <c r="S9" s="28"/>
      <c r="T9" s="28"/>
      <c r="U9" s="28"/>
      <c r="V9" s="144"/>
      <c r="W9" s="27"/>
      <c r="X9" s="28"/>
      <c r="Y9" s="28"/>
      <c r="Z9" s="28"/>
      <c r="AA9" s="28"/>
      <c r="AB9" s="28"/>
      <c r="AC9" s="28"/>
      <c r="AD9" s="27"/>
      <c r="AE9" s="26"/>
      <c r="BC9" s="1"/>
    </row>
    <row r="10" spans="1:55" s="7" customFormat="1" ht="3.75" customHeight="1">
      <c r="A10" s="1"/>
      <c r="B10" s="1"/>
      <c r="C10" s="197"/>
      <c r="D10" s="29"/>
      <c r="F10" s="197"/>
      <c r="G10" s="29"/>
      <c r="K10" s="29"/>
      <c r="L10" s="29"/>
      <c r="M10" s="27"/>
      <c r="N10" s="29"/>
      <c r="O10" s="27"/>
      <c r="P10" s="28"/>
      <c r="Q10" s="28"/>
      <c r="R10" s="31"/>
      <c r="S10" s="28"/>
      <c r="T10" s="28"/>
      <c r="U10" s="28"/>
      <c r="V10" s="144"/>
      <c r="W10" s="31"/>
      <c r="X10" s="28"/>
      <c r="Y10" s="28"/>
      <c r="Z10" s="28"/>
      <c r="AA10" s="28"/>
      <c r="AB10" s="28"/>
      <c r="AC10" s="28"/>
      <c r="AD10" s="27"/>
      <c r="AE10" s="26"/>
      <c r="BC10" s="1"/>
    </row>
    <row r="11" spans="1:55" s="8" customFormat="1" ht="3.75" customHeight="1">
      <c r="A11" s="1"/>
      <c r="B11" s="1"/>
      <c r="C11" s="197"/>
      <c r="D11" s="32"/>
      <c r="E11" s="7"/>
      <c r="F11" s="197"/>
      <c r="G11" s="32"/>
      <c r="H11" s="7"/>
      <c r="I11" s="7"/>
      <c r="J11" s="7"/>
      <c r="K11" s="7"/>
      <c r="L11" s="7"/>
      <c r="M11" s="7"/>
      <c r="N11" s="7"/>
      <c r="O11" s="7"/>
      <c r="V11" s="145"/>
      <c r="W11" s="33"/>
      <c r="X11" s="34"/>
      <c r="Y11" s="34"/>
      <c r="Z11" s="34"/>
      <c r="AA11" s="34"/>
      <c r="AB11" s="34"/>
      <c r="AD11" s="35"/>
      <c r="AE11" s="81"/>
      <c r="AF11" s="36"/>
      <c r="AG11" s="36"/>
      <c r="AH11" s="36"/>
      <c r="AI11" s="36"/>
      <c r="AJ11" s="36"/>
      <c r="AK11" s="36"/>
      <c r="AL11" s="36"/>
      <c r="AM11" s="36"/>
      <c r="AN11" s="36"/>
      <c r="AO11" s="36"/>
      <c r="AP11" s="36"/>
      <c r="AQ11" s="36"/>
      <c r="AR11" s="36"/>
      <c r="AS11" s="36"/>
      <c r="AT11" s="36"/>
      <c r="AU11" s="36"/>
      <c r="AV11" s="36"/>
      <c r="BC11" s="2"/>
    </row>
    <row r="12" spans="1:55" s="8" customFormat="1" ht="3.75" customHeight="1">
      <c r="A12" s="1"/>
      <c r="B12" s="1"/>
      <c r="C12" s="37"/>
      <c r="D12" s="32"/>
      <c r="E12" s="7"/>
      <c r="F12" s="37"/>
      <c r="G12" s="32"/>
      <c r="H12" s="7"/>
      <c r="I12" s="7"/>
      <c r="J12" s="7"/>
      <c r="K12" s="7"/>
      <c r="L12" s="7"/>
      <c r="M12" s="7"/>
      <c r="N12" s="7"/>
      <c r="O12" s="7"/>
      <c r="P12" s="35"/>
      <c r="Q12" s="35"/>
      <c r="R12" s="35"/>
      <c r="S12" s="35"/>
      <c r="T12" s="35"/>
      <c r="U12" s="35"/>
      <c r="V12" s="145"/>
      <c r="W12" s="33"/>
      <c r="X12" s="34"/>
      <c r="Y12" s="34"/>
      <c r="Z12" s="34"/>
      <c r="AA12" s="34"/>
      <c r="AB12" s="34"/>
      <c r="AC12" s="36"/>
      <c r="AD12" s="35"/>
      <c r="AE12" s="81"/>
      <c r="AF12" s="36"/>
      <c r="AG12" s="36"/>
      <c r="AH12" s="36"/>
      <c r="AI12" s="36"/>
      <c r="AJ12" s="36"/>
      <c r="AK12" s="36"/>
      <c r="AL12" s="36"/>
      <c r="AM12" s="36"/>
      <c r="AN12" s="36"/>
      <c r="AO12" s="36"/>
      <c r="AP12" s="36"/>
      <c r="AQ12" s="36"/>
      <c r="AR12" s="36"/>
      <c r="AS12" s="36"/>
      <c r="AT12" s="36"/>
      <c r="AU12" s="36"/>
      <c r="AV12" s="36"/>
      <c r="AW12" s="37"/>
      <c r="AX12" s="37"/>
      <c r="AY12" s="37"/>
      <c r="AZ12" s="37"/>
      <c r="BA12" s="37"/>
      <c r="BB12" s="37"/>
      <c r="BC12" s="2"/>
    </row>
    <row r="13" spans="1:55" s="8" customFormat="1" ht="3.75" customHeight="1">
      <c r="A13" s="1"/>
      <c r="B13" s="1"/>
      <c r="C13" s="37"/>
      <c r="D13" s="32"/>
      <c r="E13" s="7"/>
      <c r="F13" s="37"/>
      <c r="G13" s="32"/>
      <c r="H13" s="7"/>
      <c r="I13" s="7"/>
      <c r="J13" s="7"/>
      <c r="K13" s="7"/>
      <c r="L13" s="7"/>
      <c r="M13" s="7"/>
      <c r="N13" s="7"/>
      <c r="O13" s="7"/>
      <c r="P13" s="35"/>
      <c r="Q13" s="35"/>
      <c r="R13" s="33"/>
      <c r="S13" s="35"/>
      <c r="T13" s="35"/>
      <c r="U13" s="35"/>
      <c r="V13" s="145"/>
      <c r="W13" s="33"/>
      <c r="X13" s="33"/>
      <c r="Y13" s="33"/>
      <c r="Z13" s="33"/>
      <c r="AA13" s="33"/>
      <c r="AB13" s="33"/>
      <c r="AC13" s="33"/>
      <c r="AD13" s="33"/>
      <c r="AE13" s="82"/>
      <c r="AF13" s="33"/>
      <c r="AG13" s="33"/>
      <c r="AH13" s="33"/>
      <c r="AI13" s="33"/>
      <c r="AJ13" s="33"/>
      <c r="AK13" s="33"/>
      <c r="AL13" s="33"/>
      <c r="AM13" s="33"/>
      <c r="AN13" s="36"/>
      <c r="AO13" s="36"/>
      <c r="AP13" s="36"/>
      <c r="AQ13" s="36"/>
      <c r="AR13" s="36"/>
      <c r="AS13" s="36"/>
      <c r="AT13" s="36"/>
      <c r="AU13" s="36"/>
      <c r="AV13" s="36"/>
      <c r="AW13" s="37"/>
      <c r="AX13" s="37"/>
      <c r="AY13" s="37"/>
      <c r="BC13" s="2"/>
    </row>
    <row r="14" spans="1:55" s="3" customFormat="1" ht="38.1" customHeight="1">
      <c r="A14" s="70"/>
      <c r="B14" s="70"/>
      <c r="C14" s="71"/>
      <c r="D14" s="72"/>
      <c r="E14" s="70"/>
      <c r="F14" s="71"/>
      <c r="G14" s="73"/>
      <c r="H14" s="74"/>
      <c r="I14" s="70"/>
      <c r="J14" s="70"/>
      <c r="K14" s="70"/>
      <c r="L14" s="70"/>
      <c r="M14" s="70"/>
      <c r="N14" s="70"/>
      <c r="O14" s="70"/>
      <c r="P14" s="198" t="s">
        <v>34</v>
      </c>
      <c r="Q14" s="199"/>
      <c r="R14" s="200"/>
      <c r="S14" s="198" t="s">
        <v>35</v>
      </c>
      <c r="T14" s="199"/>
      <c r="U14" s="199"/>
      <c r="V14" s="146"/>
      <c r="W14" s="101"/>
      <c r="X14" s="159"/>
      <c r="Y14" s="159"/>
      <c r="Z14" s="102"/>
      <c r="AA14" s="102"/>
      <c r="AB14" s="102"/>
      <c r="AC14" s="98" t="s">
        <v>36</v>
      </c>
      <c r="AD14" s="75"/>
      <c r="AE14" s="75"/>
      <c r="AF14" s="75"/>
      <c r="AG14" s="75"/>
      <c r="AH14" s="75"/>
      <c r="AI14" s="75"/>
      <c r="AJ14" s="75"/>
      <c r="AK14" s="75"/>
      <c r="AL14" s="75"/>
      <c r="AM14" s="75"/>
      <c r="AN14" s="75"/>
      <c r="AO14" s="75"/>
      <c r="AP14" s="75"/>
      <c r="AQ14" s="75"/>
      <c r="AR14" s="75"/>
      <c r="AS14" s="75"/>
      <c r="AT14" s="75"/>
      <c r="AU14" s="75"/>
      <c r="AV14" s="96"/>
      <c r="AW14" s="202" t="s">
        <v>37</v>
      </c>
      <c r="AX14" s="202"/>
      <c r="AY14" s="202"/>
      <c r="AZ14" s="201" t="s">
        <v>33</v>
      </c>
      <c r="BA14" s="201"/>
      <c r="BB14" s="201"/>
    </row>
    <row r="15" spans="1:55" s="3" customFormat="1" ht="36" customHeight="1">
      <c r="A15" s="70"/>
      <c r="B15" s="70"/>
      <c r="C15" s="71"/>
      <c r="D15" s="72"/>
      <c r="E15" s="70"/>
      <c r="F15" s="71"/>
      <c r="G15" s="73"/>
      <c r="H15" s="74"/>
      <c r="I15" s="70"/>
      <c r="J15" s="70"/>
      <c r="K15" s="70"/>
      <c r="L15" s="70"/>
      <c r="M15" s="70"/>
      <c r="N15" s="70"/>
      <c r="O15" s="70"/>
      <c r="P15" s="160"/>
      <c r="Q15" s="161"/>
      <c r="R15" s="162"/>
      <c r="S15" s="160"/>
      <c r="T15" s="161"/>
      <c r="U15" s="161"/>
      <c r="V15" s="146"/>
      <c r="W15" s="101"/>
      <c r="X15" s="159"/>
      <c r="Y15" s="159"/>
      <c r="Z15" s="102"/>
      <c r="AA15" s="102"/>
      <c r="AB15" s="102"/>
      <c r="AC15" s="98"/>
      <c r="AD15" s="75"/>
      <c r="AE15" s="75"/>
      <c r="AF15" s="75"/>
      <c r="AG15" s="75"/>
      <c r="AH15" s="75"/>
      <c r="AI15" s="75"/>
      <c r="AJ15" s="75"/>
      <c r="AK15" s="75"/>
      <c r="AL15" s="75"/>
      <c r="AM15" s="75"/>
      <c r="AN15" s="75"/>
      <c r="AO15" s="75"/>
      <c r="AP15" s="75"/>
      <c r="AQ15" s="75"/>
      <c r="AR15" s="75"/>
      <c r="AS15" s="75"/>
      <c r="AT15" s="75"/>
      <c r="AU15" s="75"/>
      <c r="AV15" s="96"/>
      <c r="AW15" s="164"/>
      <c r="AX15" s="164"/>
      <c r="AY15" s="164"/>
      <c r="AZ15" s="163"/>
      <c r="BA15" s="163"/>
      <c r="BB15" s="163"/>
    </row>
    <row r="16" spans="1:55" s="80" customFormat="1" ht="55.5" customHeight="1">
      <c r="A16" s="94" t="s">
        <v>38</v>
      </c>
      <c r="B16" s="94" t="s">
        <v>39</v>
      </c>
      <c r="C16" s="94" t="s">
        <v>40</v>
      </c>
      <c r="D16" s="94" t="s">
        <v>0</v>
      </c>
      <c r="E16" s="94" t="s">
        <v>1</v>
      </c>
      <c r="F16" s="94" t="s">
        <v>41</v>
      </c>
      <c r="G16" s="94" t="s">
        <v>42</v>
      </c>
      <c r="H16" s="94" t="s">
        <v>106</v>
      </c>
      <c r="I16" s="94" t="s">
        <v>43</v>
      </c>
      <c r="J16" s="94" t="s">
        <v>44</v>
      </c>
      <c r="K16" s="94" t="s">
        <v>45</v>
      </c>
      <c r="L16" s="95" t="s">
        <v>46</v>
      </c>
      <c r="M16" s="94" t="s">
        <v>47</v>
      </c>
      <c r="N16" s="94" t="s">
        <v>48</v>
      </c>
      <c r="O16" s="94" t="s">
        <v>49</v>
      </c>
      <c r="P16" s="94" t="s">
        <v>50</v>
      </c>
      <c r="Q16" s="94" t="s">
        <v>51</v>
      </c>
      <c r="R16" s="94" t="s">
        <v>52</v>
      </c>
      <c r="S16" s="94" t="s">
        <v>53</v>
      </c>
      <c r="T16" s="94" t="s">
        <v>54</v>
      </c>
      <c r="U16" s="94" t="s">
        <v>55</v>
      </c>
      <c r="V16" s="147" t="s">
        <v>56</v>
      </c>
      <c r="W16" s="99" t="s">
        <v>57</v>
      </c>
      <c r="X16" s="99" t="s">
        <v>58</v>
      </c>
      <c r="Y16" s="99" t="s">
        <v>59</v>
      </c>
      <c r="Z16" s="100" t="s">
        <v>60</v>
      </c>
      <c r="AA16" s="100" t="s">
        <v>321</v>
      </c>
      <c r="AB16" s="100" t="s">
        <v>61</v>
      </c>
      <c r="AC16" s="97" t="s">
        <v>62</v>
      </c>
      <c r="AD16" s="76" t="s">
        <v>63</v>
      </c>
      <c r="AE16" s="83" t="s">
        <v>369</v>
      </c>
      <c r="AF16" s="76" t="s">
        <v>64</v>
      </c>
      <c r="AG16" s="76" t="s">
        <v>65</v>
      </c>
      <c r="AH16" s="76" t="s">
        <v>66</v>
      </c>
      <c r="AI16" s="76" t="s">
        <v>67</v>
      </c>
      <c r="AJ16" s="76" t="s">
        <v>68</v>
      </c>
      <c r="AK16" s="77" t="s">
        <v>69</v>
      </c>
      <c r="AL16" s="77" t="s">
        <v>70</v>
      </c>
      <c r="AM16" s="77"/>
      <c r="AN16" s="76" t="s">
        <v>71</v>
      </c>
      <c r="AO16" s="76" t="s">
        <v>72</v>
      </c>
      <c r="AP16" s="76" t="s">
        <v>73</v>
      </c>
      <c r="AQ16" s="76" t="s">
        <v>74</v>
      </c>
      <c r="AR16" s="76" t="s">
        <v>75</v>
      </c>
      <c r="AS16" s="76" t="s">
        <v>76</v>
      </c>
      <c r="AT16" s="76" t="s">
        <v>77</v>
      </c>
      <c r="AU16" s="78" t="s">
        <v>78</v>
      </c>
      <c r="AV16" s="76" t="s">
        <v>79</v>
      </c>
      <c r="AW16" s="79" t="s">
        <v>80</v>
      </c>
      <c r="AX16" s="79" t="s">
        <v>81</v>
      </c>
      <c r="AY16" s="79" t="s">
        <v>82</v>
      </c>
      <c r="AZ16" s="79" t="s">
        <v>80</v>
      </c>
      <c r="BA16" s="79" t="s">
        <v>83</v>
      </c>
      <c r="BB16" s="79" t="s">
        <v>84</v>
      </c>
      <c r="BC16" s="92" t="s">
        <v>382</v>
      </c>
    </row>
    <row r="17" spans="1:55" s="3" customFormat="1" ht="45.75" customHeight="1">
      <c r="A17" s="112" t="s">
        <v>196</v>
      </c>
      <c r="B17" s="166" t="s">
        <v>699</v>
      </c>
      <c r="C17" s="113" t="s">
        <v>85</v>
      </c>
      <c r="D17" s="113" t="s">
        <v>5</v>
      </c>
      <c r="E17" s="113" t="s">
        <v>5</v>
      </c>
      <c r="F17" s="113" t="s">
        <v>86</v>
      </c>
      <c r="G17" s="114" t="s">
        <v>87</v>
      </c>
      <c r="H17" s="114" t="s">
        <v>88</v>
      </c>
      <c r="I17" s="113" t="s">
        <v>89</v>
      </c>
      <c r="J17" s="113"/>
      <c r="K17" s="115" t="s">
        <v>90</v>
      </c>
      <c r="L17" s="116"/>
      <c r="M17" s="117">
        <v>4891250</v>
      </c>
      <c r="N17" s="113">
        <v>1</v>
      </c>
      <c r="O17" s="113" t="s">
        <v>91</v>
      </c>
      <c r="P17" s="119">
        <v>45658</v>
      </c>
      <c r="Q17" s="119">
        <v>46022</v>
      </c>
      <c r="R17" s="120">
        <v>83151250</v>
      </c>
      <c r="S17" s="121"/>
      <c r="T17" s="118"/>
      <c r="U17" s="120">
        <f t="shared" ref="U17:U33" si="0">IF($O17="MENSUAL",ROUND((((T17-S17))/30),0)*$M17,((T17-S17)/30)*$M17)</f>
        <v>0</v>
      </c>
      <c r="V17" s="148">
        <f>ROUND((((Q17-P17)+(T17-S17))/30),0)</f>
        <v>12</v>
      </c>
      <c r="W17" s="122">
        <f t="shared" ref="W17:W29" si="1">+R17+U17</f>
        <v>83151250</v>
      </c>
      <c r="X17" s="123" t="s">
        <v>92</v>
      </c>
      <c r="Y17" s="124" t="s">
        <v>93</v>
      </c>
      <c r="Z17" s="125" t="s">
        <v>94</v>
      </c>
      <c r="AA17" s="125" t="s">
        <v>347</v>
      </c>
      <c r="AB17" s="125" t="s">
        <v>94</v>
      </c>
      <c r="AC17" s="126" t="str">
        <f>"CON-"&amp;B17</f>
        <v>CON-001</v>
      </c>
      <c r="AD17" s="123">
        <v>80161500</v>
      </c>
      <c r="AE17" s="47" t="s">
        <v>95</v>
      </c>
      <c r="AF17" s="127">
        <f t="shared" ref="AF17:AF32" si="2">+P17</f>
        <v>45658</v>
      </c>
      <c r="AG17" s="127">
        <f t="shared" ref="AG17:AG33" si="3">+AF17</f>
        <v>45658</v>
      </c>
      <c r="AH17" s="150">
        <f t="shared" ref="AH17:AH29" si="4">+V17</f>
        <v>12</v>
      </c>
      <c r="AI17" s="132" t="s">
        <v>96</v>
      </c>
      <c r="AJ17" s="151" t="s">
        <v>97</v>
      </c>
      <c r="AK17" s="128">
        <f t="shared" ref="AK17:AK48" si="5">+W17</f>
        <v>83151250</v>
      </c>
      <c r="AL17" s="128">
        <f t="shared" ref="AL17:AL80" si="6">+AK17</f>
        <v>83151250</v>
      </c>
      <c r="AM17" s="128"/>
      <c r="AN17" s="132" t="s">
        <v>94</v>
      </c>
      <c r="AO17" s="132" t="s">
        <v>98</v>
      </c>
      <c r="AP17" s="152" t="s">
        <v>99</v>
      </c>
      <c r="AQ17" s="153" t="s">
        <v>100</v>
      </c>
      <c r="AR17" s="129" t="str">
        <f t="shared" ref="AR17:AR33" si="7">E17</f>
        <v>RECTORÍA</v>
      </c>
      <c r="AS17" s="130" t="s">
        <v>101</v>
      </c>
      <c r="AT17" s="131" t="s">
        <v>102</v>
      </c>
      <c r="AU17" s="132" t="s">
        <v>94</v>
      </c>
      <c r="AV17" s="132" t="s">
        <v>94</v>
      </c>
      <c r="AW17" s="133" t="s">
        <v>103</v>
      </c>
      <c r="AX17" s="133" t="s">
        <v>104</v>
      </c>
      <c r="AY17" s="133" t="s">
        <v>105</v>
      </c>
      <c r="AZ17" s="133" t="s">
        <v>103</v>
      </c>
      <c r="BA17" s="133"/>
      <c r="BB17" s="133"/>
      <c r="BC17" s="154"/>
    </row>
    <row r="18" spans="1:55" s="3" customFormat="1" ht="110.25" customHeight="1">
      <c r="A18" s="112" t="s">
        <v>138</v>
      </c>
      <c r="B18" s="166" t="s">
        <v>637</v>
      </c>
      <c r="C18" s="113" t="s">
        <v>85</v>
      </c>
      <c r="D18" s="113" t="s">
        <v>5</v>
      </c>
      <c r="E18" s="113" t="s">
        <v>7</v>
      </c>
      <c r="F18" s="113" t="s">
        <v>140</v>
      </c>
      <c r="G18" s="114" t="s">
        <v>106</v>
      </c>
      <c r="H18" s="114" t="s">
        <v>107</v>
      </c>
      <c r="I18" s="113" t="s">
        <v>108</v>
      </c>
      <c r="J18" s="113">
        <v>6</v>
      </c>
      <c r="K18" s="115">
        <v>4400000</v>
      </c>
      <c r="L18" s="116">
        <v>0.05</v>
      </c>
      <c r="M18" s="117">
        <f>+K18*(1+L18)</f>
        <v>4620000</v>
      </c>
      <c r="N18" s="113">
        <v>1</v>
      </c>
      <c r="O18" s="113" t="s">
        <v>109</v>
      </c>
      <c r="P18" s="119">
        <v>45691</v>
      </c>
      <c r="Q18" s="119">
        <v>46003</v>
      </c>
      <c r="R18" s="120">
        <f t="shared" ref="R18:R28" si="8">M18*V18</f>
        <v>48510000</v>
      </c>
      <c r="S18" s="121"/>
      <c r="T18" s="118"/>
      <c r="U18" s="120">
        <f t="shared" si="0"/>
        <v>0</v>
      </c>
      <c r="V18" s="148">
        <v>10.5</v>
      </c>
      <c r="W18" s="122">
        <f t="shared" si="1"/>
        <v>48510000</v>
      </c>
      <c r="X18" s="123" t="s">
        <v>336</v>
      </c>
      <c r="Y18" s="124" t="s">
        <v>93</v>
      </c>
      <c r="Z18" s="125" t="s">
        <v>110</v>
      </c>
      <c r="AA18" s="125" t="s">
        <v>347</v>
      </c>
      <c r="AB18" s="125" t="s">
        <v>94</v>
      </c>
      <c r="AC18" s="126" t="str">
        <f>"PIC-"&amp;B18</f>
        <v>PIC-002</v>
      </c>
      <c r="AD18" s="123">
        <v>80111600</v>
      </c>
      <c r="AE18" s="47" t="s">
        <v>147</v>
      </c>
      <c r="AF18" s="127">
        <f t="shared" si="2"/>
        <v>45691</v>
      </c>
      <c r="AG18" s="127">
        <f t="shared" si="3"/>
        <v>45691</v>
      </c>
      <c r="AH18" s="141">
        <f t="shared" si="4"/>
        <v>10.5</v>
      </c>
      <c r="AI18" s="132" t="s">
        <v>96</v>
      </c>
      <c r="AJ18" s="151" t="s">
        <v>97</v>
      </c>
      <c r="AK18" s="128">
        <f t="shared" si="5"/>
        <v>48510000</v>
      </c>
      <c r="AL18" s="128">
        <f t="shared" si="6"/>
        <v>48510000</v>
      </c>
      <c r="AM18" s="128"/>
      <c r="AN18" s="132" t="s">
        <v>94</v>
      </c>
      <c r="AO18" s="132" t="s">
        <v>98</v>
      </c>
      <c r="AP18" s="152" t="s">
        <v>99</v>
      </c>
      <c r="AQ18" s="153" t="s">
        <v>100</v>
      </c>
      <c r="AR18" s="129" t="str">
        <f t="shared" si="7"/>
        <v>OFICINA DE COMUNICACIONES</v>
      </c>
      <c r="AS18" s="130" t="s">
        <v>101</v>
      </c>
      <c r="AT18" s="131" t="s">
        <v>102</v>
      </c>
      <c r="AU18" s="132" t="s">
        <v>94</v>
      </c>
      <c r="AV18" s="132" t="s">
        <v>94</v>
      </c>
      <c r="AW18" s="133" t="s">
        <v>103</v>
      </c>
      <c r="AX18" s="133" t="s">
        <v>104</v>
      </c>
      <c r="AY18" s="133" t="s">
        <v>105</v>
      </c>
      <c r="AZ18" s="133" t="s">
        <v>103</v>
      </c>
      <c r="BA18" s="133"/>
      <c r="BB18" s="133"/>
      <c r="BC18" s="154" t="s">
        <v>370</v>
      </c>
    </row>
    <row r="19" spans="1:55" s="3" customFormat="1" ht="86.25" customHeight="1">
      <c r="A19" s="112" t="s">
        <v>113</v>
      </c>
      <c r="B19" s="113" t="s">
        <v>111</v>
      </c>
      <c r="C19" s="113" t="s">
        <v>85</v>
      </c>
      <c r="D19" s="113" t="s">
        <v>5</v>
      </c>
      <c r="E19" s="113" t="s">
        <v>10</v>
      </c>
      <c r="F19" s="113"/>
      <c r="G19" s="114" t="s">
        <v>106</v>
      </c>
      <c r="H19" s="114" t="s">
        <v>107</v>
      </c>
      <c r="I19" s="113" t="s">
        <v>115</v>
      </c>
      <c r="J19" s="113">
        <v>4</v>
      </c>
      <c r="K19" s="115">
        <v>5700000</v>
      </c>
      <c r="L19" s="116">
        <v>0.04</v>
      </c>
      <c r="M19" s="117">
        <f>+K19*(1+L19)</f>
        <v>5928000</v>
      </c>
      <c r="N19" s="113">
        <v>1</v>
      </c>
      <c r="O19" s="113" t="s">
        <v>109</v>
      </c>
      <c r="P19" s="119">
        <v>45677</v>
      </c>
      <c r="Q19" s="119">
        <v>46003</v>
      </c>
      <c r="R19" s="120">
        <f t="shared" si="8"/>
        <v>65208000</v>
      </c>
      <c r="S19" s="121"/>
      <c r="T19" s="118"/>
      <c r="U19" s="120">
        <f t="shared" si="0"/>
        <v>0</v>
      </c>
      <c r="V19" s="148">
        <f t="shared" ref="V19:V29" si="9">ROUND((((Q19-P19)+(T19-S19))/30),0)</f>
        <v>11</v>
      </c>
      <c r="W19" s="122">
        <f t="shared" si="1"/>
        <v>65208000</v>
      </c>
      <c r="X19" s="123" t="s">
        <v>92</v>
      </c>
      <c r="Y19" s="124" t="s">
        <v>93</v>
      </c>
      <c r="Z19" s="125" t="s">
        <v>110</v>
      </c>
      <c r="AA19" s="125" t="s">
        <v>347</v>
      </c>
      <c r="AB19" s="125" t="s">
        <v>94</v>
      </c>
      <c r="AC19" s="126" t="str">
        <f t="shared" ref="AC19:AC32" si="10">"CON-"&amp;B19</f>
        <v>CON-003</v>
      </c>
      <c r="AD19" s="123">
        <v>80111600</v>
      </c>
      <c r="AE19" s="47" t="s">
        <v>333</v>
      </c>
      <c r="AF19" s="127">
        <f t="shared" si="2"/>
        <v>45677</v>
      </c>
      <c r="AG19" s="127">
        <f t="shared" si="3"/>
        <v>45677</v>
      </c>
      <c r="AH19" s="141">
        <f t="shared" si="4"/>
        <v>11</v>
      </c>
      <c r="AI19" s="132" t="s">
        <v>96</v>
      </c>
      <c r="AJ19" s="151" t="s">
        <v>97</v>
      </c>
      <c r="AK19" s="128">
        <f t="shared" si="5"/>
        <v>65208000</v>
      </c>
      <c r="AL19" s="128">
        <f t="shared" si="6"/>
        <v>65208000</v>
      </c>
      <c r="AM19" s="128"/>
      <c r="AN19" s="132" t="s">
        <v>94</v>
      </c>
      <c r="AO19" s="132" t="s">
        <v>98</v>
      </c>
      <c r="AP19" s="152" t="s">
        <v>99</v>
      </c>
      <c r="AQ19" s="153" t="s">
        <v>100</v>
      </c>
      <c r="AR19" s="129" t="str">
        <f t="shared" si="7"/>
        <v xml:space="preserve">OFICINA JURÍDICA </v>
      </c>
      <c r="AS19" s="130" t="s">
        <v>101</v>
      </c>
      <c r="AT19" s="131" t="s">
        <v>102</v>
      </c>
      <c r="AU19" s="132" t="s">
        <v>94</v>
      </c>
      <c r="AV19" s="132" t="s">
        <v>94</v>
      </c>
      <c r="AW19" s="133" t="s">
        <v>103</v>
      </c>
      <c r="AX19" s="133" t="s">
        <v>104</v>
      </c>
      <c r="AY19" s="133" t="s">
        <v>105</v>
      </c>
      <c r="AZ19" s="133" t="s">
        <v>103</v>
      </c>
      <c r="BA19" s="133"/>
      <c r="BB19" s="133"/>
      <c r="BC19" s="154"/>
    </row>
    <row r="20" spans="1:55" s="3" customFormat="1" ht="80.25" customHeight="1">
      <c r="A20" s="112" t="s">
        <v>214</v>
      </c>
      <c r="B20" s="113" t="s">
        <v>114</v>
      </c>
      <c r="C20" s="113" t="s">
        <v>85</v>
      </c>
      <c r="D20" s="113" t="s">
        <v>5</v>
      </c>
      <c r="E20" s="113" t="s">
        <v>10</v>
      </c>
      <c r="F20" s="113"/>
      <c r="G20" s="114" t="s">
        <v>106</v>
      </c>
      <c r="H20" s="114" t="s">
        <v>107</v>
      </c>
      <c r="I20" s="113" t="s">
        <v>108</v>
      </c>
      <c r="J20" s="113">
        <v>6</v>
      </c>
      <c r="K20" s="115">
        <v>4400000</v>
      </c>
      <c r="L20" s="116">
        <v>0.05</v>
      </c>
      <c r="M20" s="117">
        <f>+K20*(1+L20)</f>
        <v>4620000</v>
      </c>
      <c r="N20" s="113">
        <v>1</v>
      </c>
      <c r="O20" s="113" t="s">
        <v>109</v>
      </c>
      <c r="P20" s="119">
        <v>45691</v>
      </c>
      <c r="Q20" s="119">
        <v>46003</v>
      </c>
      <c r="R20" s="120">
        <f t="shared" si="8"/>
        <v>46200000</v>
      </c>
      <c r="S20" s="121"/>
      <c r="T20" s="118"/>
      <c r="U20" s="120">
        <f t="shared" si="0"/>
        <v>0</v>
      </c>
      <c r="V20" s="148">
        <f t="shared" si="9"/>
        <v>10</v>
      </c>
      <c r="W20" s="122">
        <f t="shared" si="1"/>
        <v>46200000</v>
      </c>
      <c r="X20" s="123" t="s">
        <v>92</v>
      </c>
      <c r="Y20" s="124" t="s">
        <v>93</v>
      </c>
      <c r="Z20" s="125" t="s">
        <v>110</v>
      </c>
      <c r="AA20" s="125" t="s">
        <v>347</v>
      </c>
      <c r="AB20" s="125" t="s">
        <v>94</v>
      </c>
      <c r="AC20" s="126" t="str">
        <f t="shared" si="10"/>
        <v>CON-004</v>
      </c>
      <c r="AD20" s="123">
        <v>80111600</v>
      </c>
      <c r="AE20" s="47" t="s">
        <v>334</v>
      </c>
      <c r="AF20" s="127">
        <f t="shared" si="2"/>
        <v>45691</v>
      </c>
      <c r="AG20" s="127">
        <f t="shared" si="3"/>
        <v>45691</v>
      </c>
      <c r="AH20" s="141">
        <f t="shared" si="4"/>
        <v>10</v>
      </c>
      <c r="AI20" s="132" t="s">
        <v>96</v>
      </c>
      <c r="AJ20" s="151" t="s">
        <v>97</v>
      </c>
      <c r="AK20" s="128">
        <f t="shared" si="5"/>
        <v>46200000</v>
      </c>
      <c r="AL20" s="128">
        <f t="shared" si="6"/>
        <v>46200000</v>
      </c>
      <c r="AM20" s="128"/>
      <c r="AN20" s="132" t="s">
        <v>94</v>
      </c>
      <c r="AO20" s="132" t="s">
        <v>98</v>
      </c>
      <c r="AP20" s="152" t="s">
        <v>99</v>
      </c>
      <c r="AQ20" s="153" t="s">
        <v>100</v>
      </c>
      <c r="AR20" s="129" t="str">
        <f t="shared" si="7"/>
        <v xml:space="preserve">OFICINA JURÍDICA </v>
      </c>
      <c r="AS20" s="130" t="s">
        <v>101</v>
      </c>
      <c r="AT20" s="131" t="s">
        <v>102</v>
      </c>
      <c r="AU20" s="132" t="s">
        <v>94</v>
      </c>
      <c r="AV20" s="132" t="s">
        <v>94</v>
      </c>
      <c r="AW20" s="133" t="s">
        <v>103</v>
      </c>
      <c r="AX20" s="133" t="s">
        <v>104</v>
      </c>
      <c r="AY20" s="133" t="s">
        <v>105</v>
      </c>
      <c r="AZ20" s="133" t="s">
        <v>103</v>
      </c>
      <c r="BA20" s="133"/>
      <c r="BB20" s="133"/>
      <c r="BC20" s="154"/>
    </row>
    <row r="21" spans="1:55" s="3" customFormat="1" ht="80.25" customHeight="1">
      <c r="A21" s="112" t="s">
        <v>113</v>
      </c>
      <c r="B21" s="113" t="s">
        <v>116</v>
      </c>
      <c r="C21" s="113" t="s">
        <v>85</v>
      </c>
      <c r="D21" s="113" t="s">
        <v>5</v>
      </c>
      <c r="E21" s="113" t="s">
        <v>10</v>
      </c>
      <c r="F21" s="113"/>
      <c r="G21" s="114" t="s">
        <v>106</v>
      </c>
      <c r="H21" s="114" t="s">
        <v>107</v>
      </c>
      <c r="I21" s="113" t="s">
        <v>118</v>
      </c>
      <c r="J21" s="113"/>
      <c r="K21" s="115">
        <v>10072674</v>
      </c>
      <c r="L21" s="116">
        <v>0.03</v>
      </c>
      <c r="M21" s="117">
        <v>10192000</v>
      </c>
      <c r="N21" s="113">
        <v>1</v>
      </c>
      <c r="O21" s="113" t="s">
        <v>109</v>
      </c>
      <c r="P21" s="119">
        <v>45670</v>
      </c>
      <c r="Q21" s="119">
        <v>46010</v>
      </c>
      <c r="R21" s="120">
        <f t="shared" si="8"/>
        <v>112112000</v>
      </c>
      <c r="S21" s="121"/>
      <c r="T21" s="118"/>
      <c r="U21" s="120">
        <f t="shared" si="0"/>
        <v>0</v>
      </c>
      <c r="V21" s="148">
        <f t="shared" si="9"/>
        <v>11</v>
      </c>
      <c r="W21" s="122">
        <f t="shared" si="1"/>
        <v>112112000</v>
      </c>
      <c r="X21" s="123" t="s">
        <v>92</v>
      </c>
      <c r="Y21" s="124" t="s">
        <v>93</v>
      </c>
      <c r="Z21" s="125" t="s">
        <v>110</v>
      </c>
      <c r="AA21" s="125" t="s">
        <v>347</v>
      </c>
      <c r="AB21" s="125" t="s">
        <v>94</v>
      </c>
      <c r="AC21" s="126" t="str">
        <f t="shared" si="10"/>
        <v>CON-005</v>
      </c>
      <c r="AD21" s="123">
        <v>80111600</v>
      </c>
      <c r="AE21" s="47" t="s">
        <v>335</v>
      </c>
      <c r="AF21" s="127">
        <f t="shared" si="2"/>
        <v>45670</v>
      </c>
      <c r="AG21" s="127">
        <f t="shared" si="3"/>
        <v>45670</v>
      </c>
      <c r="AH21" s="141">
        <f t="shared" si="4"/>
        <v>11</v>
      </c>
      <c r="AI21" s="132" t="s">
        <v>96</v>
      </c>
      <c r="AJ21" s="151" t="s">
        <v>97</v>
      </c>
      <c r="AK21" s="128">
        <f t="shared" si="5"/>
        <v>112112000</v>
      </c>
      <c r="AL21" s="128">
        <f t="shared" si="6"/>
        <v>112112000</v>
      </c>
      <c r="AM21" s="128"/>
      <c r="AN21" s="132" t="s">
        <v>94</v>
      </c>
      <c r="AO21" s="132" t="s">
        <v>98</v>
      </c>
      <c r="AP21" s="152" t="s">
        <v>99</v>
      </c>
      <c r="AQ21" s="153" t="s">
        <v>100</v>
      </c>
      <c r="AR21" s="129" t="str">
        <f t="shared" si="7"/>
        <v xml:space="preserve">OFICINA JURÍDICA </v>
      </c>
      <c r="AS21" s="130" t="s">
        <v>101</v>
      </c>
      <c r="AT21" s="131" t="s">
        <v>102</v>
      </c>
      <c r="AU21" s="132" t="s">
        <v>94</v>
      </c>
      <c r="AV21" s="132" t="s">
        <v>94</v>
      </c>
      <c r="AW21" s="133" t="s">
        <v>103</v>
      </c>
      <c r="AX21" s="133" t="s">
        <v>104</v>
      </c>
      <c r="AY21" s="133" t="s">
        <v>105</v>
      </c>
      <c r="AZ21" s="133" t="s">
        <v>103</v>
      </c>
      <c r="BA21" s="133"/>
      <c r="BB21" s="133"/>
      <c r="BC21" s="154"/>
    </row>
    <row r="22" spans="1:55" s="3" customFormat="1" ht="72">
      <c r="A22" s="112" t="s">
        <v>113</v>
      </c>
      <c r="B22" s="113" t="s">
        <v>117</v>
      </c>
      <c r="C22" s="113" t="s">
        <v>85</v>
      </c>
      <c r="D22" s="113" t="s">
        <v>5</v>
      </c>
      <c r="E22" s="113" t="s">
        <v>8</v>
      </c>
      <c r="F22" s="113"/>
      <c r="G22" s="114" t="s">
        <v>106</v>
      </c>
      <c r="H22" s="114" t="s">
        <v>107</v>
      </c>
      <c r="I22" s="113" t="s">
        <v>115</v>
      </c>
      <c r="J22" s="113">
        <v>4</v>
      </c>
      <c r="K22" s="115">
        <v>5700000</v>
      </c>
      <c r="L22" s="116">
        <v>0.04</v>
      </c>
      <c r="M22" s="117">
        <f t="shared" ref="M22:M29" si="11">+K22*(1+L22)</f>
        <v>5928000</v>
      </c>
      <c r="N22" s="113">
        <v>1</v>
      </c>
      <c r="O22" s="113" t="s">
        <v>109</v>
      </c>
      <c r="P22" s="119">
        <v>45691</v>
      </c>
      <c r="Q22" s="119">
        <v>46003</v>
      </c>
      <c r="R22" s="120">
        <f t="shared" si="8"/>
        <v>59280000</v>
      </c>
      <c r="S22" s="121"/>
      <c r="T22" s="118"/>
      <c r="U22" s="120">
        <f t="shared" si="0"/>
        <v>0</v>
      </c>
      <c r="V22" s="148">
        <f t="shared" si="9"/>
        <v>10</v>
      </c>
      <c r="W22" s="122">
        <f t="shared" si="1"/>
        <v>59280000</v>
      </c>
      <c r="X22" s="123" t="s">
        <v>92</v>
      </c>
      <c r="Y22" s="124" t="s">
        <v>93</v>
      </c>
      <c r="Z22" s="125" t="s">
        <v>110</v>
      </c>
      <c r="AA22" s="125" t="s">
        <v>347</v>
      </c>
      <c r="AB22" s="125" t="s">
        <v>94</v>
      </c>
      <c r="AC22" s="126" t="str">
        <f t="shared" si="10"/>
        <v>CON-006</v>
      </c>
      <c r="AD22" s="123">
        <v>80111600</v>
      </c>
      <c r="AE22" s="47" t="s">
        <v>420</v>
      </c>
      <c r="AF22" s="127">
        <f t="shared" si="2"/>
        <v>45691</v>
      </c>
      <c r="AG22" s="127">
        <f t="shared" si="3"/>
        <v>45691</v>
      </c>
      <c r="AH22" s="141">
        <f t="shared" si="4"/>
        <v>10</v>
      </c>
      <c r="AI22" s="132" t="s">
        <v>96</v>
      </c>
      <c r="AJ22" s="151" t="s">
        <v>97</v>
      </c>
      <c r="AK22" s="128">
        <f t="shared" si="5"/>
        <v>59280000</v>
      </c>
      <c r="AL22" s="128">
        <f t="shared" si="6"/>
        <v>59280000</v>
      </c>
      <c r="AM22" s="128"/>
      <c r="AN22" s="132" t="s">
        <v>94</v>
      </c>
      <c r="AO22" s="132" t="s">
        <v>98</v>
      </c>
      <c r="AP22" s="152" t="s">
        <v>99</v>
      </c>
      <c r="AQ22" s="153" t="s">
        <v>100</v>
      </c>
      <c r="AR22" s="129" t="str">
        <f t="shared" si="7"/>
        <v>OFICINA DE CONTROL INTERNO</v>
      </c>
      <c r="AS22" s="130" t="s">
        <v>101</v>
      </c>
      <c r="AT22" s="131" t="s">
        <v>102</v>
      </c>
      <c r="AU22" s="132" t="s">
        <v>94</v>
      </c>
      <c r="AV22" s="132" t="s">
        <v>94</v>
      </c>
      <c r="AW22" s="133" t="s">
        <v>103</v>
      </c>
      <c r="AX22" s="133" t="s">
        <v>104</v>
      </c>
      <c r="AY22" s="133" t="s">
        <v>105</v>
      </c>
      <c r="AZ22" s="133" t="s">
        <v>103</v>
      </c>
      <c r="BA22" s="133"/>
      <c r="BB22" s="133"/>
      <c r="BC22" s="154"/>
    </row>
    <row r="23" spans="1:55" s="3" customFormat="1" ht="60" customHeight="1">
      <c r="A23" s="112" t="s">
        <v>196</v>
      </c>
      <c r="B23" s="113" t="s">
        <v>119</v>
      </c>
      <c r="C23" s="113" t="s">
        <v>85</v>
      </c>
      <c r="D23" s="113" t="s">
        <v>5</v>
      </c>
      <c r="E23" s="113" t="s">
        <v>8</v>
      </c>
      <c r="F23" s="113"/>
      <c r="G23" s="114" t="s">
        <v>106</v>
      </c>
      <c r="H23" s="114" t="s">
        <v>107</v>
      </c>
      <c r="I23" s="113" t="s">
        <v>115</v>
      </c>
      <c r="J23" s="113">
        <v>1</v>
      </c>
      <c r="K23" s="115">
        <v>4700000</v>
      </c>
      <c r="L23" s="116">
        <v>0.05</v>
      </c>
      <c r="M23" s="117">
        <f t="shared" si="11"/>
        <v>4935000</v>
      </c>
      <c r="N23" s="113">
        <v>1</v>
      </c>
      <c r="O23" s="113" t="s">
        <v>109</v>
      </c>
      <c r="P23" s="119">
        <v>45691</v>
      </c>
      <c r="Q23" s="119">
        <v>46003</v>
      </c>
      <c r="R23" s="120">
        <f t="shared" si="8"/>
        <v>49350000</v>
      </c>
      <c r="S23" s="121"/>
      <c r="T23" s="118"/>
      <c r="U23" s="120">
        <f t="shared" si="0"/>
        <v>0</v>
      </c>
      <c r="V23" s="148">
        <f t="shared" si="9"/>
        <v>10</v>
      </c>
      <c r="W23" s="122">
        <f t="shared" si="1"/>
        <v>49350000</v>
      </c>
      <c r="X23" s="123" t="s">
        <v>92</v>
      </c>
      <c r="Y23" s="124" t="s">
        <v>93</v>
      </c>
      <c r="Z23" s="125" t="s">
        <v>110</v>
      </c>
      <c r="AA23" s="125" t="s">
        <v>347</v>
      </c>
      <c r="AB23" s="125" t="s">
        <v>320</v>
      </c>
      <c r="AC23" s="126" t="str">
        <f t="shared" si="10"/>
        <v>CON-007</v>
      </c>
      <c r="AD23" s="123">
        <v>80111600</v>
      </c>
      <c r="AE23" s="47" t="s">
        <v>421</v>
      </c>
      <c r="AF23" s="127">
        <f t="shared" si="2"/>
        <v>45691</v>
      </c>
      <c r="AG23" s="127">
        <f t="shared" si="3"/>
        <v>45691</v>
      </c>
      <c r="AH23" s="141">
        <f t="shared" si="4"/>
        <v>10</v>
      </c>
      <c r="AI23" s="132" t="s">
        <v>96</v>
      </c>
      <c r="AJ23" s="151" t="s">
        <v>97</v>
      </c>
      <c r="AK23" s="128">
        <f t="shared" si="5"/>
        <v>49350000</v>
      </c>
      <c r="AL23" s="128">
        <f t="shared" si="6"/>
        <v>49350000</v>
      </c>
      <c r="AM23" s="128"/>
      <c r="AN23" s="132" t="s">
        <v>94</v>
      </c>
      <c r="AO23" s="132" t="s">
        <v>98</v>
      </c>
      <c r="AP23" s="152" t="s">
        <v>99</v>
      </c>
      <c r="AQ23" s="153" t="s">
        <v>100</v>
      </c>
      <c r="AR23" s="129" t="str">
        <f t="shared" si="7"/>
        <v>OFICINA DE CONTROL INTERNO</v>
      </c>
      <c r="AS23" s="130" t="s">
        <v>101</v>
      </c>
      <c r="AT23" s="131" t="s">
        <v>102</v>
      </c>
      <c r="AU23" s="132" t="s">
        <v>94</v>
      </c>
      <c r="AV23" s="132" t="s">
        <v>94</v>
      </c>
      <c r="AW23" s="133" t="s">
        <v>103</v>
      </c>
      <c r="AX23" s="133" t="s">
        <v>104</v>
      </c>
      <c r="AY23" s="133" t="s">
        <v>105</v>
      </c>
      <c r="AZ23" s="133" t="s">
        <v>103</v>
      </c>
      <c r="BA23" s="133"/>
      <c r="BB23" s="133"/>
      <c r="BC23" s="154"/>
    </row>
    <row r="24" spans="1:55" s="3" customFormat="1" ht="96">
      <c r="A24" s="112" t="s">
        <v>113</v>
      </c>
      <c r="B24" s="113" t="s">
        <v>120</v>
      </c>
      <c r="C24" s="113" t="s">
        <v>85</v>
      </c>
      <c r="D24" s="113" t="s">
        <v>5</v>
      </c>
      <c r="E24" s="113" t="s">
        <v>8</v>
      </c>
      <c r="F24" s="113"/>
      <c r="G24" s="114" t="s">
        <v>106</v>
      </c>
      <c r="H24" s="114" t="s">
        <v>107</v>
      </c>
      <c r="I24" s="113" t="s">
        <v>108</v>
      </c>
      <c r="J24" s="113">
        <v>6</v>
      </c>
      <c r="K24" s="115">
        <v>4400000</v>
      </c>
      <c r="L24" s="116">
        <v>0.05</v>
      </c>
      <c r="M24" s="117">
        <f t="shared" si="11"/>
        <v>4620000</v>
      </c>
      <c r="N24" s="113">
        <v>1</v>
      </c>
      <c r="O24" s="113" t="s">
        <v>109</v>
      </c>
      <c r="P24" s="119">
        <v>45691</v>
      </c>
      <c r="Q24" s="119">
        <v>46003</v>
      </c>
      <c r="R24" s="120">
        <f t="shared" si="8"/>
        <v>46200000</v>
      </c>
      <c r="S24" s="121"/>
      <c r="T24" s="118"/>
      <c r="U24" s="120">
        <f t="shared" si="0"/>
        <v>0</v>
      </c>
      <c r="V24" s="148">
        <f t="shared" si="9"/>
        <v>10</v>
      </c>
      <c r="W24" s="122">
        <f t="shared" si="1"/>
        <v>46200000</v>
      </c>
      <c r="X24" s="123" t="s">
        <v>92</v>
      </c>
      <c r="Y24" s="124" t="s">
        <v>93</v>
      </c>
      <c r="Z24" s="125" t="s">
        <v>110</v>
      </c>
      <c r="AA24" s="125" t="s">
        <v>347</v>
      </c>
      <c r="AB24" s="125" t="s">
        <v>94</v>
      </c>
      <c r="AC24" s="126" t="str">
        <f t="shared" si="10"/>
        <v>CON-008</v>
      </c>
      <c r="AD24" s="123">
        <v>80111600</v>
      </c>
      <c r="AE24" s="47" t="s">
        <v>488</v>
      </c>
      <c r="AF24" s="127">
        <f t="shared" si="2"/>
        <v>45691</v>
      </c>
      <c r="AG24" s="127">
        <f t="shared" si="3"/>
        <v>45691</v>
      </c>
      <c r="AH24" s="141">
        <f t="shared" si="4"/>
        <v>10</v>
      </c>
      <c r="AI24" s="132" t="s">
        <v>96</v>
      </c>
      <c r="AJ24" s="151" t="s">
        <v>97</v>
      </c>
      <c r="AK24" s="128">
        <f t="shared" si="5"/>
        <v>46200000</v>
      </c>
      <c r="AL24" s="128">
        <f t="shared" si="6"/>
        <v>46200000</v>
      </c>
      <c r="AM24" s="128"/>
      <c r="AN24" s="132" t="s">
        <v>94</v>
      </c>
      <c r="AO24" s="132" t="s">
        <v>98</v>
      </c>
      <c r="AP24" s="152" t="s">
        <v>99</v>
      </c>
      <c r="AQ24" s="153" t="s">
        <v>100</v>
      </c>
      <c r="AR24" s="129" t="str">
        <f t="shared" si="7"/>
        <v>OFICINA DE CONTROL INTERNO</v>
      </c>
      <c r="AS24" s="130" t="s">
        <v>101</v>
      </c>
      <c r="AT24" s="131" t="s">
        <v>102</v>
      </c>
      <c r="AU24" s="132" t="s">
        <v>94</v>
      </c>
      <c r="AV24" s="132" t="s">
        <v>94</v>
      </c>
      <c r="AW24" s="133" t="s">
        <v>103</v>
      </c>
      <c r="AX24" s="133" t="s">
        <v>104</v>
      </c>
      <c r="AY24" s="133" t="s">
        <v>105</v>
      </c>
      <c r="AZ24" s="133" t="s">
        <v>103</v>
      </c>
      <c r="BA24" s="133"/>
      <c r="BB24" s="133"/>
      <c r="BC24" s="154"/>
    </row>
    <row r="25" spans="1:55" s="3" customFormat="1" ht="54" customHeight="1">
      <c r="A25" s="112" t="s">
        <v>113</v>
      </c>
      <c r="B25" s="113" t="s">
        <v>313</v>
      </c>
      <c r="C25" s="113" t="s">
        <v>85</v>
      </c>
      <c r="D25" s="113" t="s">
        <v>5</v>
      </c>
      <c r="E25" s="113" t="s">
        <v>11</v>
      </c>
      <c r="F25" s="113"/>
      <c r="G25" s="114" t="s">
        <v>123</v>
      </c>
      <c r="H25" s="114" t="s">
        <v>107</v>
      </c>
      <c r="I25" s="113" t="s">
        <v>124</v>
      </c>
      <c r="J25" s="113">
        <v>5</v>
      </c>
      <c r="K25" s="115">
        <v>2100000</v>
      </c>
      <c r="L25" s="116">
        <v>0.05</v>
      </c>
      <c r="M25" s="117">
        <f t="shared" si="11"/>
        <v>2205000</v>
      </c>
      <c r="N25" s="113">
        <v>1</v>
      </c>
      <c r="O25" s="113" t="s">
        <v>109</v>
      </c>
      <c r="P25" s="119">
        <v>45691</v>
      </c>
      <c r="Q25" s="119">
        <v>46003</v>
      </c>
      <c r="R25" s="120">
        <f t="shared" si="8"/>
        <v>22050000</v>
      </c>
      <c r="S25" s="121"/>
      <c r="T25" s="118"/>
      <c r="U25" s="120">
        <f t="shared" si="0"/>
        <v>0</v>
      </c>
      <c r="V25" s="148">
        <f t="shared" si="9"/>
        <v>10</v>
      </c>
      <c r="W25" s="122">
        <f t="shared" si="1"/>
        <v>22050000</v>
      </c>
      <c r="X25" s="123" t="s">
        <v>92</v>
      </c>
      <c r="Y25" s="124" t="s">
        <v>93</v>
      </c>
      <c r="Z25" s="125" t="s">
        <v>110</v>
      </c>
      <c r="AA25" s="125" t="s">
        <v>347</v>
      </c>
      <c r="AB25" s="125" t="s">
        <v>94</v>
      </c>
      <c r="AC25" s="126" t="str">
        <f t="shared" si="10"/>
        <v>CON-009</v>
      </c>
      <c r="AD25" s="123">
        <v>80111600</v>
      </c>
      <c r="AE25" s="47" t="s">
        <v>125</v>
      </c>
      <c r="AF25" s="127">
        <f t="shared" si="2"/>
        <v>45691</v>
      </c>
      <c r="AG25" s="127">
        <f t="shared" si="3"/>
        <v>45691</v>
      </c>
      <c r="AH25" s="141">
        <f t="shared" si="4"/>
        <v>10</v>
      </c>
      <c r="AI25" s="132" t="s">
        <v>96</v>
      </c>
      <c r="AJ25" s="151" t="s">
        <v>97</v>
      </c>
      <c r="AK25" s="128">
        <f t="shared" si="5"/>
        <v>22050000</v>
      </c>
      <c r="AL25" s="128">
        <f t="shared" si="6"/>
        <v>22050000</v>
      </c>
      <c r="AM25" s="128"/>
      <c r="AN25" s="132" t="s">
        <v>94</v>
      </c>
      <c r="AO25" s="132" t="s">
        <v>98</v>
      </c>
      <c r="AP25" s="152" t="s">
        <v>99</v>
      </c>
      <c r="AQ25" s="153" t="s">
        <v>100</v>
      </c>
      <c r="AR25" s="129" t="str">
        <f t="shared" si="7"/>
        <v xml:space="preserve">SECRETARÍA GENERAL </v>
      </c>
      <c r="AS25" s="130" t="s">
        <v>101</v>
      </c>
      <c r="AT25" s="131" t="s">
        <v>102</v>
      </c>
      <c r="AU25" s="132" t="s">
        <v>94</v>
      </c>
      <c r="AV25" s="132" t="s">
        <v>94</v>
      </c>
      <c r="AW25" s="133" t="s">
        <v>103</v>
      </c>
      <c r="AX25" s="133" t="s">
        <v>104</v>
      </c>
      <c r="AY25" s="133" t="s">
        <v>105</v>
      </c>
      <c r="AZ25" s="133" t="s">
        <v>103</v>
      </c>
      <c r="BA25" s="133"/>
      <c r="BB25" s="133"/>
      <c r="BC25" s="154"/>
    </row>
    <row r="26" spans="1:55" s="3" customFormat="1" ht="72">
      <c r="A26" s="112" t="s">
        <v>113</v>
      </c>
      <c r="B26" s="113" t="s">
        <v>121</v>
      </c>
      <c r="C26" s="113" t="s">
        <v>85</v>
      </c>
      <c r="D26" s="113" t="s">
        <v>5</v>
      </c>
      <c r="E26" s="113" t="s">
        <v>9</v>
      </c>
      <c r="F26" s="113"/>
      <c r="G26" s="114" t="s">
        <v>106</v>
      </c>
      <c r="H26" s="114" t="s">
        <v>107</v>
      </c>
      <c r="I26" s="113" t="s">
        <v>115</v>
      </c>
      <c r="J26" s="113">
        <v>4</v>
      </c>
      <c r="K26" s="115">
        <v>5700000</v>
      </c>
      <c r="L26" s="116">
        <v>0.04</v>
      </c>
      <c r="M26" s="117">
        <f t="shared" si="11"/>
        <v>5928000</v>
      </c>
      <c r="N26" s="113">
        <v>1</v>
      </c>
      <c r="O26" s="113" t="s">
        <v>91</v>
      </c>
      <c r="P26" s="119">
        <v>45691</v>
      </c>
      <c r="Q26" s="119">
        <v>46003</v>
      </c>
      <c r="R26" s="120">
        <f t="shared" si="8"/>
        <v>59280000</v>
      </c>
      <c r="S26" s="121"/>
      <c r="T26" s="118"/>
      <c r="U26" s="120">
        <f t="shared" si="0"/>
        <v>0</v>
      </c>
      <c r="V26" s="148">
        <f t="shared" si="9"/>
        <v>10</v>
      </c>
      <c r="W26" s="122">
        <f t="shared" si="1"/>
        <v>59280000</v>
      </c>
      <c r="X26" s="123" t="s">
        <v>92</v>
      </c>
      <c r="Y26" s="124" t="s">
        <v>93</v>
      </c>
      <c r="Z26" s="125" t="s">
        <v>110</v>
      </c>
      <c r="AA26" s="125" t="s">
        <v>347</v>
      </c>
      <c r="AB26" s="125" t="s">
        <v>94</v>
      </c>
      <c r="AC26" s="126" t="str">
        <f t="shared" si="10"/>
        <v>CON-010</v>
      </c>
      <c r="AD26" s="123">
        <v>80111600</v>
      </c>
      <c r="AE26" s="47" t="s">
        <v>325</v>
      </c>
      <c r="AF26" s="127">
        <f t="shared" si="2"/>
        <v>45691</v>
      </c>
      <c r="AG26" s="127">
        <f t="shared" si="3"/>
        <v>45691</v>
      </c>
      <c r="AH26" s="141">
        <f t="shared" si="4"/>
        <v>10</v>
      </c>
      <c r="AI26" s="132" t="s">
        <v>96</v>
      </c>
      <c r="AJ26" s="151" t="s">
        <v>97</v>
      </c>
      <c r="AK26" s="128">
        <f t="shared" si="5"/>
        <v>59280000</v>
      </c>
      <c r="AL26" s="128">
        <f t="shared" si="6"/>
        <v>59280000</v>
      </c>
      <c r="AM26" s="128"/>
      <c r="AN26" s="132" t="s">
        <v>94</v>
      </c>
      <c r="AO26" s="132" t="s">
        <v>98</v>
      </c>
      <c r="AP26" s="152" t="s">
        <v>99</v>
      </c>
      <c r="AQ26" s="153" t="s">
        <v>100</v>
      </c>
      <c r="AR26" s="129" t="str">
        <f t="shared" si="7"/>
        <v xml:space="preserve">OFICINA DE DESARROLLO Y PLANEACIÓN </v>
      </c>
      <c r="AS26" s="130" t="s">
        <v>101</v>
      </c>
      <c r="AT26" s="131" t="s">
        <v>102</v>
      </c>
      <c r="AU26" s="132" t="s">
        <v>94</v>
      </c>
      <c r="AV26" s="132" t="s">
        <v>94</v>
      </c>
      <c r="AW26" s="133" t="s">
        <v>103</v>
      </c>
      <c r="AX26" s="133" t="s">
        <v>104</v>
      </c>
      <c r="AY26" s="133" t="s">
        <v>105</v>
      </c>
      <c r="AZ26" s="133" t="s">
        <v>103</v>
      </c>
      <c r="BA26" s="133"/>
      <c r="BB26" s="133"/>
      <c r="BC26" s="154"/>
    </row>
    <row r="27" spans="1:55" s="3" customFormat="1" ht="60">
      <c r="A27" s="112" t="s">
        <v>113</v>
      </c>
      <c r="B27" s="113" t="s">
        <v>122</v>
      </c>
      <c r="C27" s="113" t="s">
        <v>85</v>
      </c>
      <c r="D27" s="113" t="s">
        <v>5</v>
      </c>
      <c r="E27" s="113" t="s">
        <v>9</v>
      </c>
      <c r="F27" s="113"/>
      <c r="G27" s="114" t="s">
        <v>106</v>
      </c>
      <c r="H27" s="114" t="s">
        <v>107</v>
      </c>
      <c r="I27" s="113" t="s">
        <v>115</v>
      </c>
      <c r="J27" s="113">
        <v>4</v>
      </c>
      <c r="K27" s="115">
        <v>5700000</v>
      </c>
      <c r="L27" s="116">
        <v>0.04</v>
      </c>
      <c r="M27" s="117">
        <f t="shared" si="11"/>
        <v>5928000</v>
      </c>
      <c r="N27" s="113">
        <v>1</v>
      </c>
      <c r="O27" s="113" t="s">
        <v>91</v>
      </c>
      <c r="P27" s="119">
        <v>45691</v>
      </c>
      <c r="Q27" s="119">
        <v>46003</v>
      </c>
      <c r="R27" s="120">
        <f t="shared" si="8"/>
        <v>59280000</v>
      </c>
      <c r="S27" s="121"/>
      <c r="T27" s="118"/>
      <c r="U27" s="120">
        <f t="shared" si="0"/>
        <v>0</v>
      </c>
      <c r="V27" s="148">
        <f t="shared" si="9"/>
        <v>10</v>
      </c>
      <c r="W27" s="122">
        <f t="shared" si="1"/>
        <v>59280000</v>
      </c>
      <c r="X27" s="123" t="s">
        <v>92</v>
      </c>
      <c r="Y27" s="124" t="s">
        <v>93</v>
      </c>
      <c r="Z27" s="125" t="s">
        <v>110</v>
      </c>
      <c r="AA27" s="125" t="s">
        <v>347</v>
      </c>
      <c r="AB27" s="125" t="s">
        <v>94</v>
      </c>
      <c r="AC27" s="126" t="str">
        <f t="shared" si="10"/>
        <v>CON-011</v>
      </c>
      <c r="AD27" s="123">
        <v>80111600</v>
      </c>
      <c r="AE27" s="47" t="s">
        <v>371</v>
      </c>
      <c r="AF27" s="127">
        <f t="shared" si="2"/>
        <v>45691</v>
      </c>
      <c r="AG27" s="127">
        <f t="shared" si="3"/>
        <v>45691</v>
      </c>
      <c r="AH27" s="141">
        <f t="shared" si="4"/>
        <v>10</v>
      </c>
      <c r="AI27" s="132" t="s">
        <v>96</v>
      </c>
      <c r="AJ27" s="151" t="s">
        <v>97</v>
      </c>
      <c r="AK27" s="128">
        <f t="shared" si="5"/>
        <v>59280000</v>
      </c>
      <c r="AL27" s="128">
        <f t="shared" si="6"/>
        <v>59280000</v>
      </c>
      <c r="AM27" s="128"/>
      <c r="AN27" s="132" t="s">
        <v>94</v>
      </c>
      <c r="AO27" s="132" t="s">
        <v>98</v>
      </c>
      <c r="AP27" s="152" t="s">
        <v>99</v>
      </c>
      <c r="AQ27" s="153" t="s">
        <v>100</v>
      </c>
      <c r="AR27" s="129" t="str">
        <f t="shared" si="7"/>
        <v xml:space="preserve">OFICINA DE DESARROLLO Y PLANEACIÓN </v>
      </c>
      <c r="AS27" s="130" t="s">
        <v>101</v>
      </c>
      <c r="AT27" s="131" t="s">
        <v>102</v>
      </c>
      <c r="AU27" s="132" t="s">
        <v>94</v>
      </c>
      <c r="AV27" s="132" t="s">
        <v>94</v>
      </c>
      <c r="AW27" s="133" t="s">
        <v>103</v>
      </c>
      <c r="AX27" s="133" t="s">
        <v>104</v>
      </c>
      <c r="AY27" s="133" t="s">
        <v>105</v>
      </c>
      <c r="AZ27" s="133" t="s">
        <v>103</v>
      </c>
      <c r="BA27" s="133"/>
      <c r="BB27" s="133"/>
      <c r="BC27" s="154"/>
    </row>
    <row r="28" spans="1:55" s="3" customFormat="1" ht="60">
      <c r="A28" s="112" t="s">
        <v>113</v>
      </c>
      <c r="B28" s="113" t="s">
        <v>126</v>
      </c>
      <c r="C28" s="113" t="s">
        <v>85</v>
      </c>
      <c r="D28" s="113" t="s">
        <v>5</v>
      </c>
      <c r="E28" s="113" t="s">
        <v>9</v>
      </c>
      <c r="F28" s="113"/>
      <c r="G28" s="114" t="s">
        <v>106</v>
      </c>
      <c r="H28" s="114" t="s">
        <v>107</v>
      </c>
      <c r="I28" s="113" t="s">
        <v>115</v>
      </c>
      <c r="J28" s="113">
        <v>4</v>
      </c>
      <c r="K28" s="115">
        <v>5700000</v>
      </c>
      <c r="L28" s="116">
        <v>0.04</v>
      </c>
      <c r="M28" s="117">
        <f t="shared" si="11"/>
        <v>5928000</v>
      </c>
      <c r="N28" s="113">
        <v>1</v>
      </c>
      <c r="O28" s="113" t="s">
        <v>91</v>
      </c>
      <c r="P28" s="119">
        <v>45691</v>
      </c>
      <c r="Q28" s="119">
        <v>46003</v>
      </c>
      <c r="R28" s="120">
        <f t="shared" si="8"/>
        <v>59280000</v>
      </c>
      <c r="S28" s="121"/>
      <c r="T28" s="118"/>
      <c r="U28" s="120">
        <f t="shared" si="0"/>
        <v>0</v>
      </c>
      <c r="V28" s="148">
        <f t="shared" si="9"/>
        <v>10</v>
      </c>
      <c r="W28" s="122">
        <f t="shared" si="1"/>
        <v>59280000</v>
      </c>
      <c r="X28" s="123" t="s">
        <v>92</v>
      </c>
      <c r="Y28" s="124" t="s">
        <v>93</v>
      </c>
      <c r="Z28" s="125" t="s">
        <v>110</v>
      </c>
      <c r="AA28" s="125" t="s">
        <v>347</v>
      </c>
      <c r="AB28" s="125" t="s">
        <v>94</v>
      </c>
      <c r="AC28" s="126" t="str">
        <f t="shared" si="10"/>
        <v>CON-012</v>
      </c>
      <c r="AD28" s="123">
        <v>80111600</v>
      </c>
      <c r="AE28" s="47" t="s">
        <v>326</v>
      </c>
      <c r="AF28" s="127">
        <f t="shared" si="2"/>
        <v>45691</v>
      </c>
      <c r="AG28" s="127">
        <f t="shared" si="3"/>
        <v>45691</v>
      </c>
      <c r="AH28" s="141">
        <f t="shared" si="4"/>
        <v>10</v>
      </c>
      <c r="AI28" s="132" t="s">
        <v>96</v>
      </c>
      <c r="AJ28" s="151" t="s">
        <v>97</v>
      </c>
      <c r="AK28" s="128">
        <f t="shared" si="5"/>
        <v>59280000</v>
      </c>
      <c r="AL28" s="128">
        <f t="shared" si="6"/>
        <v>59280000</v>
      </c>
      <c r="AM28" s="128"/>
      <c r="AN28" s="132" t="s">
        <v>94</v>
      </c>
      <c r="AO28" s="132" t="s">
        <v>98</v>
      </c>
      <c r="AP28" s="152" t="s">
        <v>99</v>
      </c>
      <c r="AQ28" s="153" t="s">
        <v>100</v>
      </c>
      <c r="AR28" s="129" t="str">
        <f t="shared" si="7"/>
        <v xml:space="preserve">OFICINA DE DESARROLLO Y PLANEACIÓN </v>
      </c>
      <c r="AS28" s="130" t="s">
        <v>101</v>
      </c>
      <c r="AT28" s="131" t="s">
        <v>102</v>
      </c>
      <c r="AU28" s="132" t="s">
        <v>94</v>
      </c>
      <c r="AV28" s="132" t="s">
        <v>94</v>
      </c>
      <c r="AW28" s="133" t="s">
        <v>103</v>
      </c>
      <c r="AX28" s="133" t="s">
        <v>104</v>
      </c>
      <c r="AY28" s="133" t="s">
        <v>105</v>
      </c>
      <c r="AZ28" s="133" t="s">
        <v>103</v>
      </c>
      <c r="BA28" s="133"/>
      <c r="BB28" s="133"/>
      <c r="BC28" s="154"/>
    </row>
    <row r="29" spans="1:55" s="3" customFormat="1" ht="84">
      <c r="A29" s="112" t="s">
        <v>113</v>
      </c>
      <c r="B29" s="113" t="s">
        <v>127</v>
      </c>
      <c r="C29" s="113" t="s">
        <v>85</v>
      </c>
      <c r="D29" s="113" t="s">
        <v>5</v>
      </c>
      <c r="E29" s="113" t="s">
        <v>9</v>
      </c>
      <c r="F29" s="113"/>
      <c r="G29" s="114" t="s">
        <v>106</v>
      </c>
      <c r="H29" s="114" t="s">
        <v>107</v>
      </c>
      <c r="I29" s="113" t="s">
        <v>115</v>
      </c>
      <c r="J29" s="113">
        <v>4</v>
      </c>
      <c r="K29" s="115">
        <v>5700000</v>
      </c>
      <c r="L29" s="116">
        <v>0.04</v>
      </c>
      <c r="M29" s="117">
        <f t="shared" si="11"/>
        <v>5928000</v>
      </c>
      <c r="N29" s="113">
        <v>1</v>
      </c>
      <c r="O29" s="113" t="s">
        <v>91</v>
      </c>
      <c r="P29" s="119">
        <v>45691</v>
      </c>
      <c r="Q29" s="181">
        <v>45936</v>
      </c>
      <c r="R29" s="176">
        <v>48609000</v>
      </c>
      <c r="S29" s="121"/>
      <c r="T29" s="118"/>
      <c r="U29" s="120">
        <f t="shared" si="0"/>
        <v>0</v>
      </c>
      <c r="V29" s="148">
        <f t="shared" si="9"/>
        <v>8</v>
      </c>
      <c r="W29" s="178">
        <f t="shared" si="1"/>
        <v>48609000</v>
      </c>
      <c r="X29" s="123" t="s">
        <v>92</v>
      </c>
      <c r="Y29" s="124" t="s">
        <v>93</v>
      </c>
      <c r="Z29" s="125" t="s">
        <v>110</v>
      </c>
      <c r="AA29" s="125" t="s">
        <v>347</v>
      </c>
      <c r="AB29" s="125" t="s">
        <v>649</v>
      </c>
      <c r="AC29" s="126" t="str">
        <f t="shared" si="10"/>
        <v>CON-013</v>
      </c>
      <c r="AD29" s="123">
        <v>80111600</v>
      </c>
      <c r="AE29" s="47" t="s">
        <v>130</v>
      </c>
      <c r="AF29" s="127">
        <f t="shared" si="2"/>
        <v>45691</v>
      </c>
      <c r="AG29" s="127">
        <f t="shared" si="3"/>
        <v>45691</v>
      </c>
      <c r="AH29" s="141">
        <f t="shared" si="4"/>
        <v>8</v>
      </c>
      <c r="AI29" s="132" t="s">
        <v>96</v>
      </c>
      <c r="AJ29" s="151" t="s">
        <v>97</v>
      </c>
      <c r="AK29" s="180">
        <f t="shared" si="5"/>
        <v>48609000</v>
      </c>
      <c r="AL29" s="180">
        <f t="shared" si="6"/>
        <v>48609000</v>
      </c>
      <c r="AM29" s="128"/>
      <c r="AN29" s="132" t="s">
        <v>94</v>
      </c>
      <c r="AO29" s="132" t="s">
        <v>98</v>
      </c>
      <c r="AP29" s="152" t="s">
        <v>99</v>
      </c>
      <c r="AQ29" s="153" t="s">
        <v>100</v>
      </c>
      <c r="AR29" s="129" t="str">
        <f t="shared" si="7"/>
        <v xml:space="preserve">OFICINA DE DESARROLLO Y PLANEACIÓN </v>
      </c>
      <c r="AS29" s="130" t="s">
        <v>101</v>
      </c>
      <c r="AT29" s="131" t="s">
        <v>102</v>
      </c>
      <c r="AU29" s="132" t="s">
        <v>94</v>
      </c>
      <c r="AV29" s="132" t="s">
        <v>94</v>
      </c>
      <c r="AW29" s="133" t="s">
        <v>103</v>
      </c>
      <c r="AX29" s="133" t="s">
        <v>104</v>
      </c>
      <c r="AY29" s="133" t="s">
        <v>105</v>
      </c>
      <c r="AZ29" s="133" t="s">
        <v>103</v>
      </c>
      <c r="BA29" s="133"/>
      <c r="BB29" s="133"/>
      <c r="BC29" s="154"/>
    </row>
    <row r="30" spans="1:55" s="3" customFormat="1" ht="72">
      <c r="A30" s="112" t="s">
        <v>113</v>
      </c>
      <c r="B30" s="113" t="s">
        <v>128</v>
      </c>
      <c r="C30" s="113" t="s">
        <v>85</v>
      </c>
      <c r="D30" s="113" t="s">
        <v>5</v>
      </c>
      <c r="E30" s="113" t="s">
        <v>9</v>
      </c>
      <c r="F30" s="113"/>
      <c r="G30" s="114" t="s">
        <v>112</v>
      </c>
      <c r="H30" s="114" t="s">
        <v>112</v>
      </c>
      <c r="I30" s="113" t="s">
        <v>89</v>
      </c>
      <c r="J30" s="113"/>
      <c r="K30" s="115">
        <v>3610912.2</v>
      </c>
      <c r="L30" s="116">
        <v>0.05</v>
      </c>
      <c r="M30" s="120">
        <v>38983937</v>
      </c>
      <c r="N30" s="113">
        <v>1</v>
      </c>
      <c r="O30" s="113" t="s">
        <v>686</v>
      </c>
      <c r="P30" s="119">
        <v>45691</v>
      </c>
      <c r="Q30" s="119">
        <v>46003</v>
      </c>
      <c r="R30" s="120">
        <v>38983937</v>
      </c>
      <c r="S30" s="121"/>
      <c r="T30" s="118"/>
      <c r="U30" s="120">
        <f t="shared" si="0"/>
        <v>0</v>
      </c>
      <c r="V30" s="148">
        <v>12</v>
      </c>
      <c r="W30" s="122">
        <f>+R30</f>
        <v>38983937</v>
      </c>
      <c r="X30" s="123" t="s">
        <v>92</v>
      </c>
      <c r="Y30" s="124" t="s">
        <v>93</v>
      </c>
      <c r="Z30" s="125" t="s">
        <v>110</v>
      </c>
      <c r="AA30" s="125" t="s">
        <v>347</v>
      </c>
      <c r="AB30" s="125"/>
      <c r="AC30" s="126" t="str">
        <f t="shared" si="10"/>
        <v>CON-014</v>
      </c>
      <c r="AD30" s="123" t="s">
        <v>132</v>
      </c>
      <c r="AE30" s="47" t="s">
        <v>372</v>
      </c>
      <c r="AF30" s="127">
        <f t="shared" si="2"/>
        <v>45691</v>
      </c>
      <c r="AG30" s="127">
        <f t="shared" si="3"/>
        <v>45691</v>
      </c>
      <c r="AH30" s="141">
        <v>12</v>
      </c>
      <c r="AI30" s="132" t="s">
        <v>96</v>
      </c>
      <c r="AJ30" s="151" t="s">
        <v>97</v>
      </c>
      <c r="AK30" s="128">
        <f t="shared" si="5"/>
        <v>38983937</v>
      </c>
      <c r="AL30" s="128">
        <f t="shared" si="6"/>
        <v>38983937</v>
      </c>
      <c r="AM30" s="128"/>
      <c r="AN30" s="132" t="s">
        <v>94</v>
      </c>
      <c r="AO30" s="132" t="s">
        <v>98</v>
      </c>
      <c r="AP30" s="152" t="s">
        <v>99</v>
      </c>
      <c r="AQ30" s="153" t="s">
        <v>100</v>
      </c>
      <c r="AR30" s="129" t="str">
        <f t="shared" si="7"/>
        <v xml:space="preserve">OFICINA DE DESARROLLO Y PLANEACIÓN </v>
      </c>
      <c r="AS30" s="130" t="s">
        <v>101</v>
      </c>
      <c r="AT30" s="131" t="s">
        <v>102</v>
      </c>
      <c r="AU30" s="132" t="s">
        <v>94</v>
      </c>
      <c r="AV30" s="132" t="s">
        <v>94</v>
      </c>
      <c r="AW30" s="133" t="s">
        <v>103</v>
      </c>
      <c r="AX30" s="133" t="s">
        <v>104</v>
      </c>
      <c r="AY30" s="133" t="s">
        <v>105</v>
      </c>
      <c r="AZ30" s="133" t="s">
        <v>103</v>
      </c>
      <c r="BA30" s="133"/>
      <c r="BB30" s="133"/>
      <c r="BC30" s="154"/>
    </row>
    <row r="31" spans="1:55" s="3" customFormat="1" ht="108">
      <c r="A31" s="112" t="s">
        <v>113</v>
      </c>
      <c r="B31" s="113" t="s">
        <v>129</v>
      </c>
      <c r="C31" s="113" t="s">
        <v>85</v>
      </c>
      <c r="D31" s="113" t="s">
        <v>5</v>
      </c>
      <c r="E31" s="113" t="s">
        <v>9</v>
      </c>
      <c r="F31" s="113"/>
      <c r="G31" s="114" t="s">
        <v>314</v>
      </c>
      <c r="H31" s="114" t="s">
        <v>112</v>
      </c>
      <c r="I31" s="113" t="s">
        <v>89</v>
      </c>
      <c r="J31" s="113"/>
      <c r="K31" s="115">
        <v>1599894.0902783999</v>
      </c>
      <c r="L31" s="116">
        <v>0.05</v>
      </c>
      <c r="M31" s="117">
        <f t="shared" ref="M31:M42" si="12">+K31*(1+L31)</f>
        <v>1679888.7947923199</v>
      </c>
      <c r="N31" s="113">
        <v>1</v>
      </c>
      <c r="O31" s="113" t="s">
        <v>91</v>
      </c>
      <c r="P31" s="119">
        <v>45691</v>
      </c>
      <c r="Q31" s="119">
        <v>46003</v>
      </c>
      <c r="R31" s="120">
        <f t="shared" ref="R31:R42" si="13">M31*V31</f>
        <v>16798887.947923198</v>
      </c>
      <c r="S31" s="121"/>
      <c r="T31" s="118"/>
      <c r="U31" s="120">
        <f t="shared" si="0"/>
        <v>0</v>
      </c>
      <c r="V31" s="148">
        <f>ROUND((((Q31-P31)+(T31-S31))/30),0)</f>
        <v>10</v>
      </c>
      <c r="W31" s="122">
        <f>+R31</f>
        <v>16798887.947923198</v>
      </c>
      <c r="X31" s="123" t="s">
        <v>92</v>
      </c>
      <c r="Y31" s="124" t="s">
        <v>93</v>
      </c>
      <c r="Z31" s="125" t="s">
        <v>110</v>
      </c>
      <c r="AA31" s="125" t="s">
        <v>347</v>
      </c>
      <c r="AB31" s="125" t="s">
        <v>94</v>
      </c>
      <c r="AC31" s="126" t="str">
        <f t="shared" si="10"/>
        <v>CON-015</v>
      </c>
      <c r="AD31" s="123" t="s">
        <v>134</v>
      </c>
      <c r="AE31" s="47" t="s">
        <v>135</v>
      </c>
      <c r="AF31" s="127">
        <f t="shared" si="2"/>
        <v>45691</v>
      </c>
      <c r="AG31" s="127">
        <f t="shared" si="3"/>
        <v>45691</v>
      </c>
      <c r="AH31" s="141">
        <f t="shared" ref="AH31:AH62" si="14">+V31</f>
        <v>10</v>
      </c>
      <c r="AI31" s="132" t="s">
        <v>96</v>
      </c>
      <c r="AJ31" s="151" t="s">
        <v>97</v>
      </c>
      <c r="AK31" s="128">
        <f t="shared" si="5"/>
        <v>16798887.947923198</v>
      </c>
      <c r="AL31" s="128">
        <f t="shared" si="6"/>
        <v>16798887.947923198</v>
      </c>
      <c r="AM31" s="128"/>
      <c r="AN31" s="132" t="s">
        <v>94</v>
      </c>
      <c r="AO31" s="132" t="s">
        <v>98</v>
      </c>
      <c r="AP31" s="152" t="s">
        <v>99</v>
      </c>
      <c r="AQ31" s="153" t="s">
        <v>100</v>
      </c>
      <c r="AR31" s="129" t="str">
        <f t="shared" si="7"/>
        <v xml:space="preserve">OFICINA DE DESARROLLO Y PLANEACIÓN </v>
      </c>
      <c r="AS31" s="130" t="s">
        <v>101</v>
      </c>
      <c r="AT31" s="131" t="s">
        <v>102</v>
      </c>
      <c r="AU31" s="132" t="s">
        <v>94</v>
      </c>
      <c r="AV31" s="132" t="s">
        <v>94</v>
      </c>
      <c r="AW31" s="133" t="s">
        <v>103</v>
      </c>
      <c r="AX31" s="133" t="s">
        <v>104</v>
      </c>
      <c r="AY31" s="133" t="s">
        <v>105</v>
      </c>
      <c r="AZ31" s="133" t="s">
        <v>103</v>
      </c>
      <c r="BA31" s="133"/>
      <c r="BB31" s="133"/>
      <c r="BC31" s="154"/>
    </row>
    <row r="32" spans="1:55" s="3" customFormat="1" ht="134.25" customHeight="1">
      <c r="A32" s="112" t="s">
        <v>113</v>
      </c>
      <c r="B32" s="113" t="s">
        <v>131</v>
      </c>
      <c r="C32" s="113" t="s">
        <v>85</v>
      </c>
      <c r="D32" s="113" t="s">
        <v>5</v>
      </c>
      <c r="E32" s="113" t="s">
        <v>6</v>
      </c>
      <c r="F32" s="113"/>
      <c r="G32" s="114" t="s">
        <v>106</v>
      </c>
      <c r="H32" s="114" t="s">
        <v>107</v>
      </c>
      <c r="I32" s="113" t="s">
        <v>108</v>
      </c>
      <c r="J32" s="113">
        <v>6</v>
      </c>
      <c r="K32" s="115">
        <v>4400000</v>
      </c>
      <c r="L32" s="116">
        <v>0.05</v>
      </c>
      <c r="M32" s="117">
        <f t="shared" si="12"/>
        <v>4620000</v>
      </c>
      <c r="N32" s="113">
        <v>1</v>
      </c>
      <c r="O32" s="113" t="s">
        <v>109</v>
      </c>
      <c r="P32" s="119">
        <v>45691</v>
      </c>
      <c r="Q32" s="119">
        <v>46003</v>
      </c>
      <c r="R32" s="120">
        <f t="shared" si="13"/>
        <v>46200000</v>
      </c>
      <c r="S32" s="121"/>
      <c r="T32" s="118"/>
      <c r="U32" s="120">
        <f t="shared" si="0"/>
        <v>0</v>
      </c>
      <c r="V32" s="148">
        <f>ROUND((((Q32-P32)+(T32-S32))/30),0)</f>
        <v>10</v>
      </c>
      <c r="W32" s="122">
        <f t="shared" ref="W32:W42" si="15">+R32+U32</f>
        <v>46200000</v>
      </c>
      <c r="X32" s="123" t="s">
        <v>92</v>
      </c>
      <c r="Y32" s="124" t="s">
        <v>93</v>
      </c>
      <c r="Z32" s="125" t="s">
        <v>110</v>
      </c>
      <c r="AA32" s="125" t="s">
        <v>347</v>
      </c>
      <c r="AB32" s="125" t="s">
        <v>94</v>
      </c>
      <c r="AC32" s="126" t="str">
        <f t="shared" si="10"/>
        <v>CON-016</v>
      </c>
      <c r="AD32" s="123">
        <v>80111600</v>
      </c>
      <c r="AE32" s="47" t="s">
        <v>137</v>
      </c>
      <c r="AF32" s="127">
        <f t="shared" si="2"/>
        <v>45691</v>
      </c>
      <c r="AG32" s="127">
        <f t="shared" si="3"/>
        <v>45691</v>
      </c>
      <c r="AH32" s="141">
        <f t="shared" si="14"/>
        <v>10</v>
      </c>
      <c r="AI32" s="132" t="s">
        <v>96</v>
      </c>
      <c r="AJ32" s="151" t="s">
        <v>97</v>
      </c>
      <c r="AK32" s="128">
        <f t="shared" si="5"/>
        <v>46200000</v>
      </c>
      <c r="AL32" s="128">
        <f t="shared" si="6"/>
        <v>46200000</v>
      </c>
      <c r="AM32" s="128"/>
      <c r="AN32" s="132" t="s">
        <v>94</v>
      </c>
      <c r="AO32" s="132" t="s">
        <v>98</v>
      </c>
      <c r="AP32" s="152" t="s">
        <v>99</v>
      </c>
      <c r="AQ32" s="153" t="s">
        <v>100</v>
      </c>
      <c r="AR32" s="129" t="str">
        <f t="shared" si="7"/>
        <v>ASEGURAMIENTO DE LA CALIDAD</v>
      </c>
      <c r="AS32" s="130" t="s">
        <v>101</v>
      </c>
      <c r="AT32" s="131" t="s">
        <v>102</v>
      </c>
      <c r="AU32" s="132" t="s">
        <v>94</v>
      </c>
      <c r="AV32" s="132" t="s">
        <v>94</v>
      </c>
      <c r="AW32" s="133" t="s">
        <v>103</v>
      </c>
      <c r="AX32" s="133" t="s">
        <v>104</v>
      </c>
      <c r="AY32" s="133" t="s">
        <v>105</v>
      </c>
      <c r="AZ32" s="133" t="s">
        <v>103</v>
      </c>
      <c r="BA32" s="133"/>
      <c r="BB32" s="133"/>
      <c r="BC32" s="154"/>
    </row>
    <row r="33" spans="1:55" s="3" customFormat="1" ht="106.5" customHeight="1">
      <c r="A33" s="112" t="s">
        <v>138</v>
      </c>
      <c r="B33" s="113" t="s">
        <v>133</v>
      </c>
      <c r="C33" s="113" t="s">
        <v>85</v>
      </c>
      <c r="D33" s="113" t="s">
        <v>12</v>
      </c>
      <c r="E33" s="113" t="s">
        <v>14</v>
      </c>
      <c r="F33" s="113" t="s">
        <v>140</v>
      </c>
      <c r="G33" s="114" t="s">
        <v>106</v>
      </c>
      <c r="H33" s="114" t="s">
        <v>107</v>
      </c>
      <c r="I33" s="113" t="s">
        <v>108</v>
      </c>
      <c r="J33" s="113">
        <v>5</v>
      </c>
      <c r="K33" s="115">
        <v>4200000</v>
      </c>
      <c r="L33" s="116">
        <v>0.05</v>
      </c>
      <c r="M33" s="117">
        <f t="shared" si="12"/>
        <v>4410000</v>
      </c>
      <c r="N33" s="113">
        <v>1</v>
      </c>
      <c r="O33" s="113" t="s">
        <v>109</v>
      </c>
      <c r="P33" s="119">
        <v>45691</v>
      </c>
      <c r="Q33" s="119">
        <v>46003</v>
      </c>
      <c r="R33" s="120">
        <f t="shared" si="13"/>
        <v>46305000</v>
      </c>
      <c r="S33" s="121"/>
      <c r="T33" s="118"/>
      <c r="U33" s="120">
        <f t="shared" si="0"/>
        <v>0</v>
      </c>
      <c r="V33" s="148">
        <v>10.5</v>
      </c>
      <c r="W33" s="122">
        <f t="shared" si="15"/>
        <v>46305000</v>
      </c>
      <c r="X33" s="123" t="s">
        <v>336</v>
      </c>
      <c r="Y33" s="124" t="s">
        <v>93</v>
      </c>
      <c r="Z33" s="125" t="s">
        <v>110</v>
      </c>
      <c r="AA33" s="125" t="s">
        <v>347</v>
      </c>
      <c r="AB33" s="125" t="s">
        <v>94</v>
      </c>
      <c r="AC33" s="126" t="str">
        <f t="shared" ref="AC33:AC42" si="16">"PIC-"&amp;B33</f>
        <v>PIC-017</v>
      </c>
      <c r="AD33" s="123">
        <v>80111600</v>
      </c>
      <c r="AE33" s="47" t="s">
        <v>348</v>
      </c>
      <c r="AF33" s="127" t="s">
        <v>141</v>
      </c>
      <c r="AG33" s="127" t="str">
        <f t="shared" si="3"/>
        <v>enero</v>
      </c>
      <c r="AH33" s="141">
        <f t="shared" si="14"/>
        <v>10.5</v>
      </c>
      <c r="AI33" s="132" t="s">
        <v>96</v>
      </c>
      <c r="AJ33" s="151" t="s">
        <v>97</v>
      </c>
      <c r="AK33" s="128">
        <f t="shared" si="5"/>
        <v>46305000</v>
      </c>
      <c r="AL33" s="128">
        <f t="shared" si="6"/>
        <v>46305000</v>
      </c>
      <c r="AM33" s="128"/>
      <c r="AN33" s="132" t="s">
        <v>94</v>
      </c>
      <c r="AO33" s="132" t="s">
        <v>98</v>
      </c>
      <c r="AP33" s="152" t="s">
        <v>99</v>
      </c>
      <c r="AQ33" s="153" t="s">
        <v>100</v>
      </c>
      <c r="AR33" s="129" t="str">
        <f t="shared" si="7"/>
        <v>DESPACHO VAC</v>
      </c>
      <c r="AS33" s="130" t="s">
        <v>101</v>
      </c>
      <c r="AT33" s="131" t="s">
        <v>102</v>
      </c>
      <c r="AU33" s="132" t="s">
        <v>94</v>
      </c>
      <c r="AV33" s="132" t="s">
        <v>94</v>
      </c>
      <c r="AW33" s="133" t="s">
        <v>103</v>
      </c>
      <c r="AX33" s="133" t="s">
        <v>104</v>
      </c>
      <c r="AY33" s="133" t="s">
        <v>105</v>
      </c>
      <c r="AZ33" s="133" t="s">
        <v>103</v>
      </c>
      <c r="BA33" s="133"/>
      <c r="BB33" s="133"/>
      <c r="BC33" s="154"/>
    </row>
    <row r="34" spans="1:55" s="3" customFormat="1" ht="106.5" customHeight="1">
      <c r="A34" s="112" t="s">
        <v>138</v>
      </c>
      <c r="B34" s="113" t="s">
        <v>136</v>
      </c>
      <c r="C34" s="113" t="s">
        <v>85</v>
      </c>
      <c r="D34" s="113" t="s">
        <v>12</v>
      </c>
      <c r="E34" s="113" t="s">
        <v>14</v>
      </c>
      <c r="F34" s="113" t="s">
        <v>140</v>
      </c>
      <c r="G34" s="114" t="s">
        <v>106</v>
      </c>
      <c r="H34" s="114" t="s">
        <v>107</v>
      </c>
      <c r="I34" s="113" t="s">
        <v>115</v>
      </c>
      <c r="J34" s="113">
        <v>6</v>
      </c>
      <c r="K34" s="115">
        <v>6200000</v>
      </c>
      <c r="L34" s="116">
        <v>0.04</v>
      </c>
      <c r="M34" s="117">
        <f t="shared" si="12"/>
        <v>6448000</v>
      </c>
      <c r="N34" s="113">
        <v>1</v>
      </c>
      <c r="O34" s="113" t="s">
        <v>109</v>
      </c>
      <c r="P34" s="119">
        <v>45691</v>
      </c>
      <c r="Q34" s="119">
        <v>46003</v>
      </c>
      <c r="R34" s="120">
        <f t="shared" si="13"/>
        <v>67704000</v>
      </c>
      <c r="S34" s="121"/>
      <c r="T34" s="118"/>
      <c r="U34" s="120">
        <v>0</v>
      </c>
      <c r="V34" s="148">
        <v>10.5</v>
      </c>
      <c r="W34" s="122">
        <f t="shared" si="15"/>
        <v>67704000</v>
      </c>
      <c r="X34" s="123" t="s">
        <v>336</v>
      </c>
      <c r="Y34" s="124" t="s">
        <v>93</v>
      </c>
      <c r="Z34" s="125" t="s">
        <v>110</v>
      </c>
      <c r="AA34" s="125" t="s">
        <v>347</v>
      </c>
      <c r="AB34" s="125" t="s">
        <v>94</v>
      </c>
      <c r="AC34" s="126" t="str">
        <f t="shared" si="16"/>
        <v>PIC-018</v>
      </c>
      <c r="AD34" s="123">
        <v>80111600</v>
      </c>
      <c r="AE34" s="47" t="s">
        <v>489</v>
      </c>
      <c r="AF34" s="127" t="s">
        <v>141</v>
      </c>
      <c r="AG34" s="127" t="s">
        <v>141</v>
      </c>
      <c r="AH34" s="141">
        <f t="shared" si="14"/>
        <v>10.5</v>
      </c>
      <c r="AI34" s="132" t="s">
        <v>96</v>
      </c>
      <c r="AJ34" s="151" t="s">
        <v>97</v>
      </c>
      <c r="AK34" s="128">
        <f t="shared" si="5"/>
        <v>67704000</v>
      </c>
      <c r="AL34" s="128">
        <f t="shared" si="6"/>
        <v>67704000</v>
      </c>
      <c r="AM34" s="128"/>
      <c r="AN34" s="132" t="s">
        <v>94</v>
      </c>
      <c r="AO34" s="132" t="s">
        <v>98</v>
      </c>
      <c r="AP34" s="152" t="s">
        <v>99</v>
      </c>
      <c r="AQ34" s="153" t="s">
        <v>100</v>
      </c>
      <c r="AR34" s="129" t="s">
        <v>14</v>
      </c>
      <c r="AS34" s="130" t="s">
        <v>101</v>
      </c>
      <c r="AT34" s="131" t="s">
        <v>102</v>
      </c>
      <c r="AU34" s="132" t="s">
        <v>94</v>
      </c>
      <c r="AV34" s="132" t="s">
        <v>94</v>
      </c>
      <c r="AW34" s="133" t="s">
        <v>103</v>
      </c>
      <c r="AX34" s="133" t="s">
        <v>104</v>
      </c>
      <c r="AY34" s="133" t="s">
        <v>105</v>
      </c>
      <c r="AZ34" s="133" t="s">
        <v>103</v>
      </c>
      <c r="BA34" s="133"/>
      <c r="BB34" s="133"/>
      <c r="BC34" s="154"/>
    </row>
    <row r="35" spans="1:55" s="3" customFormat="1" ht="106.5" customHeight="1">
      <c r="A35" s="112" t="s">
        <v>138</v>
      </c>
      <c r="B35" s="113" t="s">
        <v>139</v>
      </c>
      <c r="C35" s="113" t="s">
        <v>85</v>
      </c>
      <c r="D35" s="113" t="s">
        <v>12</v>
      </c>
      <c r="E35" s="113" t="s">
        <v>350</v>
      </c>
      <c r="F35" s="113" t="s">
        <v>140</v>
      </c>
      <c r="G35" s="114" t="s">
        <v>106</v>
      </c>
      <c r="H35" s="114" t="s">
        <v>107</v>
      </c>
      <c r="I35" s="113" t="s">
        <v>144</v>
      </c>
      <c r="J35" s="113">
        <v>5</v>
      </c>
      <c r="K35" s="115">
        <v>2900000</v>
      </c>
      <c r="L35" s="116">
        <v>0.05</v>
      </c>
      <c r="M35" s="117">
        <f t="shared" si="12"/>
        <v>3045000</v>
      </c>
      <c r="N35" s="113">
        <v>1</v>
      </c>
      <c r="O35" s="113" t="s">
        <v>109</v>
      </c>
      <c r="P35" s="119">
        <v>45691</v>
      </c>
      <c r="Q35" s="119">
        <v>46003</v>
      </c>
      <c r="R35" s="120">
        <f t="shared" si="13"/>
        <v>31972500</v>
      </c>
      <c r="S35" s="121"/>
      <c r="T35" s="118"/>
      <c r="U35" s="120">
        <v>0</v>
      </c>
      <c r="V35" s="148">
        <v>10.5</v>
      </c>
      <c r="W35" s="122">
        <f t="shared" si="15"/>
        <v>31972500</v>
      </c>
      <c r="X35" s="123" t="s">
        <v>336</v>
      </c>
      <c r="Y35" s="124" t="s">
        <v>93</v>
      </c>
      <c r="Z35" s="125" t="s">
        <v>110</v>
      </c>
      <c r="AA35" s="125" t="s">
        <v>347</v>
      </c>
      <c r="AB35" s="125" t="s">
        <v>94</v>
      </c>
      <c r="AC35" s="126" t="str">
        <f t="shared" si="16"/>
        <v>PIC-019</v>
      </c>
      <c r="AD35" s="123">
        <v>80111600</v>
      </c>
      <c r="AE35" s="47" t="s">
        <v>407</v>
      </c>
      <c r="AF35" s="127" t="s">
        <v>141</v>
      </c>
      <c r="AG35" s="127" t="s">
        <v>141</v>
      </c>
      <c r="AH35" s="141">
        <f t="shared" si="14"/>
        <v>10.5</v>
      </c>
      <c r="AI35" s="132" t="s">
        <v>96</v>
      </c>
      <c r="AJ35" s="151" t="s">
        <v>97</v>
      </c>
      <c r="AK35" s="128">
        <f t="shared" si="5"/>
        <v>31972500</v>
      </c>
      <c r="AL35" s="128">
        <f t="shared" si="6"/>
        <v>31972500</v>
      </c>
      <c r="AM35" s="128"/>
      <c r="AN35" s="132" t="s">
        <v>94</v>
      </c>
      <c r="AO35" s="132" t="s">
        <v>98</v>
      </c>
      <c r="AP35" s="152" t="s">
        <v>99</v>
      </c>
      <c r="AQ35" s="153" t="s">
        <v>100</v>
      </c>
      <c r="AR35" s="129" t="s">
        <v>14</v>
      </c>
      <c r="AS35" s="130" t="s">
        <v>101</v>
      </c>
      <c r="AT35" s="131" t="s">
        <v>102</v>
      </c>
      <c r="AU35" s="132" t="s">
        <v>94</v>
      </c>
      <c r="AV35" s="132" t="s">
        <v>94</v>
      </c>
      <c r="AW35" s="133" t="s">
        <v>103</v>
      </c>
      <c r="AX35" s="133" t="s">
        <v>104</v>
      </c>
      <c r="AY35" s="133" t="s">
        <v>105</v>
      </c>
      <c r="AZ35" s="133" t="s">
        <v>103</v>
      </c>
      <c r="BA35" s="133"/>
      <c r="BB35" s="133"/>
      <c r="BC35" s="154" t="s">
        <v>370</v>
      </c>
    </row>
    <row r="36" spans="1:55" s="3" customFormat="1" ht="106.5" customHeight="1">
      <c r="A36" s="112" t="s">
        <v>138</v>
      </c>
      <c r="B36" s="113" t="s">
        <v>142</v>
      </c>
      <c r="C36" s="113" t="s">
        <v>85</v>
      </c>
      <c r="D36" s="113" t="s">
        <v>12</v>
      </c>
      <c r="E36" s="113" t="s">
        <v>351</v>
      </c>
      <c r="F36" s="113" t="s">
        <v>140</v>
      </c>
      <c r="G36" s="114" t="s">
        <v>106</v>
      </c>
      <c r="H36" s="114" t="s">
        <v>107</v>
      </c>
      <c r="I36" s="113" t="s">
        <v>144</v>
      </c>
      <c r="J36" s="113">
        <v>5</v>
      </c>
      <c r="K36" s="115">
        <v>2900000</v>
      </c>
      <c r="L36" s="116">
        <v>0.05</v>
      </c>
      <c r="M36" s="117">
        <f t="shared" si="12"/>
        <v>3045000</v>
      </c>
      <c r="N36" s="113">
        <v>1</v>
      </c>
      <c r="O36" s="113" t="s">
        <v>109</v>
      </c>
      <c r="P36" s="119">
        <v>45691</v>
      </c>
      <c r="Q36" s="119">
        <v>46003</v>
      </c>
      <c r="R36" s="120">
        <f t="shared" si="13"/>
        <v>31972500</v>
      </c>
      <c r="S36" s="121"/>
      <c r="T36" s="118"/>
      <c r="U36" s="120">
        <v>0</v>
      </c>
      <c r="V36" s="148">
        <v>10.5</v>
      </c>
      <c r="W36" s="122">
        <f t="shared" si="15"/>
        <v>31972500</v>
      </c>
      <c r="X36" s="123" t="s">
        <v>336</v>
      </c>
      <c r="Y36" s="124" t="s">
        <v>93</v>
      </c>
      <c r="Z36" s="125" t="s">
        <v>110</v>
      </c>
      <c r="AA36" s="125" t="s">
        <v>347</v>
      </c>
      <c r="AB36" s="125" t="s">
        <v>94</v>
      </c>
      <c r="AC36" s="126" t="str">
        <f t="shared" si="16"/>
        <v>PIC-020</v>
      </c>
      <c r="AD36" s="123">
        <v>80111600</v>
      </c>
      <c r="AE36" s="47" t="s">
        <v>349</v>
      </c>
      <c r="AF36" s="127" t="s">
        <v>141</v>
      </c>
      <c r="AG36" s="127" t="s">
        <v>141</v>
      </c>
      <c r="AH36" s="141">
        <f t="shared" si="14"/>
        <v>10.5</v>
      </c>
      <c r="AI36" s="132" t="s">
        <v>96</v>
      </c>
      <c r="AJ36" s="151" t="s">
        <v>97</v>
      </c>
      <c r="AK36" s="128">
        <f t="shared" si="5"/>
        <v>31972500</v>
      </c>
      <c r="AL36" s="128">
        <f t="shared" si="6"/>
        <v>31972500</v>
      </c>
      <c r="AM36" s="128"/>
      <c r="AN36" s="132" t="s">
        <v>94</v>
      </c>
      <c r="AO36" s="132" t="s">
        <v>98</v>
      </c>
      <c r="AP36" s="152" t="s">
        <v>99</v>
      </c>
      <c r="AQ36" s="153" t="s">
        <v>100</v>
      </c>
      <c r="AR36" s="129" t="s">
        <v>14</v>
      </c>
      <c r="AS36" s="130" t="s">
        <v>101</v>
      </c>
      <c r="AT36" s="131" t="s">
        <v>102</v>
      </c>
      <c r="AU36" s="132" t="s">
        <v>94</v>
      </c>
      <c r="AV36" s="132" t="s">
        <v>94</v>
      </c>
      <c r="AW36" s="133" t="s">
        <v>103</v>
      </c>
      <c r="AX36" s="133" t="s">
        <v>104</v>
      </c>
      <c r="AY36" s="133" t="s">
        <v>105</v>
      </c>
      <c r="AZ36" s="133" t="s">
        <v>103</v>
      </c>
      <c r="BA36" s="133"/>
      <c r="BB36" s="133"/>
      <c r="BC36" s="154" t="s">
        <v>370</v>
      </c>
    </row>
    <row r="37" spans="1:55" s="3" customFormat="1" ht="106.5" customHeight="1">
      <c r="A37" s="112" t="s">
        <v>138</v>
      </c>
      <c r="B37" s="113" t="s">
        <v>143</v>
      </c>
      <c r="C37" s="113" t="s">
        <v>85</v>
      </c>
      <c r="D37" s="113" t="s">
        <v>12</v>
      </c>
      <c r="E37" s="113" t="s">
        <v>490</v>
      </c>
      <c r="F37" s="113" t="s">
        <v>140</v>
      </c>
      <c r="G37" s="114" t="s">
        <v>106</v>
      </c>
      <c r="H37" s="114" t="s">
        <v>107</v>
      </c>
      <c r="I37" s="113" t="s">
        <v>108</v>
      </c>
      <c r="J37" s="113">
        <v>3</v>
      </c>
      <c r="K37" s="115">
        <v>4400000</v>
      </c>
      <c r="L37" s="116">
        <v>0.05</v>
      </c>
      <c r="M37" s="117">
        <f t="shared" si="12"/>
        <v>4620000</v>
      </c>
      <c r="N37" s="113">
        <v>1</v>
      </c>
      <c r="O37" s="113" t="s">
        <v>109</v>
      </c>
      <c r="P37" s="119">
        <v>45691</v>
      </c>
      <c r="Q37" s="119">
        <v>46003</v>
      </c>
      <c r="R37" s="120">
        <f t="shared" si="13"/>
        <v>48510000</v>
      </c>
      <c r="S37" s="121"/>
      <c r="T37" s="118"/>
      <c r="U37" s="120">
        <v>0</v>
      </c>
      <c r="V37" s="148">
        <v>10.5</v>
      </c>
      <c r="W37" s="122">
        <f t="shared" si="15"/>
        <v>48510000</v>
      </c>
      <c r="X37" s="123" t="s">
        <v>336</v>
      </c>
      <c r="Y37" s="124" t="s">
        <v>93</v>
      </c>
      <c r="Z37" s="125" t="s">
        <v>110</v>
      </c>
      <c r="AA37" s="125" t="s">
        <v>347</v>
      </c>
      <c r="AB37" s="125" t="s">
        <v>94</v>
      </c>
      <c r="AC37" s="126" t="str">
        <f t="shared" si="16"/>
        <v>PIC-021</v>
      </c>
      <c r="AD37" s="123">
        <v>80111600</v>
      </c>
      <c r="AE37" s="47" t="s">
        <v>352</v>
      </c>
      <c r="AF37" s="127" t="s">
        <v>141</v>
      </c>
      <c r="AG37" s="127" t="s">
        <v>141</v>
      </c>
      <c r="AH37" s="141">
        <f t="shared" si="14"/>
        <v>10.5</v>
      </c>
      <c r="AI37" s="132"/>
      <c r="AJ37" s="151"/>
      <c r="AK37" s="128">
        <f t="shared" si="5"/>
        <v>48510000</v>
      </c>
      <c r="AL37" s="128">
        <f t="shared" si="6"/>
        <v>48510000</v>
      </c>
      <c r="AM37" s="128"/>
      <c r="AN37" s="132" t="s">
        <v>94</v>
      </c>
      <c r="AO37" s="132" t="s">
        <v>98</v>
      </c>
      <c r="AP37" s="152" t="s">
        <v>99</v>
      </c>
      <c r="AQ37" s="153" t="s">
        <v>100</v>
      </c>
      <c r="AR37" s="129" t="s">
        <v>14</v>
      </c>
      <c r="AS37" s="130" t="s">
        <v>101</v>
      </c>
      <c r="AT37" s="131" t="s">
        <v>102</v>
      </c>
      <c r="AU37" s="132" t="s">
        <v>94</v>
      </c>
      <c r="AV37" s="132" t="s">
        <v>94</v>
      </c>
      <c r="AW37" s="133" t="s">
        <v>103</v>
      </c>
      <c r="AX37" s="133" t="s">
        <v>104</v>
      </c>
      <c r="AY37" s="133" t="s">
        <v>105</v>
      </c>
      <c r="AZ37" s="133" t="s">
        <v>103</v>
      </c>
      <c r="BA37" s="133"/>
      <c r="BB37" s="133"/>
      <c r="BC37" s="154"/>
    </row>
    <row r="38" spans="1:55" s="3" customFormat="1" ht="106.5" customHeight="1">
      <c r="A38" s="112" t="s">
        <v>138</v>
      </c>
      <c r="B38" s="113" t="s">
        <v>145</v>
      </c>
      <c r="C38" s="113" t="s">
        <v>85</v>
      </c>
      <c r="D38" s="113" t="s">
        <v>12</v>
      </c>
      <c r="E38" s="113" t="s">
        <v>353</v>
      </c>
      <c r="F38" s="113" t="s">
        <v>140</v>
      </c>
      <c r="G38" s="114" t="s">
        <v>106</v>
      </c>
      <c r="H38" s="114" t="s">
        <v>107</v>
      </c>
      <c r="I38" s="113" t="s">
        <v>108</v>
      </c>
      <c r="J38" s="113">
        <v>5</v>
      </c>
      <c r="K38" s="115">
        <v>4200000</v>
      </c>
      <c r="L38" s="116">
        <v>0.05</v>
      </c>
      <c r="M38" s="117">
        <f t="shared" si="12"/>
        <v>4410000</v>
      </c>
      <c r="N38" s="113">
        <v>1</v>
      </c>
      <c r="O38" s="113" t="s">
        <v>109</v>
      </c>
      <c r="P38" s="119">
        <v>45691</v>
      </c>
      <c r="Q38" s="119">
        <v>46003</v>
      </c>
      <c r="R38" s="120">
        <f t="shared" si="13"/>
        <v>46305000</v>
      </c>
      <c r="S38" s="121"/>
      <c r="T38" s="118"/>
      <c r="U38" s="120">
        <f t="shared" ref="U38:U69" si="17">IF($O38="MENSUAL",ROUND((((T38-S38))/30),0)*$M38,((T38-S38)/30)*$M38)</f>
        <v>0</v>
      </c>
      <c r="V38" s="148">
        <v>10.5</v>
      </c>
      <c r="W38" s="122">
        <f t="shared" si="15"/>
        <v>46305000</v>
      </c>
      <c r="X38" s="123" t="s">
        <v>336</v>
      </c>
      <c r="Y38" s="124" t="s">
        <v>93</v>
      </c>
      <c r="Z38" s="125" t="s">
        <v>110</v>
      </c>
      <c r="AA38" s="125" t="s">
        <v>347</v>
      </c>
      <c r="AB38" s="125" t="s">
        <v>94</v>
      </c>
      <c r="AC38" s="126" t="str">
        <f t="shared" si="16"/>
        <v>PIC-022</v>
      </c>
      <c r="AD38" s="123">
        <v>80111600</v>
      </c>
      <c r="AE38" s="47" t="s">
        <v>388</v>
      </c>
      <c r="AF38" s="127" t="s">
        <v>141</v>
      </c>
      <c r="AG38" s="127" t="str">
        <f>+AF38</f>
        <v>enero</v>
      </c>
      <c r="AH38" s="141">
        <f t="shared" si="14"/>
        <v>10.5</v>
      </c>
      <c r="AI38" s="132" t="s">
        <v>96</v>
      </c>
      <c r="AJ38" s="151" t="s">
        <v>97</v>
      </c>
      <c r="AK38" s="128">
        <f t="shared" si="5"/>
        <v>46305000</v>
      </c>
      <c r="AL38" s="128">
        <f t="shared" si="6"/>
        <v>46305000</v>
      </c>
      <c r="AM38" s="128"/>
      <c r="AN38" s="132" t="s">
        <v>94</v>
      </c>
      <c r="AO38" s="132" t="s">
        <v>98</v>
      </c>
      <c r="AP38" s="152" t="s">
        <v>99</v>
      </c>
      <c r="AQ38" s="153" t="s">
        <v>100</v>
      </c>
      <c r="AR38" s="129" t="str">
        <f>E38</f>
        <v>DESPACHO VAC -Grupo de Comunicaciones</v>
      </c>
      <c r="AS38" s="130" t="s">
        <v>101</v>
      </c>
      <c r="AT38" s="131" t="s">
        <v>102</v>
      </c>
      <c r="AU38" s="132" t="s">
        <v>94</v>
      </c>
      <c r="AV38" s="132" t="s">
        <v>94</v>
      </c>
      <c r="AW38" s="133" t="s">
        <v>103</v>
      </c>
      <c r="AX38" s="133" t="s">
        <v>104</v>
      </c>
      <c r="AY38" s="133" t="s">
        <v>105</v>
      </c>
      <c r="AZ38" s="133" t="s">
        <v>103</v>
      </c>
      <c r="BA38" s="133"/>
      <c r="BB38" s="133"/>
      <c r="BC38" s="154"/>
    </row>
    <row r="39" spans="1:55" s="3" customFormat="1" ht="106.5" customHeight="1">
      <c r="A39" s="112" t="s">
        <v>138</v>
      </c>
      <c r="B39" s="113" t="s">
        <v>146</v>
      </c>
      <c r="C39" s="113" t="s">
        <v>85</v>
      </c>
      <c r="D39" s="113" t="s">
        <v>12</v>
      </c>
      <c r="E39" s="113" t="s">
        <v>14</v>
      </c>
      <c r="F39" s="113" t="s">
        <v>140</v>
      </c>
      <c r="G39" s="114" t="s">
        <v>106</v>
      </c>
      <c r="H39" s="114" t="s">
        <v>107</v>
      </c>
      <c r="I39" s="113" t="s">
        <v>108</v>
      </c>
      <c r="J39" s="113">
        <v>5</v>
      </c>
      <c r="K39" s="115">
        <v>4200000</v>
      </c>
      <c r="L39" s="116">
        <v>0.05</v>
      </c>
      <c r="M39" s="117">
        <f t="shared" si="12"/>
        <v>4410000</v>
      </c>
      <c r="N39" s="113">
        <v>1</v>
      </c>
      <c r="O39" s="113" t="s">
        <v>109</v>
      </c>
      <c r="P39" s="119">
        <v>45691</v>
      </c>
      <c r="Q39" s="119">
        <v>46003</v>
      </c>
      <c r="R39" s="120">
        <f t="shared" si="13"/>
        <v>46305000</v>
      </c>
      <c r="S39" s="121"/>
      <c r="T39" s="118"/>
      <c r="U39" s="120">
        <f t="shared" si="17"/>
        <v>0</v>
      </c>
      <c r="V39" s="148">
        <v>10.5</v>
      </c>
      <c r="W39" s="122">
        <f t="shared" si="15"/>
        <v>46305000</v>
      </c>
      <c r="X39" s="123" t="s">
        <v>336</v>
      </c>
      <c r="Y39" s="124" t="s">
        <v>93</v>
      </c>
      <c r="Z39" s="125" t="s">
        <v>110</v>
      </c>
      <c r="AA39" s="125" t="s">
        <v>347</v>
      </c>
      <c r="AB39" s="125" t="s">
        <v>94</v>
      </c>
      <c r="AC39" s="126" t="str">
        <f t="shared" si="16"/>
        <v>PIC-023</v>
      </c>
      <c r="AD39" s="123">
        <v>80111600</v>
      </c>
      <c r="AE39" s="47" t="s">
        <v>354</v>
      </c>
      <c r="AF39" s="127" t="s">
        <v>141</v>
      </c>
      <c r="AG39" s="127" t="str">
        <f>+AF39</f>
        <v>enero</v>
      </c>
      <c r="AH39" s="141">
        <f t="shared" si="14"/>
        <v>10.5</v>
      </c>
      <c r="AI39" s="132" t="s">
        <v>96</v>
      </c>
      <c r="AJ39" s="151" t="s">
        <v>97</v>
      </c>
      <c r="AK39" s="128">
        <f t="shared" si="5"/>
        <v>46305000</v>
      </c>
      <c r="AL39" s="128">
        <f t="shared" si="6"/>
        <v>46305000</v>
      </c>
      <c r="AM39" s="128"/>
      <c r="AN39" s="132" t="s">
        <v>94</v>
      </c>
      <c r="AO39" s="132" t="s">
        <v>98</v>
      </c>
      <c r="AP39" s="152" t="s">
        <v>99</v>
      </c>
      <c r="AQ39" s="153" t="s">
        <v>100</v>
      </c>
      <c r="AR39" s="129" t="str">
        <f>E39</f>
        <v>DESPACHO VAC</v>
      </c>
      <c r="AS39" s="130" t="s">
        <v>101</v>
      </c>
      <c r="AT39" s="131" t="s">
        <v>102</v>
      </c>
      <c r="AU39" s="132" t="s">
        <v>94</v>
      </c>
      <c r="AV39" s="132" t="s">
        <v>94</v>
      </c>
      <c r="AW39" s="133" t="s">
        <v>103</v>
      </c>
      <c r="AX39" s="133" t="s">
        <v>104</v>
      </c>
      <c r="AY39" s="133" t="s">
        <v>105</v>
      </c>
      <c r="AZ39" s="133" t="s">
        <v>103</v>
      </c>
      <c r="BA39" s="133"/>
      <c r="BB39" s="133"/>
      <c r="BC39" s="154"/>
    </row>
    <row r="40" spans="1:55" s="3" customFormat="1" ht="106.5" customHeight="1">
      <c r="A40" s="112" t="s">
        <v>138</v>
      </c>
      <c r="B40" s="113" t="s">
        <v>148</v>
      </c>
      <c r="C40" s="113" t="s">
        <v>85</v>
      </c>
      <c r="D40" s="113" t="s">
        <v>12</v>
      </c>
      <c r="E40" s="113" t="s">
        <v>14</v>
      </c>
      <c r="F40" s="113" t="s">
        <v>140</v>
      </c>
      <c r="G40" s="114" t="s">
        <v>106</v>
      </c>
      <c r="H40" s="114" t="s">
        <v>107</v>
      </c>
      <c r="I40" s="113" t="s">
        <v>108</v>
      </c>
      <c r="J40" s="113">
        <v>5</v>
      </c>
      <c r="K40" s="115">
        <v>4200000</v>
      </c>
      <c r="L40" s="116">
        <v>0.05</v>
      </c>
      <c r="M40" s="117">
        <f t="shared" si="12"/>
        <v>4410000</v>
      </c>
      <c r="N40" s="113">
        <v>1</v>
      </c>
      <c r="O40" s="113" t="s">
        <v>109</v>
      </c>
      <c r="P40" s="119">
        <v>45691</v>
      </c>
      <c r="Q40" s="119">
        <v>46003</v>
      </c>
      <c r="R40" s="120">
        <f t="shared" si="13"/>
        <v>46305000</v>
      </c>
      <c r="S40" s="121"/>
      <c r="T40" s="118"/>
      <c r="U40" s="120">
        <f t="shared" si="17"/>
        <v>0</v>
      </c>
      <c r="V40" s="148">
        <v>10.5</v>
      </c>
      <c r="W40" s="122">
        <f t="shared" si="15"/>
        <v>46305000</v>
      </c>
      <c r="X40" s="123" t="s">
        <v>336</v>
      </c>
      <c r="Y40" s="124" t="s">
        <v>93</v>
      </c>
      <c r="Z40" s="125" t="s">
        <v>110</v>
      </c>
      <c r="AA40" s="125" t="s">
        <v>347</v>
      </c>
      <c r="AB40" s="125" t="s">
        <v>94</v>
      </c>
      <c r="AC40" s="126" t="str">
        <f t="shared" si="16"/>
        <v>PIC-024</v>
      </c>
      <c r="AD40" s="123">
        <v>80111600</v>
      </c>
      <c r="AE40" s="47" t="s">
        <v>355</v>
      </c>
      <c r="AF40" s="127" t="s">
        <v>141</v>
      </c>
      <c r="AG40" s="127" t="str">
        <f>+AF40</f>
        <v>enero</v>
      </c>
      <c r="AH40" s="141">
        <f t="shared" si="14"/>
        <v>10.5</v>
      </c>
      <c r="AI40" s="132" t="s">
        <v>96</v>
      </c>
      <c r="AJ40" s="151" t="s">
        <v>97</v>
      </c>
      <c r="AK40" s="128">
        <f t="shared" si="5"/>
        <v>46305000</v>
      </c>
      <c r="AL40" s="128">
        <f t="shared" si="6"/>
        <v>46305000</v>
      </c>
      <c r="AM40" s="128"/>
      <c r="AN40" s="132" t="s">
        <v>94</v>
      </c>
      <c r="AO40" s="132" t="s">
        <v>98</v>
      </c>
      <c r="AP40" s="152" t="s">
        <v>99</v>
      </c>
      <c r="AQ40" s="153" t="s">
        <v>100</v>
      </c>
      <c r="AR40" s="129" t="str">
        <f>E40</f>
        <v>DESPACHO VAC</v>
      </c>
      <c r="AS40" s="130" t="s">
        <v>101</v>
      </c>
      <c r="AT40" s="131" t="s">
        <v>102</v>
      </c>
      <c r="AU40" s="132" t="s">
        <v>94</v>
      </c>
      <c r="AV40" s="132" t="s">
        <v>94</v>
      </c>
      <c r="AW40" s="133" t="s">
        <v>103</v>
      </c>
      <c r="AX40" s="133" t="s">
        <v>104</v>
      </c>
      <c r="AY40" s="133" t="s">
        <v>105</v>
      </c>
      <c r="AZ40" s="133" t="s">
        <v>103</v>
      </c>
      <c r="BA40" s="133"/>
      <c r="BB40" s="133"/>
      <c r="BC40" s="154"/>
    </row>
    <row r="41" spans="1:55" s="3" customFormat="1" ht="106.5" customHeight="1">
      <c r="A41" s="112" t="s">
        <v>138</v>
      </c>
      <c r="B41" s="113" t="s">
        <v>149</v>
      </c>
      <c r="C41" s="113" t="s">
        <v>85</v>
      </c>
      <c r="D41" s="113" t="s">
        <v>12</v>
      </c>
      <c r="E41" s="113" t="s">
        <v>14</v>
      </c>
      <c r="F41" s="113" t="s">
        <v>140</v>
      </c>
      <c r="G41" s="114" t="s">
        <v>106</v>
      </c>
      <c r="H41" s="114" t="s">
        <v>107</v>
      </c>
      <c r="I41" s="113" t="s">
        <v>108</v>
      </c>
      <c r="J41" s="113">
        <v>6</v>
      </c>
      <c r="K41" s="115">
        <v>4400000</v>
      </c>
      <c r="L41" s="116">
        <v>0.05</v>
      </c>
      <c r="M41" s="117">
        <f t="shared" si="12"/>
        <v>4620000</v>
      </c>
      <c r="N41" s="113">
        <v>1</v>
      </c>
      <c r="O41" s="113" t="s">
        <v>109</v>
      </c>
      <c r="P41" s="119">
        <v>45691</v>
      </c>
      <c r="Q41" s="119">
        <v>46003</v>
      </c>
      <c r="R41" s="120">
        <f t="shared" si="13"/>
        <v>48510000</v>
      </c>
      <c r="S41" s="121"/>
      <c r="T41" s="118"/>
      <c r="U41" s="120">
        <f t="shared" si="17"/>
        <v>0</v>
      </c>
      <c r="V41" s="148">
        <v>10.5</v>
      </c>
      <c r="W41" s="122">
        <f t="shared" si="15"/>
        <v>48510000</v>
      </c>
      <c r="X41" s="123" t="s">
        <v>336</v>
      </c>
      <c r="Y41" s="124" t="s">
        <v>93</v>
      </c>
      <c r="Z41" s="125" t="s">
        <v>110</v>
      </c>
      <c r="AA41" s="125" t="s">
        <v>347</v>
      </c>
      <c r="AB41" s="125" t="s">
        <v>94</v>
      </c>
      <c r="AC41" s="126" t="str">
        <f t="shared" si="16"/>
        <v>PIC-025</v>
      </c>
      <c r="AD41" s="123">
        <v>80111600</v>
      </c>
      <c r="AE41" s="47" t="s">
        <v>389</v>
      </c>
      <c r="AF41" s="127" t="s">
        <v>141</v>
      </c>
      <c r="AG41" s="127" t="str">
        <f>+AF41</f>
        <v>enero</v>
      </c>
      <c r="AH41" s="141">
        <f t="shared" si="14"/>
        <v>10.5</v>
      </c>
      <c r="AI41" s="132" t="s">
        <v>96</v>
      </c>
      <c r="AJ41" s="151" t="s">
        <v>97</v>
      </c>
      <c r="AK41" s="128">
        <f t="shared" si="5"/>
        <v>48510000</v>
      </c>
      <c r="AL41" s="128">
        <f t="shared" si="6"/>
        <v>48510000</v>
      </c>
      <c r="AM41" s="128"/>
      <c r="AN41" s="132" t="s">
        <v>94</v>
      </c>
      <c r="AO41" s="132" t="s">
        <v>98</v>
      </c>
      <c r="AP41" s="152" t="s">
        <v>99</v>
      </c>
      <c r="AQ41" s="153" t="s">
        <v>100</v>
      </c>
      <c r="AR41" s="129" t="str">
        <f>E41</f>
        <v>DESPACHO VAC</v>
      </c>
      <c r="AS41" s="130" t="s">
        <v>101</v>
      </c>
      <c r="AT41" s="131" t="s">
        <v>102</v>
      </c>
      <c r="AU41" s="132" t="s">
        <v>94</v>
      </c>
      <c r="AV41" s="132" t="s">
        <v>94</v>
      </c>
      <c r="AW41" s="133" t="s">
        <v>103</v>
      </c>
      <c r="AX41" s="133" t="s">
        <v>104</v>
      </c>
      <c r="AY41" s="133" t="s">
        <v>105</v>
      </c>
      <c r="AZ41" s="133" t="s">
        <v>103</v>
      </c>
      <c r="BA41" s="133"/>
      <c r="BB41" s="133"/>
      <c r="BC41" s="154"/>
    </row>
    <row r="42" spans="1:55" s="3" customFormat="1" ht="99" customHeight="1">
      <c r="A42" s="112" t="s">
        <v>138</v>
      </c>
      <c r="B42" s="113" t="s">
        <v>150</v>
      </c>
      <c r="C42" s="113" t="s">
        <v>85</v>
      </c>
      <c r="D42" s="113" t="s">
        <v>12</v>
      </c>
      <c r="E42" s="113" t="s">
        <v>356</v>
      </c>
      <c r="F42" s="113" t="s">
        <v>140</v>
      </c>
      <c r="G42" s="114" t="s">
        <v>106</v>
      </c>
      <c r="H42" s="114" t="s">
        <v>107</v>
      </c>
      <c r="I42" s="113" t="s">
        <v>144</v>
      </c>
      <c r="J42" s="113">
        <v>5</v>
      </c>
      <c r="K42" s="115">
        <v>2900000</v>
      </c>
      <c r="L42" s="116">
        <v>0.05</v>
      </c>
      <c r="M42" s="117">
        <f t="shared" si="12"/>
        <v>3045000</v>
      </c>
      <c r="N42" s="113">
        <v>1</v>
      </c>
      <c r="O42" s="113" t="s">
        <v>109</v>
      </c>
      <c r="P42" s="119">
        <v>45691</v>
      </c>
      <c r="Q42" s="119">
        <v>46003</v>
      </c>
      <c r="R42" s="120">
        <f t="shared" si="13"/>
        <v>31972500</v>
      </c>
      <c r="S42" s="121"/>
      <c r="T42" s="118"/>
      <c r="U42" s="120">
        <f t="shared" si="17"/>
        <v>0</v>
      </c>
      <c r="V42" s="148">
        <v>10.5</v>
      </c>
      <c r="W42" s="122">
        <f t="shared" si="15"/>
        <v>31972500</v>
      </c>
      <c r="X42" s="123" t="s">
        <v>336</v>
      </c>
      <c r="Y42" s="124" t="s">
        <v>93</v>
      </c>
      <c r="Z42" s="125" t="s">
        <v>110</v>
      </c>
      <c r="AA42" s="125" t="s">
        <v>347</v>
      </c>
      <c r="AB42" s="125" t="s">
        <v>94</v>
      </c>
      <c r="AC42" s="126" t="str">
        <f t="shared" si="16"/>
        <v>PIC-026</v>
      </c>
      <c r="AD42" s="123">
        <v>80111600</v>
      </c>
      <c r="AE42" s="47" t="s">
        <v>484</v>
      </c>
      <c r="AF42" s="127" t="s">
        <v>141</v>
      </c>
      <c r="AG42" s="127" t="s">
        <v>141</v>
      </c>
      <c r="AH42" s="141">
        <f t="shared" si="14"/>
        <v>10.5</v>
      </c>
      <c r="AI42" s="132" t="s">
        <v>96</v>
      </c>
      <c r="AJ42" s="151" t="s">
        <v>97</v>
      </c>
      <c r="AK42" s="128">
        <f t="shared" si="5"/>
        <v>31972500</v>
      </c>
      <c r="AL42" s="128">
        <f t="shared" si="6"/>
        <v>31972500</v>
      </c>
      <c r="AM42" s="128"/>
      <c r="AN42" s="132" t="s">
        <v>94</v>
      </c>
      <c r="AO42" s="132" t="s">
        <v>98</v>
      </c>
      <c r="AP42" s="152" t="s">
        <v>99</v>
      </c>
      <c r="AQ42" s="153" t="s">
        <v>100</v>
      </c>
      <c r="AR42" s="129" t="s">
        <v>14</v>
      </c>
      <c r="AS42" s="130" t="s">
        <v>101</v>
      </c>
      <c r="AT42" s="131" t="s">
        <v>102</v>
      </c>
      <c r="AU42" s="132" t="s">
        <v>94</v>
      </c>
      <c r="AV42" s="132" t="s">
        <v>94</v>
      </c>
      <c r="AW42" s="133" t="s">
        <v>103</v>
      </c>
      <c r="AX42" s="133" t="s">
        <v>104</v>
      </c>
      <c r="AY42" s="133" t="s">
        <v>105</v>
      </c>
      <c r="AZ42" s="133" t="s">
        <v>103</v>
      </c>
      <c r="BA42" s="133"/>
      <c r="BB42" s="133"/>
      <c r="BC42" s="154"/>
    </row>
    <row r="43" spans="1:55" s="3" customFormat="1" ht="76.5" customHeight="1">
      <c r="A43" s="112"/>
      <c r="B43" s="113" t="s">
        <v>151</v>
      </c>
      <c r="C43" s="113" t="s">
        <v>85</v>
      </c>
      <c r="D43" s="113" t="s">
        <v>12</v>
      </c>
      <c r="E43" s="113" t="s">
        <v>15</v>
      </c>
      <c r="F43" s="113"/>
      <c r="G43" s="114" t="s">
        <v>161</v>
      </c>
      <c r="H43" s="114" t="s">
        <v>112</v>
      </c>
      <c r="I43" s="113" t="s">
        <v>89</v>
      </c>
      <c r="J43" s="113"/>
      <c r="K43" s="115">
        <v>250000</v>
      </c>
      <c r="L43" s="116"/>
      <c r="M43" s="117">
        <v>0</v>
      </c>
      <c r="N43" s="113">
        <v>1</v>
      </c>
      <c r="O43" s="113" t="s">
        <v>91</v>
      </c>
      <c r="P43" s="119">
        <v>45691</v>
      </c>
      <c r="Q43" s="119">
        <v>46003</v>
      </c>
      <c r="R43" s="120">
        <v>97825000</v>
      </c>
      <c r="S43" s="121"/>
      <c r="T43" s="118"/>
      <c r="U43" s="120">
        <f t="shared" si="17"/>
        <v>0</v>
      </c>
      <c r="V43" s="148">
        <f t="shared" ref="V43:V49" si="18">ROUND((((Q43-P43)+(T43-S43))/30),0)</f>
        <v>10</v>
      </c>
      <c r="W43" s="122">
        <f>+R43</f>
        <v>97825000</v>
      </c>
      <c r="X43" s="123" t="s">
        <v>92</v>
      </c>
      <c r="Y43" s="124" t="s">
        <v>162</v>
      </c>
      <c r="Z43" s="125" t="s">
        <v>110</v>
      </c>
      <c r="AA43" s="125" t="s">
        <v>347</v>
      </c>
      <c r="AB43" s="125" t="s">
        <v>320</v>
      </c>
      <c r="AC43" s="126" t="str">
        <f t="shared" ref="AC43:AC74" si="19">"CON-"&amp;B43</f>
        <v>CON-027</v>
      </c>
      <c r="AD43" s="123">
        <v>80111600</v>
      </c>
      <c r="AE43" s="47" t="s">
        <v>640</v>
      </c>
      <c r="AF43" s="127" t="s">
        <v>141</v>
      </c>
      <c r="AG43" s="127" t="str">
        <f t="shared" ref="AG43:AG74" si="20">+AF43</f>
        <v>enero</v>
      </c>
      <c r="AH43" s="141">
        <f t="shared" si="14"/>
        <v>10</v>
      </c>
      <c r="AI43" s="132" t="s">
        <v>96</v>
      </c>
      <c r="AJ43" s="151" t="s">
        <v>97</v>
      </c>
      <c r="AK43" s="128">
        <f t="shared" si="5"/>
        <v>97825000</v>
      </c>
      <c r="AL43" s="128">
        <f t="shared" si="6"/>
        <v>97825000</v>
      </c>
      <c r="AM43" s="128"/>
      <c r="AN43" s="132" t="s">
        <v>94</v>
      </c>
      <c r="AO43" s="132" t="s">
        <v>98</v>
      </c>
      <c r="AP43" s="152" t="s">
        <v>99</v>
      </c>
      <c r="AQ43" s="153" t="s">
        <v>100</v>
      </c>
      <c r="AR43" s="129" t="str">
        <f t="shared" ref="AR43:AR59" si="21">E43</f>
        <v>DOCTORADO INTERINSTITUCIONAL EN EDUCACIÓN</v>
      </c>
      <c r="AS43" s="130" t="s">
        <v>101</v>
      </c>
      <c r="AT43" s="131" t="s">
        <v>102</v>
      </c>
      <c r="AU43" s="132" t="s">
        <v>94</v>
      </c>
      <c r="AV43" s="132" t="s">
        <v>94</v>
      </c>
      <c r="AW43" s="133" t="s">
        <v>103</v>
      </c>
      <c r="AX43" s="133" t="s">
        <v>104</v>
      </c>
      <c r="AY43" s="133" t="s">
        <v>105</v>
      </c>
      <c r="AZ43" s="133" t="s">
        <v>103</v>
      </c>
      <c r="BA43" s="133"/>
      <c r="BB43" s="133"/>
      <c r="BC43" s="154"/>
    </row>
    <row r="44" spans="1:55" s="3" customFormat="1" ht="76.5" customHeight="1">
      <c r="A44" s="112"/>
      <c r="B44" s="113" t="s">
        <v>152</v>
      </c>
      <c r="C44" s="113" t="s">
        <v>85</v>
      </c>
      <c r="D44" s="113" t="s">
        <v>12</v>
      </c>
      <c r="E44" s="113" t="s">
        <v>15</v>
      </c>
      <c r="F44" s="113"/>
      <c r="G44" s="114" t="s">
        <v>161</v>
      </c>
      <c r="H44" s="114" t="s">
        <v>112</v>
      </c>
      <c r="I44" s="113" t="s">
        <v>89</v>
      </c>
      <c r="J44" s="113"/>
      <c r="K44" s="115">
        <v>250000</v>
      </c>
      <c r="L44" s="116"/>
      <c r="M44" s="117">
        <v>0</v>
      </c>
      <c r="N44" s="113">
        <v>1</v>
      </c>
      <c r="O44" s="113" t="s">
        <v>91</v>
      </c>
      <c r="P44" s="119">
        <v>45691</v>
      </c>
      <c r="Q44" s="119">
        <v>46003</v>
      </c>
      <c r="R44" s="120">
        <f>M44*V44</f>
        <v>0</v>
      </c>
      <c r="S44" s="121"/>
      <c r="T44" s="118"/>
      <c r="U44" s="120">
        <f t="shared" si="17"/>
        <v>0</v>
      </c>
      <c r="V44" s="148">
        <f t="shared" si="18"/>
        <v>10</v>
      </c>
      <c r="W44" s="122">
        <f>+R44</f>
        <v>0</v>
      </c>
      <c r="X44" s="123" t="s">
        <v>92</v>
      </c>
      <c r="Y44" s="124" t="s">
        <v>162</v>
      </c>
      <c r="Z44" s="125" t="s">
        <v>110</v>
      </c>
      <c r="AA44" s="125" t="s">
        <v>347</v>
      </c>
      <c r="AB44" s="125" t="s">
        <v>94</v>
      </c>
      <c r="AC44" s="126" t="str">
        <f t="shared" si="19"/>
        <v>CON-028</v>
      </c>
      <c r="AD44" s="123">
        <v>80111600</v>
      </c>
      <c r="AE44" s="47" t="s">
        <v>166</v>
      </c>
      <c r="AF44" s="127" t="s">
        <v>141</v>
      </c>
      <c r="AG44" s="127" t="str">
        <f t="shared" si="20"/>
        <v>enero</v>
      </c>
      <c r="AH44" s="141">
        <f t="shared" si="14"/>
        <v>10</v>
      </c>
      <c r="AI44" s="132" t="s">
        <v>96</v>
      </c>
      <c r="AJ44" s="151" t="s">
        <v>97</v>
      </c>
      <c r="AK44" s="128">
        <f t="shared" si="5"/>
        <v>0</v>
      </c>
      <c r="AL44" s="128">
        <f t="shared" si="6"/>
        <v>0</v>
      </c>
      <c r="AM44" s="128"/>
      <c r="AN44" s="132" t="s">
        <v>94</v>
      </c>
      <c r="AO44" s="132" t="s">
        <v>98</v>
      </c>
      <c r="AP44" s="152" t="s">
        <v>99</v>
      </c>
      <c r="AQ44" s="153" t="s">
        <v>100</v>
      </c>
      <c r="AR44" s="129" t="str">
        <f t="shared" si="21"/>
        <v>DOCTORADO INTERINSTITUCIONAL EN EDUCACIÓN</v>
      </c>
      <c r="AS44" s="130" t="s">
        <v>101</v>
      </c>
      <c r="AT44" s="131" t="s">
        <v>102</v>
      </c>
      <c r="AU44" s="132" t="s">
        <v>94</v>
      </c>
      <c r="AV44" s="132" t="s">
        <v>94</v>
      </c>
      <c r="AW44" s="133" t="s">
        <v>103</v>
      </c>
      <c r="AX44" s="133" t="s">
        <v>104</v>
      </c>
      <c r="AY44" s="133" t="s">
        <v>105</v>
      </c>
      <c r="AZ44" s="133" t="s">
        <v>103</v>
      </c>
      <c r="BA44" s="133"/>
      <c r="BB44" s="133"/>
      <c r="BC44" s="154"/>
    </row>
    <row r="45" spans="1:55" s="3" customFormat="1" ht="76.5" customHeight="1">
      <c r="A45" s="112"/>
      <c r="B45" s="113" t="s">
        <v>153</v>
      </c>
      <c r="C45" s="113" t="s">
        <v>85</v>
      </c>
      <c r="D45" s="113" t="s">
        <v>12</v>
      </c>
      <c r="E45" s="113" t="s">
        <v>15</v>
      </c>
      <c r="F45" s="113"/>
      <c r="G45" s="114" t="s">
        <v>161</v>
      </c>
      <c r="H45" s="114" t="s">
        <v>112</v>
      </c>
      <c r="I45" s="113" t="s">
        <v>89</v>
      </c>
      <c r="J45" s="113"/>
      <c r="K45" s="115">
        <v>250000</v>
      </c>
      <c r="L45" s="116"/>
      <c r="M45" s="117">
        <v>0</v>
      </c>
      <c r="N45" s="113">
        <v>1</v>
      </c>
      <c r="O45" s="113" t="s">
        <v>91</v>
      </c>
      <c r="P45" s="119">
        <v>45691</v>
      </c>
      <c r="Q45" s="119">
        <v>46003</v>
      </c>
      <c r="R45" s="120">
        <f>M45*V45</f>
        <v>0</v>
      </c>
      <c r="S45" s="121"/>
      <c r="T45" s="118"/>
      <c r="U45" s="120">
        <f t="shared" si="17"/>
        <v>0</v>
      </c>
      <c r="V45" s="148">
        <f t="shared" si="18"/>
        <v>10</v>
      </c>
      <c r="W45" s="122">
        <f>+R45</f>
        <v>0</v>
      </c>
      <c r="X45" s="123" t="s">
        <v>92</v>
      </c>
      <c r="Y45" s="124" t="s">
        <v>162</v>
      </c>
      <c r="Z45" s="125" t="s">
        <v>110</v>
      </c>
      <c r="AA45" s="125" t="s">
        <v>347</v>
      </c>
      <c r="AB45" s="125" t="s">
        <v>94</v>
      </c>
      <c r="AC45" s="126" t="str">
        <f t="shared" si="19"/>
        <v>CON-029</v>
      </c>
      <c r="AD45" s="123">
        <v>80111600</v>
      </c>
      <c r="AE45" s="47" t="s">
        <v>168</v>
      </c>
      <c r="AF45" s="127" t="s">
        <v>141</v>
      </c>
      <c r="AG45" s="127" t="str">
        <f t="shared" si="20"/>
        <v>enero</v>
      </c>
      <c r="AH45" s="141">
        <f t="shared" si="14"/>
        <v>10</v>
      </c>
      <c r="AI45" s="132" t="s">
        <v>96</v>
      </c>
      <c r="AJ45" s="151" t="s">
        <v>97</v>
      </c>
      <c r="AK45" s="128">
        <f t="shared" si="5"/>
        <v>0</v>
      </c>
      <c r="AL45" s="128">
        <f t="shared" si="6"/>
        <v>0</v>
      </c>
      <c r="AM45" s="128"/>
      <c r="AN45" s="132" t="s">
        <v>94</v>
      </c>
      <c r="AO45" s="132" t="s">
        <v>98</v>
      </c>
      <c r="AP45" s="152" t="s">
        <v>99</v>
      </c>
      <c r="AQ45" s="153" t="s">
        <v>100</v>
      </c>
      <c r="AR45" s="129" t="str">
        <f t="shared" si="21"/>
        <v>DOCTORADO INTERINSTITUCIONAL EN EDUCACIÓN</v>
      </c>
      <c r="AS45" s="130" t="s">
        <v>101</v>
      </c>
      <c r="AT45" s="131" t="s">
        <v>102</v>
      </c>
      <c r="AU45" s="132" t="s">
        <v>94</v>
      </c>
      <c r="AV45" s="132" t="s">
        <v>94</v>
      </c>
      <c r="AW45" s="133" t="s">
        <v>103</v>
      </c>
      <c r="AX45" s="133" t="s">
        <v>104</v>
      </c>
      <c r="AY45" s="133" t="s">
        <v>105</v>
      </c>
      <c r="AZ45" s="133" t="s">
        <v>103</v>
      </c>
      <c r="BA45" s="133"/>
      <c r="BB45" s="133"/>
      <c r="BC45" s="154"/>
    </row>
    <row r="46" spans="1:55" s="3" customFormat="1" ht="76.5" customHeight="1">
      <c r="A46" s="112"/>
      <c r="B46" s="113" t="s">
        <v>154</v>
      </c>
      <c r="C46" s="113" t="s">
        <v>85</v>
      </c>
      <c r="D46" s="113" t="s">
        <v>12</v>
      </c>
      <c r="E46" s="113" t="s">
        <v>15</v>
      </c>
      <c r="F46" s="113"/>
      <c r="G46" s="114" t="s">
        <v>161</v>
      </c>
      <c r="H46" s="114" t="s">
        <v>112</v>
      </c>
      <c r="I46" s="113" t="s">
        <v>89</v>
      </c>
      <c r="J46" s="113"/>
      <c r="K46" s="115">
        <v>250000</v>
      </c>
      <c r="L46" s="116"/>
      <c r="M46" s="117">
        <v>0</v>
      </c>
      <c r="N46" s="113">
        <v>1</v>
      </c>
      <c r="O46" s="113" t="s">
        <v>91</v>
      </c>
      <c r="P46" s="119">
        <v>45691</v>
      </c>
      <c r="Q46" s="119">
        <v>46003</v>
      </c>
      <c r="R46" s="120">
        <f>M46*V46</f>
        <v>0</v>
      </c>
      <c r="S46" s="121"/>
      <c r="T46" s="118"/>
      <c r="U46" s="120">
        <f t="shared" si="17"/>
        <v>0</v>
      </c>
      <c r="V46" s="148">
        <f t="shared" si="18"/>
        <v>10</v>
      </c>
      <c r="W46" s="122">
        <f>+R46</f>
        <v>0</v>
      </c>
      <c r="X46" s="123" t="s">
        <v>92</v>
      </c>
      <c r="Y46" s="124" t="s">
        <v>162</v>
      </c>
      <c r="Z46" s="125" t="s">
        <v>110</v>
      </c>
      <c r="AA46" s="125" t="s">
        <v>347</v>
      </c>
      <c r="AB46" s="125" t="s">
        <v>94</v>
      </c>
      <c r="AC46" s="126" t="str">
        <f t="shared" si="19"/>
        <v>CON-030</v>
      </c>
      <c r="AD46" s="123">
        <v>80111600</v>
      </c>
      <c r="AE46" s="47" t="s">
        <v>170</v>
      </c>
      <c r="AF46" s="127" t="s">
        <v>141</v>
      </c>
      <c r="AG46" s="127" t="str">
        <f t="shared" si="20"/>
        <v>enero</v>
      </c>
      <c r="AH46" s="141">
        <f t="shared" si="14"/>
        <v>10</v>
      </c>
      <c r="AI46" s="132" t="s">
        <v>96</v>
      </c>
      <c r="AJ46" s="151" t="s">
        <v>97</v>
      </c>
      <c r="AK46" s="128">
        <f t="shared" si="5"/>
        <v>0</v>
      </c>
      <c r="AL46" s="128">
        <f t="shared" si="6"/>
        <v>0</v>
      </c>
      <c r="AM46" s="128"/>
      <c r="AN46" s="132" t="s">
        <v>94</v>
      </c>
      <c r="AO46" s="132" t="s">
        <v>98</v>
      </c>
      <c r="AP46" s="152" t="s">
        <v>99</v>
      </c>
      <c r="AQ46" s="153" t="s">
        <v>100</v>
      </c>
      <c r="AR46" s="129" t="str">
        <f t="shared" si="21"/>
        <v>DOCTORADO INTERINSTITUCIONAL EN EDUCACIÓN</v>
      </c>
      <c r="AS46" s="130" t="s">
        <v>101</v>
      </c>
      <c r="AT46" s="131" t="s">
        <v>102</v>
      </c>
      <c r="AU46" s="132" t="s">
        <v>94</v>
      </c>
      <c r="AV46" s="132" t="s">
        <v>94</v>
      </c>
      <c r="AW46" s="133" t="s">
        <v>103</v>
      </c>
      <c r="AX46" s="133" t="s">
        <v>104</v>
      </c>
      <c r="AY46" s="133" t="s">
        <v>105</v>
      </c>
      <c r="AZ46" s="133" t="s">
        <v>103</v>
      </c>
      <c r="BA46" s="133"/>
      <c r="BB46" s="133"/>
      <c r="BC46" s="154"/>
    </row>
    <row r="47" spans="1:55" s="3" customFormat="1" ht="60">
      <c r="A47" s="112" t="s">
        <v>113</v>
      </c>
      <c r="B47" s="113" t="s">
        <v>155</v>
      </c>
      <c r="C47" s="113" t="s">
        <v>85</v>
      </c>
      <c r="D47" s="113" t="s">
        <v>12</v>
      </c>
      <c r="E47" s="113" t="s">
        <v>14</v>
      </c>
      <c r="F47" s="113"/>
      <c r="G47" s="114" t="s">
        <v>161</v>
      </c>
      <c r="H47" s="114" t="s">
        <v>112</v>
      </c>
      <c r="I47" s="113" t="s">
        <v>89</v>
      </c>
      <c r="J47" s="113"/>
      <c r="K47" s="115">
        <v>250000</v>
      </c>
      <c r="L47" s="116"/>
      <c r="M47" s="117">
        <v>40000000</v>
      </c>
      <c r="N47" s="113">
        <v>1</v>
      </c>
      <c r="O47" s="113" t="s">
        <v>91</v>
      </c>
      <c r="P47" s="119">
        <v>45691</v>
      </c>
      <c r="Q47" s="119">
        <v>46003</v>
      </c>
      <c r="R47" s="120">
        <v>40000000</v>
      </c>
      <c r="S47" s="121"/>
      <c r="T47" s="118"/>
      <c r="U47" s="120">
        <f t="shared" si="17"/>
        <v>0</v>
      </c>
      <c r="V47" s="148">
        <f t="shared" si="18"/>
        <v>10</v>
      </c>
      <c r="W47" s="122">
        <f t="shared" ref="W47:W61" si="22">+R47+U47</f>
        <v>40000000</v>
      </c>
      <c r="X47" s="123" t="s">
        <v>92</v>
      </c>
      <c r="Y47" s="124" t="s">
        <v>162</v>
      </c>
      <c r="Z47" s="125" t="s">
        <v>110</v>
      </c>
      <c r="AA47" s="125" t="s">
        <v>347</v>
      </c>
      <c r="AB47" s="125" t="s">
        <v>94</v>
      </c>
      <c r="AC47" s="126" t="str">
        <f t="shared" si="19"/>
        <v>CON-031</v>
      </c>
      <c r="AD47" s="123">
        <v>80111600</v>
      </c>
      <c r="AE47" s="47" t="s">
        <v>172</v>
      </c>
      <c r="AF47" s="127" t="s">
        <v>141</v>
      </c>
      <c r="AG47" s="127" t="str">
        <f t="shared" si="20"/>
        <v>enero</v>
      </c>
      <c r="AH47" s="141">
        <f t="shared" si="14"/>
        <v>10</v>
      </c>
      <c r="AI47" s="132" t="s">
        <v>96</v>
      </c>
      <c r="AJ47" s="151" t="s">
        <v>97</v>
      </c>
      <c r="AK47" s="128">
        <f t="shared" si="5"/>
        <v>40000000</v>
      </c>
      <c r="AL47" s="128">
        <f t="shared" si="6"/>
        <v>40000000</v>
      </c>
      <c r="AM47" s="128"/>
      <c r="AN47" s="132" t="s">
        <v>94</v>
      </c>
      <c r="AO47" s="132" t="s">
        <v>98</v>
      </c>
      <c r="AP47" s="152" t="s">
        <v>99</v>
      </c>
      <c r="AQ47" s="153" t="s">
        <v>100</v>
      </c>
      <c r="AR47" s="129" t="str">
        <f t="shared" si="21"/>
        <v>DESPACHO VAC</v>
      </c>
      <c r="AS47" s="130" t="s">
        <v>101</v>
      </c>
      <c r="AT47" s="131" t="s">
        <v>102</v>
      </c>
      <c r="AU47" s="132" t="s">
        <v>94</v>
      </c>
      <c r="AV47" s="132" t="s">
        <v>94</v>
      </c>
      <c r="AW47" s="133" t="s">
        <v>103</v>
      </c>
      <c r="AX47" s="133" t="s">
        <v>104</v>
      </c>
      <c r="AY47" s="133" t="s">
        <v>105</v>
      </c>
      <c r="AZ47" s="133" t="s">
        <v>103</v>
      </c>
      <c r="BA47" s="133"/>
      <c r="BB47" s="133"/>
      <c r="BC47" s="154"/>
    </row>
    <row r="48" spans="1:55" s="3" customFormat="1" ht="87" customHeight="1">
      <c r="A48" s="112" t="s">
        <v>113</v>
      </c>
      <c r="B48" s="113" t="s">
        <v>157</v>
      </c>
      <c r="C48" s="113" t="s">
        <v>85</v>
      </c>
      <c r="D48" s="113" t="s">
        <v>12</v>
      </c>
      <c r="E48" s="113" t="s">
        <v>19</v>
      </c>
      <c r="F48" s="113"/>
      <c r="G48" s="114" t="s">
        <v>106</v>
      </c>
      <c r="H48" s="114" t="s">
        <v>107</v>
      </c>
      <c r="I48" s="113" t="s">
        <v>115</v>
      </c>
      <c r="J48" s="113">
        <v>1</v>
      </c>
      <c r="K48" s="115">
        <v>4700000</v>
      </c>
      <c r="L48" s="116">
        <v>0.05</v>
      </c>
      <c r="M48" s="117">
        <f>+K48*(1+L48)</f>
        <v>4935000</v>
      </c>
      <c r="N48" s="113">
        <v>1</v>
      </c>
      <c r="O48" s="113" t="s">
        <v>109</v>
      </c>
      <c r="P48" s="119">
        <v>45691</v>
      </c>
      <c r="Q48" s="119">
        <v>46003</v>
      </c>
      <c r="R48" s="120">
        <f>M48*V48</f>
        <v>49350000</v>
      </c>
      <c r="S48" s="121"/>
      <c r="T48" s="118"/>
      <c r="U48" s="120">
        <f t="shared" si="17"/>
        <v>0</v>
      </c>
      <c r="V48" s="148">
        <f t="shared" si="18"/>
        <v>10</v>
      </c>
      <c r="W48" s="122">
        <f t="shared" si="22"/>
        <v>49350000</v>
      </c>
      <c r="X48" s="123" t="s">
        <v>92</v>
      </c>
      <c r="Y48" s="124" t="s">
        <v>93</v>
      </c>
      <c r="Z48" s="125" t="s">
        <v>110</v>
      </c>
      <c r="AA48" s="125" t="s">
        <v>347</v>
      </c>
      <c r="AB48" s="125" t="s">
        <v>94</v>
      </c>
      <c r="AC48" s="126" t="str">
        <f t="shared" si="19"/>
        <v>CON-032</v>
      </c>
      <c r="AD48" s="123">
        <v>80111600</v>
      </c>
      <c r="AE48" s="47" t="s">
        <v>374</v>
      </c>
      <c r="AF48" s="127" t="s">
        <v>141</v>
      </c>
      <c r="AG48" s="127" t="str">
        <f t="shared" si="20"/>
        <v>enero</v>
      </c>
      <c r="AH48" s="141">
        <f t="shared" si="14"/>
        <v>10</v>
      </c>
      <c r="AI48" s="132" t="s">
        <v>96</v>
      </c>
      <c r="AJ48" s="151" t="s">
        <v>97</v>
      </c>
      <c r="AK48" s="128">
        <f t="shared" si="5"/>
        <v>49350000</v>
      </c>
      <c r="AL48" s="128">
        <f t="shared" si="6"/>
        <v>49350000</v>
      </c>
      <c r="AM48" s="128"/>
      <c r="AN48" s="132" t="s">
        <v>94</v>
      </c>
      <c r="AO48" s="132" t="s">
        <v>98</v>
      </c>
      <c r="AP48" s="152" t="s">
        <v>99</v>
      </c>
      <c r="AQ48" s="153" t="s">
        <v>100</v>
      </c>
      <c r="AR48" s="129" t="str">
        <f t="shared" si="21"/>
        <v>SUBDIRECCIÓN DE ADMISIONES Y REGISTRO</v>
      </c>
      <c r="AS48" s="130" t="s">
        <v>101</v>
      </c>
      <c r="AT48" s="131" t="s">
        <v>102</v>
      </c>
      <c r="AU48" s="132" t="s">
        <v>94</v>
      </c>
      <c r="AV48" s="132" t="s">
        <v>94</v>
      </c>
      <c r="AW48" s="133" t="s">
        <v>103</v>
      </c>
      <c r="AX48" s="133" t="s">
        <v>104</v>
      </c>
      <c r="AY48" s="133" t="s">
        <v>105</v>
      </c>
      <c r="AZ48" s="133" t="s">
        <v>103</v>
      </c>
      <c r="BA48" s="133"/>
      <c r="BB48" s="133"/>
      <c r="BC48" s="154"/>
    </row>
    <row r="49" spans="1:55" s="3" customFormat="1" ht="121.5" customHeight="1">
      <c r="A49" s="112" t="s">
        <v>113</v>
      </c>
      <c r="B49" s="113" t="s">
        <v>158</v>
      </c>
      <c r="C49" s="113" t="s">
        <v>85</v>
      </c>
      <c r="D49" s="113" t="s">
        <v>12</v>
      </c>
      <c r="E49" s="113" t="s">
        <v>19</v>
      </c>
      <c r="F49" s="113"/>
      <c r="G49" s="114" t="s">
        <v>106</v>
      </c>
      <c r="H49" s="114" t="s">
        <v>107</v>
      </c>
      <c r="I49" s="113" t="s">
        <v>115</v>
      </c>
      <c r="J49" s="113">
        <v>3</v>
      </c>
      <c r="K49" s="115">
        <v>5350000</v>
      </c>
      <c r="L49" s="116">
        <v>0.05</v>
      </c>
      <c r="M49" s="117">
        <f>+K49*(1+L49)</f>
        <v>5617500</v>
      </c>
      <c r="N49" s="113">
        <v>1</v>
      </c>
      <c r="O49" s="113" t="s">
        <v>109</v>
      </c>
      <c r="P49" s="119">
        <v>45691</v>
      </c>
      <c r="Q49" s="119">
        <v>46003</v>
      </c>
      <c r="R49" s="120">
        <f>M49*V49</f>
        <v>56175000</v>
      </c>
      <c r="S49" s="121"/>
      <c r="T49" s="118"/>
      <c r="U49" s="120">
        <f t="shared" si="17"/>
        <v>0</v>
      </c>
      <c r="V49" s="148">
        <f t="shared" si="18"/>
        <v>10</v>
      </c>
      <c r="W49" s="122">
        <f t="shared" si="22"/>
        <v>56175000</v>
      </c>
      <c r="X49" s="123" t="s">
        <v>92</v>
      </c>
      <c r="Y49" s="124" t="s">
        <v>93</v>
      </c>
      <c r="Z49" s="125" t="s">
        <v>110</v>
      </c>
      <c r="AA49" s="125" t="s">
        <v>347</v>
      </c>
      <c r="AB49" s="125" t="s">
        <v>94</v>
      </c>
      <c r="AC49" s="126" t="str">
        <f t="shared" si="19"/>
        <v>CON-033</v>
      </c>
      <c r="AD49" s="123">
        <v>80111600</v>
      </c>
      <c r="AE49" s="47" t="s">
        <v>373</v>
      </c>
      <c r="AF49" s="127" t="s">
        <v>141</v>
      </c>
      <c r="AG49" s="127" t="str">
        <f t="shared" si="20"/>
        <v>enero</v>
      </c>
      <c r="AH49" s="141">
        <f t="shared" si="14"/>
        <v>10</v>
      </c>
      <c r="AI49" s="132" t="s">
        <v>96</v>
      </c>
      <c r="AJ49" s="151" t="s">
        <v>97</v>
      </c>
      <c r="AK49" s="128">
        <f t="shared" ref="AK49:AK80" si="23">+W49</f>
        <v>56175000</v>
      </c>
      <c r="AL49" s="128">
        <f t="shared" si="6"/>
        <v>56175000</v>
      </c>
      <c r="AM49" s="128"/>
      <c r="AN49" s="132" t="s">
        <v>94</v>
      </c>
      <c r="AO49" s="132" t="s">
        <v>98</v>
      </c>
      <c r="AP49" s="152" t="s">
        <v>99</v>
      </c>
      <c r="AQ49" s="153" t="s">
        <v>100</v>
      </c>
      <c r="AR49" s="129" t="str">
        <f t="shared" si="21"/>
        <v>SUBDIRECCIÓN DE ADMISIONES Y REGISTRO</v>
      </c>
      <c r="AS49" s="130" t="s">
        <v>101</v>
      </c>
      <c r="AT49" s="131" t="s">
        <v>102</v>
      </c>
      <c r="AU49" s="132" t="s">
        <v>94</v>
      </c>
      <c r="AV49" s="132" t="s">
        <v>94</v>
      </c>
      <c r="AW49" s="133" t="s">
        <v>103</v>
      </c>
      <c r="AX49" s="133" t="s">
        <v>104</v>
      </c>
      <c r="AY49" s="133" t="s">
        <v>105</v>
      </c>
      <c r="AZ49" s="133" t="s">
        <v>103</v>
      </c>
      <c r="BA49" s="133"/>
      <c r="BB49" s="133"/>
      <c r="BC49" s="154"/>
    </row>
    <row r="50" spans="1:55" s="3" customFormat="1" ht="57" customHeight="1">
      <c r="A50" s="112"/>
      <c r="B50" s="113" t="s">
        <v>160</v>
      </c>
      <c r="C50" s="113" t="s">
        <v>85</v>
      </c>
      <c r="D50" s="113" t="s">
        <v>12</v>
      </c>
      <c r="E50" s="113" t="s">
        <v>13</v>
      </c>
      <c r="F50" s="113"/>
      <c r="G50" s="114" t="s">
        <v>161</v>
      </c>
      <c r="H50" s="114" t="s">
        <v>112</v>
      </c>
      <c r="I50" s="113" t="s">
        <v>89</v>
      </c>
      <c r="J50" s="113"/>
      <c r="K50" s="115">
        <v>0</v>
      </c>
      <c r="L50" s="116"/>
      <c r="M50" s="117">
        <v>120000745</v>
      </c>
      <c r="N50" s="113">
        <v>1</v>
      </c>
      <c r="O50" s="113" t="s">
        <v>91</v>
      </c>
      <c r="P50" s="119"/>
      <c r="Q50" s="119"/>
      <c r="R50" s="120">
        <f>+M50</f>
        <v>120000745</v>
      </c>
      <c r="S50" s="121"/>
      <c r="T50" s="118"/>
      <c r="U50" s="120">
        <f t="shared" si="17"/>
        <v>0</v>
      </c>
      <c r="V50" s="148">
        <v>11</v>
      </c>
      <c r="W50" s="122">
        <f t="shared" si="22"/>
        <v>120000745</v>
      </c>
      <c r="X50" s="123" t="s">
        <v>92</v>
      </c>
      <c r="Y50" s="124" t="s">
        <v>162</v>
      </c>
      <c r="Z50" s="125" t="s">
        <v>94</v>
      </c>
      <c r="AA50" s="125" t="s">
        <v>347</v>
      </c>
      <c r="AB50" s="125" t="s">
        <v>94</v>
      </c>
      <c r="AC50" s="126" t="str">
        <f t="shared" si="19"/>
        <v>CON-034</v>
      </c>
      <c r="AD50" s="123">
        <v>80111600</v>
      </c>
      <c r="AE50" s="47" t="s">
        <v>177</v>
      </c>
      <c r="AF50" s="127" t="s">
        <v>141</v>
      </c>
      <c r="AG50" s="127" t="str">
        <f t="shared" si="20"/>
        <v>enero</v>
      </c>
      <c r="AH50" s="141">
        <f t="shared" si="14"/>
        <v>11</v>
      </c>
      <c r="AI50" s="132" t="s">
        <v>96</v>
      </c>
      <c r="AJ50" s="151" t="s">
        <v>97</v>
      </c>
      <c r="AK50" s="128">
        <f t="shared" si="23"/>
        <v>120000745</v>
      </c>
      <c r="AL50" s="128">
        <f t="shared" si="6"/>
        <v>120000745</v>
      </c>
      <c r="AM50" s="128"/>
      <c r="AN50" s="132" t="s">
        <v>94</v>
      </c>
      <c r="AO50" s="132" t="s">
        <v>98</v>
      </c>
      <c r="AP50" s="152" t="s">
        <v>99</v>
      </c>
      <c r="AQ50" s="153" t="s">
        <v>100</v>
      </c>
      <c r="AR50" s="129" t="str">
        <f t="shared" si="21"/>
        <v>COMITÉ DE ASIGNACION Y RECONOCIMIENTO DE  PUNTAJE - CIARP</v>
      </c>
      <c r="AS50" s="130" t="s">
        <v>101</v>
      </c>
      <c r="AT50" s="131" t="s">
        <v>102</v>
      </c>
      <c r="AU50" s="132" t="s">
        <v>94</v>
      </c>
      <c r="AV50" s="132" t="s">
        <v>94</v>
      </c>
      <c r="AW50" s="133" t="s">
        <v>103</v>
      </c>
      <c r="AX50" s="133" t="s">
        <v>104</v>
      </c>
      <c r="AY50" s="133" t="s">
        <v>105</v>
      </c>
      <c r="AZ50" s="133" t="s">
        <v>103</v>
      </c>
      <c r="BA50" s="133"/>
      <c r="BB50" s="133"/>
      <c r="BC50" s="154"/>
    </row>
    <row r="51" spans="1:55" s="3" customFormat="1" ht="59.25" customHeight="1">
      <c r="A51" s="112" t="s">
        <v>113</v>
      </c>
      <c r="B51" s="113" t="s">
        <v>163</v>
      </c>
      <c r="C51" s="113" t="s">
        <v>85</v>
      </c>
      <c r="D51" s="113" t="s">
        <v>29</v>
      </c>
      <c r="E51" s="113" t="s">
        <v>30</v>
      </c>
      <c r="F51" s="113"/>
      <c r="G51" s="114" t="s">
        <v>106</v>
      </c>
      <c r="H51" s="114" t="s">
        <v>107</v>
      </c>
      <c r="I51" s="113" t="s">
        <v>108</v>
      </c>
      <c r="J51" s="113">
        <v>3</v>
      </c>
      <c r="K51" s="115">
        <v>3600000</v>
      </c>
      <c r="L51" s="116">
        <v>0.05</v>
      </c>
      <c r="M51" s="117">
        <f t="shared" ref="M51:M61" si="24">+K51*(1+L51)</f>
        <v>3780000</v>
      </c>
      <c r="N51" s="113">
        <v>1</v>
      </c>
      <c r="O51" s="113" t="s">
        <v>109</v>
      </c>
      <c r="P51" s="119">
        <v>45691</v>
      </c>
      <c r="Q51" s="119">
        <v>46003</v>
      </c>
      <c r="R51" s="120">
        <f t="shared" ref="R51:R61" si="25">M51*V51</f>
        <v>37800000</v>
      </c>
      <c r="S51" s="121"/>
      <c r="T51" s="118"/>
      <c r="U51" s="120">
        <f t="shared" si="17"/>
        <v>0</v>
      </c>
      <c r="V51" s="148">
        <f t="shared" ref="V51:V58" si="26">ROUND((((Q51-P51)+(T51-S51))/30),0)</f>
        <v>10</v>
      </c>
      <c r="W51" s="122">
        <f t="shared" si="22"/>
        <v>37800000</v>
      </c>
      <c r="X51" s="123" t="s">
        <v>92</v>
      </c>
      <c r="Y51" s="124" t="s">
        <v>93</v>
      </c>
      <c r="Z51" s="125" t="s">
        <v>110</v>
      </c>
      <c r="AA51" s="125" t="s">
        <v>347</v>
      </c>
      <c r="AB51" s="125" t="s">
        <v>94</v>
      </c>
      <c r="AC51" s="126" t="str">
        <f t="shared" si="19"/>
        <v>CON-035</v>
      </c>
      <c r="AD51" s="123">
        <v>80111600</v>
      </c>
      <c r="AE51" s="47" t="s">
        <v>184</v>
      </c>
      <c r="AF51" s="127" t="s">
        <v>141</v>
      </c>
      <c r="AG51" s="127" t="str">
        <f t="shared" si="20"/>
        <v>enero</v>
      </c>
      <c r="AH51" s="141">
        <f t="shared" si="14"/>
        <v>10</v>
      </c>
      <c r="AI51" s="132" t="s">
        <v>96</v>
      </c>
      <c r="AJ51" s="151" t="s">
        <v>97</v>
      </c>
      <c r="AK51" s="128">
        <f t="shared" si="23"/>
        <v>37800000</v>
      </c>
      <c r="AL51" s="128">
        <f t="shared" si="6"/>
        <v>37800000</v>
      </c>
      <c r="AM51" s="128"/>
      <c r="AN51" s="132" t="s">
        <v>94</v>
      </c>
      <c r="AO51" s="132" t="s">
        <v>98</v>
      </c>
      <c r="AP51" s="152" t="s">
        <v>99</v>
      </c>
      <c r="AQ51" s="153" t="s">
        <v>100</v>
      </c>
      <c r="AR51" s="129" t="str">
        <f t="shared" si="21"/>
        <v>GRUPO EDITORIAL</v>
      </c>
      <c r="AS51" s="130" t="s">
        <v>101</v>
      </c>
      <c r="AT51" s="131" t="s">
        <v>102</v>
      </c>
      <c r="AU51" s="132" t="s">
        <v>94</v>
      </c>
      <c r="AV51" s="132" t="s">
        <v>94</v>
      </c>
      <c r="AW51" s="133" t="s">
        <v>103</v>
      </c>
      <c r="AX51" s="133" t="s">
        <v>104</v>
      </c>
      <c r="AY51" s="133" t="s">
        <v>105</v>
      </c>
      <c r="AZ51" s="133" t="s">
        <v>103</v>
      </c>
      <c r="BA51" s="133"/>
      <c r="BB51" s="133"/>
      <c r="BC51" s="154"/>
    </row>
    <row r="52" spans="1:55" s="3" customFormat="1" ht="60">
      <c r="A52" s="112" t="s">
        <v>113</v>
      </c>
      <c r="B52" s="113" t="s">
        <v>164</v>
      </c>
      <c r="C52" s="113" t="s">
        <v>85</v>
      </c>
      <c r="D52" s="113" t="s">
        <v>29</v>
      </c>
      <c r="E52" s="113" t="s">
        <v>30</v>
      </c>
      <c r="F52" s="113"/>
      <c r="G52" s="114" t="s">
        <v>106</v>
      </c>
      <c r="H52" s="114" t="s">
        <v>107</v>
      </c>
      <c r="I52" s="113" t="s">
        <v>108</v>
      </c>
      <c r="J52" s="113">
        <v>3</v>
      </c>
      <c r="K52" s="115">
        <v>3600000</v>
      </c>
      <c r="L52" s="116">
        <v>0.05</v>
      </c>
      <c r="M52" s="117">
        <f t="shared" si="24"/>
        <v>3780000</v>
      </c>
      <c r="N52" s="113">
        <v>1</v>
      </c>
      <c r="O52" s="113" t="s">
        <v>109</v>
      </c>
      <c r="P52" s="119">
        <v>45691</v>
      </c>
      <c r="Q52" s="119">
        <v>46003</v>
      </c>
      <c r="R52" s="120">
        <f t="shared" si="25"/>
        <v>37800000</v>
      </c>
      <c r="S52" s="121"/>
      <c r="T52" s="118"/>
      <c r="U52" s="120">
        <f t="shared" si="17"/>
        <v>0</v>
      </c>
      <c r="V52" s="148">
        <f t="shared" si="26"/>
        <v>10</v>
      </c>
      <c r="W52" s="122">
        <f t="shared" si="22"/>
        <v>37800000</v>
      </c>
      <c r="X52" s="123" t="s">
        <v>92</v>
      </c>
      <c r="Y52" s="124" t="s">
        <v>93</v>
      </c>
      <c r="Z52" s="125" t="s">
        <v>110</v>
      </c>
      <c r="AA52" s="125" t="s">
        <v>347</v>
      </c>
      <c r="AB52" s="125" t="s">
        <v>94</v>
      </c>
      <c r="AC52" s="126" t="str">
        <f t="shared" si="19"/>
        <v>CON-036</v>
      </c>
      <c r="AD52" s="123">
        <v>80111600</v>
      </c>
      <c r="AE52" s="47" t="s">
        <v>186</v>
      </c>
      <c r="AF52" s="127" t="s">
        <v>141</v>
      </c>
      <c r="AG52" s="127" t="str">
        <f t="shared" si="20"/>
        <v>enero</v>
      </c>
      <c r="AH52" s="141">
        <f t="shared" si="14"/>
        <v>10</v>
      </c>
      <c r="AI52" s="132" t="s">
        <v>96</v>
      </c>
      <c r="AJ52" s="151" t="s">
        <v>97</v>
      </c>
      <c r="AK52" s="128">
        <f t="shared" si="23"/>
        <v>37800000</v>
      </c>
      <c r="AL52" s="128">
        <f t="shared" si="6"/>
        <v>37800000</v>
      </c>
      <c r="AM52" s="128"/>
      <c r="AN52" s="132" t="s">
        <v>94</v>
      </c>
      <c r="AO52" s="132" t="s">
        <v>98</v>
      </c>
      <c r="AP52" s="152" t="s">
        <v>99</v>
      </c>
      <c r="AQ52" s="153" t="s">
        <v>100</v>
      </c>
      <c r="AR52" s="129" t="str">
        <f t="shared" si="21"/>
        <v>GRUPO EDITORIAL</v>
      </c>
      <c r="AS52" s="130" t="s">
        <v>101</v>
      </c>
      <c r="AT52" s="131" t="s">
        <v>102</v>
      </c>
      <c r="AU52" s="132" t="s">
        <v>94</v>
      </c>
      <c r="AV52" s="132" t="s">
        <v>94</v>
      </c>
      <c r="AW52" s="133" t="s">
        <v>103</v>
      </c>
      <c r="AX52" s="133" t="s">
        <v>104</v>
      </c>
      <c r="AY52" s="133" t="s">
        <v>105</v>
      </c>
      <c r="AZ52" s="133" t="s">
        <v>103</v>
      </c>
      <c r="BA52" s="133"/>
      <c r="BB52" s="133"/>
      <c r="BC52" s="154"/>
    </row>
    <row r="53" spans="1:55" s="3" customFormat="1" ht="72">
      <c r="A53" s="112" t="s">
        <v>113</v>
      </c>
      <c r="B53" s="113" t="s">
        <v>165</v>
      </c>
      <c r="C53" s="113" t="s">
        <v>85</v>
      </c>
      <c r="D53" s="113" t="s">
        <v>29</v>
      </c>
      <c r="E53" s="113" t="s">
        <v>30</v>
      </c>
      <c r="F53" s="113"/>
      <c r="G53" s="114" t="s">
        <v>106</v>
      </c>
      <c r="H53" s="114" t="s">
        <v>107</v>
      </c>
      <c r="I53" s="113" t="s">
        <v>108</v>
      </c>
      <c r="J53" s="113">
        <v>1</v>
      </c>
      <c r="K53" s="115">
        <v>3100000</v>
      </c>
      <c r="L53" s="116">
        <v>0.05</v>
      </c>
      <c r="M53" s="117">
        <f t="shared" si="24"/>
        <v>3255000</v>
      </c>
      <c r="N53" s="113">
        <v>1</v>
      </c>
      <c r="O53" s="113" t="s">
        <v>109</v>
      </c>
      <c r="P53" s="119">
        <v>45691</v>
      </c>
      <c r="Q53" s="119">
        <v>46003</v>
      </c>
      <c r="R53" s="120">
        <f t="shared" si="25"/>
        <v>32550000</v>
      </c>
      <c r="S53" s="121"/>
      <c r="T53" s="118"/>
      <c r="U53" s="120">
        <f t="shared" si="17"/>
        <v>0</v>
      </c>
      <c r="V53" s="148">
        <f t="shared" si="26"/>
        <v>10</v>
      </c>
      <c r="W53" s="122">
        <f t="shared" si="22"/>
        <v>32550000</v>
      </c>
      <c r="X53" s="123" t="s">
        <v>92</v>
      </c>
      <c r="Y53" s="124" t="s">
        <v>93</v>
      </c>
      <c r="Z53" s="125" t="s">
        <v>110</v>
      </c>
      <c r="AA53" s="125" t="s">
        <v>347</v>
      </c>
      <c r="AB53" s="125" t="s">
        <v>94</v>
      </c>
      <c r="AC53" s="126" t="str">
        <f t="shared" si="19"/>
        <v>CON-037</v>
      </c>
      <c r="AD53" s="123">
        <v>80111600</v>
      </c>
      <c r="AE53" s="47" t="s">
        <v>192</v>
      </c>
      <c r="AF53" s="127" t="s">
        <v>141</v>
      </c>
      <c r="AG53" s="127" t="str">
        <f t="shared" si="20"/>
        <v>enero</v>
      </c>
      <c r="AH53" s="141">
        <f t="shared" si="14"/>
        <v>10</v>
      </c>
      <c r="AI53" s="132" t="s">
        <v>96</v>
      </c>
      <c r="AJ53" s="151" t="s">
        <v>97</v>
      </c>
      <c r="AK53" s="128">
        <f t="shared" si="23"/>
        <v>32550000</v>
      </c>
      <c r="AL53" s="128">
        <f t="shared" si="6"/>
        <v>32550000</v>
      </c>
      <c r="AM53" s="128"/>
      <c r="AN53" s="132" t="s">
        <v>94</v>
      </c>
      <c r="AO53" s="132" t="s">
        <v>98</v>
      </c>
      <c r="AP53" s="152" t="s">
        <v>99</v>
      </c>
      <c r="AQ53" s="153" t="s">
        <v>100</v>
      </c>
      <c r="AR53" s="129" t="str">
        <f t="shared" si="21"/>
        <v>GRUPO EDITORIAL</v>
      </c>
      <c r="AS53" s="130" t="s">
        <v>101</v>
      </c>
      <c r="AT53" s="131" t="s">
        <v>102</v>
      </c>
      <c r="AU53" s="132" t="s">
        <v>94</v>
      </c>
      <c r="AV53" s="132" t="s">
        <v>94</v>
      </c>
      <c r="AW53" s="133" t="s">
        <v>103</v>
      </c>
      <c r="AX53" s="133" t="s">
        <v>104</v>
      </c>
      <c r="AY53" s="133" t="s">
        <v>105</v>
      </c>
      <c r="AZ53" s="133" t="s">
        <v>103</v>
      </c>
      <c r="BA53" s="133"/>
      <c r="BB53" s="133"/>
      <c r="BC53" s="154"/>
    </row>
    <row r="54" spans="1:55" s="3" customFormat="1" ht="60">
      <c r="A54" s="112" t="s">
        <v>113</v>
      </c>
      <c r="B54" s="113" t="s">
        <v>167</v>
      </c>
      <c r="C54" s="113" t="s">
        <v>85</v>
      </c>
      <c r="D54" s="113" t="s">
        <v>29</v>
      </c>
      <c r="E54" s="113" t="s">
        <v>30</v>
      </c>
      <c r="F54" s="113"/>
      <c r="G54" s="114" t="s">
        <v>106</v>
      </c>
      <c r="H54" s="114" t="s">
        <v>107</v>
      </c>
      <c r="I54" s="113" t="s">
        <v>108</v>
      </c>
      <c r="J54" s="113">
        <v>1</v>
      </c>
      <c r="K54" s="115">
        <v>3100000</v>
      </c>
      <c r="L54" s="116">
        <v>0.05</v>
      </c>
      <c r="M54" s="117">
        <f t="shared" si="24"/>
        <v>3255000</v>
      </c>
      <c r="N54" s="113">
        <v>1</v>
      </c>
      <c r="O54" s="113" t="s">
        <v>109</v>
      </c>
      <c r="P54" s="119">
        <v>45691</v>
      </c>
      <c r="Q54" s="119">
        <v>46003</v>
      </c>
      <c r="R54" s="120">
        <f t="shared" si="25"/>
        <v>32550000</v>
      </c>
      <c r="S54" s="121"/>
      <c r="T54" s="118"/>
      <c r="U54" s="120">
        <f t="shared" si="17"/>
        <v>0</v>
      </c>
      <c r="V54" s="148">
        <f t="shared" si="26"/>
        <v>10</v>
      </c>
      <c r="W54" s="122">
        <f t="shared" si="22"/>
        <v>32550000</v>
      </c>
      <c r="X54" s="123" t="s">
        <v>92</v>
      </c>
      <c r="Y54" s="124" t="s">
        <v>93</v>
      </c>
      <c r="Z54" s="125" t="s">
        <v>110</v>
      </c>
      <c r="AA54" s="125" t="s">
        <v>347</v>
      </c>
      <c r="AB54" s="125" t="s">
        <v>94</v>
      </c>
      <c r="AC54" s="126" t="str">
        <f t="shared" si="19"/>
        <v>CON-038</v>
      </c>
      <c r="AD54" s="123">
        <v>80111600</v>
      </c>
      <c r="AE54" s="47" t="s">
        <v>190</v>
      </c>
      <c r="AF54" s="127" t="s">
        <v>141</v>
      </c>
      <c r="AG54" s="127" t="str">
        <f t="shared" si="20"/>
        <v>enero</v>
      </c>
      <c r="AH54" s="141">
        <f t="shared" si="14"/>
        <v>10</v>
      </c>
      <c r="AI54" s="132" t="s">
        <v>96</v>
      </c>
      <c r="AJ54" s="151" t="s">
        <v>97</v>
      </c>
      <c r="AK54" s="128">
        <f t="shared" si="23"/>
        <v>32550000</v>
      </c>
      <c r="AL54" s="128">
        <f t="shared" si="6"/>
        <v>32550000</v>
      </c>
      <c r="AM54" s="128"/>
      <c r="AN54" s="132" t="s">
        <v>94</v>
      </c>
      <c r="AO54" s="132" t="s">
        <v>98</v>
      </c>
      <c r="AP54" s="152" t="s">
        <v>99</v>
      </c>
      <c r="AQ54" s="153" t="s">
        <v>100</v>
      </c>
      <c r="AR54" s="129" t="str">
        <f t="shared" si="21"/>
        <v>GRUPO EDITORIAL</v>
      </c>
      <c r="AS54" s="130" t="s">
        <v>101</v>
      </c>
      <c r="AT54" s="131" t="s">
        <v>102</v>
      </c>
      <c r="AU54" s="132" t="s">
        <v>94</v>
      </c>
      <c r="AV54" s="132" t="s">
        <v>94</v>
      </c>
      <c r="AW54" s="133" t="s">
        <v>103</v>
      </c>
      <c r="AX54" s="133" t="s">
        <v>104</v>
      </c>
      <c r="AY54" s="133" t="s">
        <v>105</v>
      </c>
      <c r="AZ54" s="133" t="s">
        <v>103</v>
      </c>
      <c r="BA54" s="133"/>
      <c r="BB54" s="133"/>
      <c r="BC54" s="154"/>
    </row>
    <row r="55" spans="1:55" s="3" customFormat="1" ht="60">
      <c r="A55" s="112" t="s">
        <v>113</v>
      </c>
      <c r="B55" s="113" t="s">
        <v>169</v>
      </c>
      <c r="C55" s="113" t="s">
        <v>85</v>
      </c>
      <c r="D55" s="113" t="s">
        <v>29</v>
      </c>
      <c r="E55" s="113" t="s">
        <v>30</v>
      </c>
      <c r="F55" s="113"/>
      <c r="G55" s="114" t="s">
        <v>106</v>
      </c>
      <c r="H55" s="114" t="s">
        <v>107</v>
      </c>
      <c r="I55" s="113" t="s">
        <v>108</v>
      </c>
      <c r="J55" s="113">
        <v>4</v>
      </c>
      <c r="K55" s="115">
        <v>3900000</v>
      </c>
      <c r="L55" s="116">
        <v>0.05</v>
      </c>
      <c r="M55" s="117">
        <f t="shared" si="24"/>
        <v>4095000</v>
      </c>
      <c r="N55" s="113">
        <v>1</v>
      </c>
      <c r="O55" s="113" t="s">
        <v>109</v>
      </c>
      <c r="P55" s="119">
        <v>45691</v>
      </c>
      <c r="Q55" s="119">
        <v>46003</v>
      </c>
      <c r="R55" s="120">
        <f t="shared" si="25"/>
        <v>40950000</v>
      </c>
      <c r="S55" s="121"/>
      <c r="T55" s="118"/>
      <c r="U55" s="120">
        <f t="shared" si="17"/>
        <v>0</v>
      </c>
      <c r="V55" s="148">
        <f t="shared" si="26"/>
        <v>10</v>
      </c>
      <c r="W55" s="122">
        <f t="shared" si="22"/>
        <v>40950000</v>
      </c>
      <c r="X55" s="123" t="s">
        <v>92</v>
      </c>
      <c r="Y55" s="124" t="s">
        <v>93</v>
      </c>
      <c r="Z55" s="125" t="s">
        <v>110</v>
      </c>
      <c r="AA55" s="125" t="s">
        <v>347</v>
      </c>
      <c r="AB55" s="125" t="s">
        <v>94</v>
      </c>
      <c r="AC55" s="126" t="str">
        <f t="shared" si="19"/>
        <v>CON-039</v>
      </c>
      <c r="AD55" s="123">
        <v>80111600</v>
      </c>
      <c r="AE55" s="47" t="s">
        <v>188</v>
      </c>
      <c r="AF55" s="127" t="s">
        <v>141</v>
      </c>
      <c r="AG55" s="127" t="str">
        <f t="shared" si="20"/>
        <v>enero</v>
      </c>
      <c r="AH55" s="141">
        <f t="shared" si="14"/>
        <v>10</v>
      </c>
      <c r="AI55" s="132" t="s">
        <v>96</v>
      </c>
      <c r="AJ55" s="151" t="s">
        <v>97</v>
      </c>
      <c r="AK55" s="128">
        <f t="shared" si="23"/>
        <v>40950000</v>
      </c>
      <c r="AL55" s="128">
        <f t="shared" si="6"/>
        <v>40950000</v>
      </c>
      <c r="AM55" s="128"/>
      <c r="AN55" s="132" t="s">
        <v>94</v>
      </c>
      <c r="AO55" s="132" t="s">
        <v>98</v>
      </c>
      <c r="AP55" s="152" t="s">
        <v>99</v>
      </c>
      <c r="AQ55" s="153" t="s">
        <v>100</v>
      </c>
      <c r="AR55" s="129" t="str">
        <f t="shared" si="21"/>
        <v>GRUPO EDITORIAL</v>
      </c>
      <c r="AS55" s="130" t="s">
        <v>101</v>
      </c>
      <c r="AT55" s="131" t="s">
        <v>102</v>
      </c>
      <c r="AU55" s="132" t="s">
        <v>94</v>
      </c>
      <c r="AV55" s="132" t="s">
        <v>94</v>
      </c>
      <c r="AW55" s="133" t="s">
        <v>103</v>
      </c>
      <c r="AX55" s="133" t="s">
        <v>104</v>
      </c>
      <c r="AY55" s="133" t="s">
        <v>105</v>
      </c>
      <c r="AZ55" s="133" t="s">
        <v>103</v>
      </c>
      <c r="BA55" s="133"/>
      <c r="BB55" s="133"/>
      <c r="BC55" s="154"/>
    </row>
    <row r="56" spans="1:55" s="3" customFormat="1" ht="60">
      <c r="A56" s="112" t="s">
        <v>113</v>
      </c>
      <c r="B56" s="113" t="s">
        <v>171</v>
      </c>
      <c r="C56" s="113" t="s">
        <v>85</v>
      </c>
      <c r="D56" s="113" t="s">
        <v>29</v>
      </c>
      <c r="E56" s="113" t="s">
        <v>30</v>
      </c>
      <c r="F56" s="113"/>
      <c r="G56" s="114" t="s">
        <v>106</v>
      </c>
      <c r="H56" s="114" t="s">
        <v>107</v>
      </c>
      <c r="I56" s="113" t="s">
        <v>115</v>
      </c>
      <c r="J56" s="113">
        <v>3</v>
      </c>
      <c r="K56" s="115">
        <v>5350000</v>
      </c>
      <c r="L56" s="116">
        <v>0.04</v>
      </c>
      <c r="M56" s="117">
        <f t="shared" si="24"/>
        <v>5564000</v>
      </c>
      <c r="N56" s="113">
        <v>1</v>
      </c>
      <c r="O56" s="113" t="s">
        <v>109</v>
      </c>
      <c r="P56" s="119">
        <v>45691</v>
      </c>
      <c r="Q56" s="119">
        <v>45807</v>
      </c>
      <c r="R56" s="120">
        <f t="shared" si="25"/>
        <v>22256000</v>
      </c>
      <c r="S56" s="121"/>
      <c r="T56" s="118"/>
      <c r="U56" s="120">
        <f t="shared" si="17"/>
        <v>0</v>
      </c>
      <c r="V56" s="148">
        <f t="shared" si="26"/>
        <v>4</v>
      </c>
      <c r="W56" s="122">
        <f t="shared" si="22"/>
        <v>22256000</v>
      </c>
      <c r="X56" s="123" t="s">
        <v>92</v>
      </c>
      <c r="Y56" s="124" t="s">
        <v>93</v>
      </c>
      <c r="Z56" s="125" t="s">
        <v>110</v>
      </c>
      <c r="AA56" s="125" t="s">
        <v>347</v>
      </c>
      <c r="AB56" s="125" t="s">
        <v>94</v>
      </c>
      <c r="AC56" s="126" t="str">
        <f t="shared" si="19"/>
        <v>CON-040</v>
      </c>
      <c r="AD56" s="123">
        <v>80111600</v>
      </c>
      <c r="AE56" s="47" t="s">
        <v>195</v>
      </c>
      <c r="AF56" s="127" t="s">
        <v>141</v>
      </c>
      <c r="AG56" s="127" t="str">
        <f t="shared" si="20"/>
        <v>enero</v>
      </c>
      <c r="AH56" s="141">
        <f t="shared" si="14"/>
        <v>4</v>
      </c>
      <c r="AI56" s="132" t="s">
        <v>96</v>
      </c>
      <c r="AJ56" s="151" t="s">
        <v>97</v>
      </c>
      <c r="AK56" s="128">
        <f t="shared" si="23"/>
        <v>22256000</v>
      </c>
      <c r="AL56" s="128">
        <f t="shared" si="6"/>
        <v>22256000</v>
      </c>
      <c r="AM56" s="128"/>
      <c r="AN56" s="132" t="s">
        <v>94</v>
      </c>
      <c r="AO56" s="132" t="s">
        <v>98</v>
      </c>
      <c r="AP56" s="152" t="s">
        <v>99</v>
      </c>
      <c r="AQ56" s="153" t="s">
        <v>100</v>
      </c>
      <c r="AR56" s="129" t="str">
        <f t="shared" si="21"/>
        <v>GRUPO EDITORIAL</v>
      </c>
      <c r="AS56" s="130" t="s">
        <v>101</v>
      </c>
      <c r="AT56" s="131" t="s">
        <v>102</v>
      </c>
      <c r="AU56" s="132" t="s">
        <v>94</v>
      </c>
      <c r="AV56" s="132" t="s">
        <v>94</v>
      </c>
      <c r="AW56" s="133" t="s">
        <v>103</v>
      </c>
      <c r="AX56" s="133" t="s">
        <v>104</v>
      </c>
      <c r="AY56" s="133" t="s">
        <v>105</v>
      </c>
      <c r="AZ56" s="133" t="s">
        <v>103</v>
      </c>
      <c r="BA56" s="133"/>
      <c r="BB56" s="133"/>
      <c r="BC56" s="154"/>
    </row>
    <row r="57" spans="1:55" s="3" customFormat="1" ht="84">
      <c r="A57" s="112" t="s">
        <v>196</v>
      </c>
      <c r="B57" s="113" t="s">
        <v>173</v>
      </c>
      <c r="C57" s="113" t="s">
        <v>85</v>
      </c>
      <c r="D57" s="113" t="s">
        <v>20</v>
      </c>
      <c r="E57" s="113" t="s">
        <v>21</v>
      </c>
      <c r="F57" s="113"/>
      <c r="G57" s="114" t="s">
        <v>106</v>
      </c>
      <c r="H57" s="114" t="s">
        <v>107</v>
      </c>
      <c r="I57" s="113" t="s">
        <v>115</v>
      </c>
      <c r="J57" s="113">
        <v>6</v>
      </c>
      <c r="K57" s="115">
        <v>6200000</v>
      </c>
      <c r="L57" s="116">
        <v>0.04</v>
      </c>
      <c r="M57" s="117">
        <f t="shared" si="24"/>
        <v>6448000</v>
      </c>
      <c r="N57" s="113">
        <v>1</v>
      </c>
      <c r="O57" s="113" t="s">
        <v>109</v>
      </c>
      <c r="P57" s="119">
        <v>45677</v>
      </c>
      <c r="Q57" s="119">
        <v>45981</v>
      </c>
      <c r="R57" s="120">
        <f t="shared" si="25"/>
        <v>64480000</v>
      </c>
      <c r="S57" s="121"/>
      <c r="T57" s="118"/>
      <c r="U57" s="120">
        <f t="shared" si="17"/>
        <v>0</v>
      </c>
      <c r="V57" s="148">
        <f t="shared" si="26"/>
        <v>10</v>
      </c>
      <c r="W57" s="122">
        <f t="shared" si="22"/>
        <v>64480000</v>
      </c>
      <c r="X57" s="123" t="s">
        <v>92</v>
      </c>
      <c r="Y57" s="124" t="s">
        <v>93</v>
      </c>
      <c r="Z57" s="125" t="s">
        <v>110</v>
      </c>
      <c r="AA57" s="125" t="s">
        <v>347</v>
      </c>
      <c r="AB57" s="125" t="s">
        <v>94</v>
      </c>
      <c r="AC57" s="126" t="str">
        <f t="shared" si="19"/>
        <v>CON-041</v>
      </c>
      <c r="AD57" s="123">
        <v>80111600</v>
      </c>
      <c r="AE57" s="47" t="s">
        <v>338</v>
      </c>
      <c r="AF57" s="127">
        <f t="shared" ref="AF57:AF63" si="27">+P57</f>
        <v>45677</v>
      </c>
      <c r="AG57" s="127">
        <f t="shared" si="20"/>
        <v>45677</v>
      </c>
      <c r="AH57" s="141">
        <f t="shared" si="14"/>
        <v>10</v>
      </c>
      <c r="AI57" s="132" t="s">
        <v>96</v>
      </c>
      <c r="AJ57" s="151" t="s">
        <v>97</v>
      </c>
      <c r="AK57" s="128">
        <f t="shared" si="23"/>
        <v>64480000</v>
      </c>
      <c r="AL57" s="128">
        <f t="shared" si="6"/>
        <v>64480000</v>
      </c>
      <c r="AM57" s="128"/>
      <c r="AN57" s="132" t="s">
        <v>94</v>
      </c>
      <c r="AO57" s="132" t="s">
        <v>98</v>
      </c>
      <c r="AP57" s="152" t="s">
        <v>99</v>
      </c>
      <c r="AQ57" s="153" t="s">
        <v>100</v>
      </c>
      <c r="AR57" s="129" t="str">
        <f t="shared" si="21"/>
        <v>DESPACHO VAD</v>
      </c>
      <c r="AS57" s="130" t="s">
        <v>101</v>
      </c>
      <c r="AT57" s="131" t="s">
        <v>102</v>
      </c>
      <c r="AU57" s="132" t="s">
        <v>94</v>
      </c>
      <c r="AV57" s="132" t="s">
        <v>94</v>
      </c>
      <c r="AW57" s="133" t="s">
        <v>103</v>
      </c>
      <c r="AX57" s="133" t="s">
        <v>104</v>
      </c>
      <c r="AY57" s="133" t="s">
        <v>105</v>
      </c>
      <c r="AZ57" s="133" t="s">
        <v>103</v>
      </c>
      <c r="BA57" s="133"/>
      <c r="BB57" s="133"/>
      <c r="BC57" s="154"/>
    </row>
    <row r="58" spans="1:55" s="3" customFormat="1" ht="108">
      <c r="A58" s="112" t="s">
        <v>113</v>
      </c>
      <c r="B58" s="113" t="s">
        <v>174</v>
      </c>
      <c r="C58" s="113" t="s">
        <v>85</v>
      </c>
      <c r="D58" s="113" t="s">
        <v>20</v>
      </c>
      <c r="E58" s="113" t="s">
        <v>27</v>
      </c>
      <c r="F58" s="113"/>
      <c r="G58" s="114" t="s">
        <v>106</v>
      </c>
      <c r="H58" s="114" t="s">
        <v>107</v>
      </c>
      <c r="I58" s="113" t="s">
        <v>115</v>
      </c>
      <c r="J58" s="113">
        <v>6</v>
      </c>
      <c r="K58" s="115">
        <v>6200000</v>
      </c>
      <c r="L58" s="116">
        <v>0.04</v>
      </c>
      <c r="M58" s="117">
        <f t="shared" si="24"/>
        <v>6448000</v>
      </c>
      <c r="N58" s="113">
        <v>1</v>
      </c>
      <c r="O58" s="113" t="s">
        <v>109</v>
      </c>
      <c r="P58" s="119">
        <v>45672</v>
      </c>
      <c r="Q58" s="119">
        <v>46014</v>
      </c>
      <c r="R58" s="120">
        <f t="shared" si="25"/>
        <v>70928000</v>
      </c>
      <c r="S58" s="121"/>
      <c r="T58" s="118"/>
      <c r="U58" s="120">
        <f t="shared" si="17"/>
        <v>0</v>
      </c>
      <c r="V58" s="148">
        <f t="shared" si="26"/>
        <v>11</v>
      </c>
      <c r="W58" s="122">
        <f t="shared" si="22"/>
        <v>70928000</v>
      </c>
      <c r="X58" s="123" t="s">
        <v>92</v>
      </c>
      <c r="Y58" s="124" t="s">
        <v>93</v>
      </c>
      <c r="Z58" s="125" t="s">
        <v>110</v>
      </c>
      <c r="AA58" s="125" t="s">
        <v>347</v>
      </c>
      <c r="AB58" s="125" t="s">
        <v>94</v>
      </c>
      <c r="AC58" s="126" t="str">
        <f t="shared" si="19"/>
        <v>CON-042</v>
      </c>
      <c r="AD58" s="123">
        <v>80111600</v>
      </c>
      <c r="AE58" s="47" t="s">
        <v>390</v>
      </c>
      <c r="AF58" s="127">
        <f t="shared" si="27"/>
        <v>45672</v>
      </c>
      <c r="AG58" s="127">
        <f t="shared" si="20"/>
        <v>45672</v>
      </c>
      <c r="AH58" s="141">
        <f t="shared" si="14"/>
        <v>11</v>
      </c>
      <c r="AI58" s="132" t="s">
        <v>96</v>
      </c>
      <c r="AJ58" s="151" t="s">
        <v>97</v>
      </c>
      <c r="AK58" s="128">
        <f t="shared" si="23"/>
        <v>70928000</v>
      </c>
      <c r="AL58" s="128">
        <f t="shared" si="6"/>
        <v>70928000</v>
      </c>
      <c r="AM58" s="128"/>
      <c r="AN58" s="132" t="s">
        <v>94</v>
      </c>
      <c r="AO58" s="132" t="s">
        <v>98</v>
      </c>
      <c r="AP58" s="152" t="s">
        <v>99</v>
      </c>
      <c r="AQ58" s="153" t="s">
        <v>100</v>
      </c>
      <c r="AR58" s="129" t="str">
        <f t="shared" si="21"/>
        <v>SUBDIRECCIÓN FINANCIERA</v>
      </c>
      <c r="AS58" s="130" t="s">
        <v>101</v>
      </c>
      <c r="AT58" s="131" t="s">
        <v>102</v>
      </c>
      <c r="AU58" s="132" t="s">
        <v>94</v>
      </c>
      <c r="AV58" s="132" t="s">
        <v>94</v>
      </c>
      <c r="AW58" s="133" t="s">
        <v>103</v>
      </c>
      <c r="AX58" s="133" t="s">
        <v>104</v>
      </c>
      <c r="AY58" s="133" t="s">
        <v>105</v>
      </c>
      <c r="AZ58" s="133" t="s">
        <v>103</v>
      </c>
      <c r="BA58" s="133"/>
      <c r="BB58" s="133"/>
      <c r="BC58" s="154"/>
    </row>
    <row r="59" spans="1:55" s="3" customFormat="1" ht="126" customHeight="1">
      <c r="A59" s="112" t="s">
        <v>196</v>
      </c>
      <c r="B59" s="113" t="s">
        <v>175</v>
      </c>
      <c r="C59" s="113" t="s">
        <v>85</v>
      </c>
      <c r="D59" s="113" t="s">
        <v>20</v>
      </c>
      <c r="E59" s="113" t="s">
        <v>27</v>
      </c>
      <c r="F59" s="113"/>
      <c r="G59" s="114" t="s">
        <v>106</v>
      </c>
      <c r="H59" s="114" t="s">
        <v>107</v>
      </c>
      <c r="I59" s="113" t="s">
        <v>108</v>
      </c>
      <c r="J59" s="113">
        <v>5</v>
      </c>
      <c r="K59" s="115">
        <v>4200000</v>
      </c>
      <c r="L59" s="116">
        <v>0.05</v>
      </c>
      <c r="M59" s="117">
        <f t="shared" si="24"/>
        <v>4410000</v>
      </c>
      <c r="N59" s="113">
        <v>1</v>
      </c>
      <c r="O59" s="113" t="s">
        <v>109</v>
      </c>
      <c r="P59" s="119">
        <v>45691</v>
      </c>
      <c r="Q59" s="119">
        <v>46006</v>
      </c>
      <c r="R59" s="120">
        <f t="shared" si="25"/>
        <v>46305000</v>
      </c>
      <c r="S59" s="121"/>
      <c r="T59" s="118"/>
      <c r="U59" s="120">
        <f t="shared" si="17"/>
        <v>0</v>
      </c>
      <c r="V59" s="148">
        <v>10.5</v>
      </c>
      <c r="W59" s="122">
        <f t="shared" si="22"/>
        <v>46305000</v>
      </c>
      <c r="X59" s="123" t="s">
        <v>92</v>
      </c>
      <c r="Y59" s="124" t="s">
        <v>93</v>
      </c>
      <c r="Z59" s="125" t="s">
        <v>110</v>
      </c>
      <c r="AA59" s="125" t="s">
        <v>347</v>
      </c>
      <c r="AB59" s="125" t="s">
        <v>94</v>
      </c>
      <c r="AC59" s="126" t="str">
        <f t="shared" si="19"/>
        <v>CON-043</v>
      </c>
      <c r="AD59" s="123">
        <v>80111600</v>
      </c>
      <c r="AE59" s="47" t="s">
        <v>494</v>
      </c>
      <c r="AF59" s="127">
        <f t="shared" si="27"/>
        <v>45691</v>
      </c>
      <c r="AG59" s="127">
        <f t="shared" si="20"/>
        <v>45691</v>
      </c>
      <c r="AH59" s="141">
        <f t="shared" si="14"/>
        <v>10.5</v>
      </c>
      <c r="AI59" s="132" t="s">
        <v>96</v>
      </c>
      <c r="AJ59" s="151" t="s">
        <v>97</v>
      </c>
      <c r="AK59" s="128">
        <f t="shared" si="23"/>
        <v>46305000</v>
      </c>
      <c r="AL59" s="128">
        <f t="shared" si="6"/>
        <v>46305000</v>
      </c>
      <c r="AM59" s="128"/>
      <c r="AN59" s="132" t="s">
        <v>94</v>
      </c>
      <c r="AO59" s="132" t="s">
        <v>98</v>
      </c>
      <c r="AP59" s="152" t="s">
        <v>99</v>
      </c>
      <c r="AQ59" s="153" t="s">
        <v>100</v>
      </c>
      <c r="AR59" s="129" t="str">
        <f t="shared" si="21"/>
        <v>SUBDIRECCIÓN FINANCIERA</v>
      </c>
      <c r="AS59" s="130" t="s">
        <v>101</v>
      </c>
      <c r="AT59" s="131" t="s">
        <v>102</v>
      </c>
      <c r="AU59" s="132" t="s">
        <v>94</v>
      </c>
      <c r="AV59" s="132" t="s">
        <v>94</v>
      </c>
      <c r="AW59" s="133" t="s">
        <v>103</v>
      </c>
      <c r="AX59" s="133" t="s">
        <v>104</v>
      </c>
      <c r="AY59" s="133" t="s">
        <v>105</v>
      </c>
      <c r="AZ59" s="133" t="s">
        <v>103</v>
      </c>
      <c r="BA59" s="133"/>
      <c r="BB59" s="133"/>
      <c r="BC59" s="154"/>
    </row>
    <row r="60" spans="1:55" s="3" customFormat="1" ht="97.5" customHeight="1">
      <c r="A60" s="112" t="s">
        <v>323</v>
      </c>
      <c r="B60" s="113" t="s">
        <v>176</v>
      </c>
      <c r="C60" s="113" t="s">
        <v>85</v>
      </c>
      <c r="D60" s="113" t="s">
        <v>20</v>
      </c>
      <c r="E60" s="113" t="s">
        <v>21</v>
      </c>
      <c r="F60" s="113" t="s">
        <v>201</v>
      </c>
      <c r="G60" s="114" t="s">
        <v>106</v>
      </c>
      <c r="H60" s="114" t="s">
        <v>107</v>
      </c>
      <c r="I60" s="113" t="s">
        <v>115</v>
      </c>
      <c r="J60" s="113">
        <v>5</v>
      </c>
      <c r="K60" s="115">
        <v>6000000</v>
      </c>
      <c r="L60" s="116">
        <v>0.04</v>
      </c>
      <c r="M60" s="117">
        <f t="shared" si="24"/>
        <v>6240000</v>
      </c>
      <c r="N60" s="113">
        <v>1</v>
      </c>
      <c r="O60" s="113" t="s">
        <v>109</v>
      </c>
      <c r="P60" s="119">
        <v>45672</v>
      </c>
      <c r="Q60" s="119">
        <v>45976</v>
      </c>
      <c r="R60" s="120">
        <f t="shared" si="25"/>
        <v>62400000</v>
      </c>
      <c r="S60" s="121"/>
      <c r="T60" s="118"/>
      <c r="U60" s="120">
        <f t="shared" si="17"/>
        <v>0</v>
      </c>
      <c r="V60" s="148">
        <f t="shared" ref="V60:V80" si="28">ROUND((((Q60-P60)+(T60-S60))/30),0)</f>
        <v>10</v>
      </c>
      <c r="W60" s="122">
        <f t="shared" si="22"/>
        <v>62400000</v>
      </c>
      <c r="X60" s="123" t="s">
        <v>92</v>
      </c>
      <c r="Y60" s="124" t="s">
        <v>93</v>
      </c>
      <c r="Z60" s="125" t="s">
        <v>347</v>
      </c>
      <c r="AA60" s="125" t="s">
        <v>347</v>
      </c>
      <c r="AB60" s="125" t="s">
        <v>94</v>
      </c>
      <c r="AC60" s="126" t="str">
        <f t="shared" si="19"/>
        <v>CON-044</v>
      </c>
      <c r="AD60" s="123">
        <v>80111600</v>
      </c>
      <c r="AE60" s="47" t="s">
        <v>342</v>
      </c>
      <c r="AF60" s="127">
        <f t="shared" si="27"/>
        <v>45672</v>
      </c>
      <c r="AG60" s="127">
        <f t="shared" si="20"/>
        <v>45672</v>
      </c>
      <c r="AH60" s="141">
        <f t="shared" si="14"/>
        <v>10</v>
      </c>
      <c r="AI60" s="132" t="s">
        <v>96</v>
      </c>
      <c r="AJ60" s="151" t="s">
        <v>97</v>
      </c>
      <c r="AK60" s="128">
        <f t="shared" si="23"/>
        <v>62400000</v>
      </c>
      <c r="AL60" s="128">
        <f t="shared" si="6"/>
        <v>62400000</v>
      </c>
      <c r="AM60" s="128"/>
      <c r="AN60" s="132" t="s">
        <v>94</v>
      </c>
      <c r="AO60" s="132" t="s">
        <v>98</v>
      </c>
      <c r="AP60" s="152" t="s">
        <v>99</v>
      </c>
      <c r="AQ60" s="153" t="s">
        <v>100</v>
      </c>
      <c r="AR60" s="129" t="str">
        <f>F60</f>
        <v>Grupo Interno de Trabajo de Infraestructura Física</v>
      </c>
      <c r="AS60" s="130" t="s">
        <v>101</v>
      </c>
      <c r="AT60" s="131" t="s">
        <v>102</v>
      </c>
      <c r="AU60" s="132" t="s">
        <v>94</v>
      </c>
      <c r="AV60" s="132" t="s">
        <v>94</v>
      </c>
      <c r="AW60" s="133" t="s">
        <v>103</v>
      </c>
      <c r="AX60" s="133" t="s">
        <v>104</v>
      </c>
      <c r="AY60" s="133" t="s">
        <v>105</v>
      </c>
      <c r="AZ60" s="133" t="s">
        <v>103</v>
      </c>
      <c r="BA60" s="133"/>
      <c r="BB60" s="133"/>
      <c r="BC60" s="154"/>
    </row>
    <row r="61" spans="1:55" s="3" customFormat="1" ht="126" customHeight="1">
      <c r="A61" s="112" t="s">
        <v>323</v>
      </c>
      <c r="B61" s="113" t="s">
        <v>178</v>
      </c>
      <c r="C61" s="113" t="s">
        <v>85</v>
      </c>
      <c r="D61" s="113" t="s">
        <v>20</v>
      </c>
      <c r="E61" s="113" t="s">
        <v>21</v>
      </c>
      <c r="F61" s="113" t="s">
        <v>201</v>
      </c>
      <c r="G61" s="114" t="s">
        <v>106</v>
      </c>
      <c r="H61" s="114" t="s">
        <v>107</v>
      </c>
      <c r="I61" s="113" t="s">
        <v>118</v>
      </c>
      <c r="J61" s="113">
        <v>1</v>
      </c>
      <c r="K61" s="115">
        <f>+SALARIOS!C25</f>
        <v>6800000</v>
      </c>
      <c r="L61" s="116">
        <v>0.04</v>
      </c>
      <c r="M61" s="117">
        <f t="shared" si="24"/>
        <v>7072000</v>
      </c>
      <c r="N61" s="113">
        <v>1</v>
      </c>
      <c r="O61" s="113" t="s">
        <v>109</v>
      </c>
      <c r="P61" s="119">
        <v>45677</v>
      </c>
      <c r="Q61" s="119">
        <v>45981</v>
      </c>
      <c r="R61" s="120">
        <f t="shared" si="25"/>
        <v>70720000</v>
      </c>
      <c r="S61" s="121"/>
      <c r="T61" s="118"/>
      <c r="U61" s="120">
        <f t="shared" si="17"/>
        <v>0</v>
      </c>
      <c r="V61" s="148">
        <f t="shared" si="28"/>
        <v>10</v>
      </c>
      <c r="W61" s="122">
        <f t="shared" si="22"/>
        <v>70720000</v>
      </c>
      <c r="X61" s="123" t="s">
        <v>92</v>
      </c>
      <c r="Y61" s="124" t="s">
        <v>93</v>
      </c>
      <c r="Z61" s="125" t="s">
        <v>110</v>
      </c>
      <c r="AA61" s="125" t="s">
        <v>347</v>
      </c>
      <c r="AB61" s="125" t="s">
        <v>94</v>
      </c>
      <c r="AC61" s="126" t="str">
        <f t="shared" si="19"/>
        <v>CON-045</v>
      </c>
      <c r="AD61" s="123">
        <v>80111600</v>
      </c>
      <c r="AE61" s="47" t="s">
        <v>343</v>
      </c>
      <c r="AF61" s="127">
        <f t="shared" si="27"/>
        <v>45677</v>
      </c>
      <c r="AG61" s="127">
        <f t="shared" si="20"/>
        <v>45677</v>
      </c>
      <c r="AH61" s="141">
        <f t="shared" si="14"/>
        <v>10</v>
      </c>
      <c r="AI61" s="132" t="s">
        <v>96</v>
      </c>
      <c r="AJ61" s="151" t="s">
        <v>97</v>
      </c>
      <c r="AK61" s="128">
        <f t="shared" si="23"/>
        <v>70720000</v>
      </c>
      <c r="AL61" s="128">
        <f t="shared" si="6"/>
        <v>70720000</v>
      </c>
      <c r="AM61" s="128"/>
      <c r="AN61" s="132" t="s">
        <v>94</v>
      </c>
      <c r="AO61" s="132" t="s">
        <v>98</v>
      </c>
      <c r="AP61" s="152" t="s">
        <v>99</v>
      </c>
      <c r="AQ61" s="153" t="s">
        <v>100</v>
      </c>
      <c r="AR61" s="129" t="str">
        <f>F61</f>
        <v>Grupo Interno de Trabajo de Infraestructura Física</v>
      </c>
      <c r="AS61" s="130" t="s">
        <v>101</v>
      </c>
      <c r="AT61" s="131" t="s">
        <v>102</v>
      </c>
      <c r="AU61" s="132" t="s">
        <v>94</v>
      </c>
      <c r="AV61" s="132" t="s">
        <v>94</v>
      </c>
      <c r="AW61" s="133" t="s">
        <v>103</v>
      </c>
      <c r="AX61" s="133" t="s">
        <v>104</v>
      </c>
      <c r="AY61" s="133" t="s">
        <v>105</v>
      </c>
      <c r="AZ61" s="133" t="s">
        <v>103</v>
      </c>
      <c r="BA61" s="133"/>
      <c r="BB61" s="133"/>
      <c r="BC61" s="154"/>
    </row>
    <row r="62" spans="1:55" s="3" customFormat="1" ht="126" customHeight="1">
      <c r="A62" s="112" t="s">
        <v>323</v>
      </c>
      <c r="B62" s="113" t="s">
        <v>180</v>
      </c>
      <c r="C62" s="113" t="s">
        <v>85</v>
      </c>
      <c r="D62" s="113" t="s">
        <v>20</v>
      </c>
      <c r="E62" s="113" t="s">
        <v>21</v>
      </c>
      <c r="F62" s="113" t="s">
        <v>201</v>
      </c>
      <c r="G62" s="114"/>
      <c r="H62" s="114" t="s">
        <v>107</v>
      </c>
      <c r="I62" s="113" t="s">
        <v>89</v>
      </c>
      <c r="J62" s="113"/>
      <c r="K62" s="115"/>
      <c r="L62" s="116">
        <v>0.04</v>
      </c>
      <c r="M62" s="117"/>
      <c r="N62" s="113">
        <v>1</v>
      </c>
      <c r="O62" s="113" t="s">
        <v>109</v>
      </c>
      <c r="P62" s="119">
        <v>45691</v>
      </c>
      <c r="Q62" s="119">
        <v>46014</v>
      </c>
      <c r="R62" s="120"/>
      <c r="S62" s="121"/>
      <c r="T62" s="118"/>
      <c r="U62" s="120">
        <f t="shared" si="17"/>
        <v>0</v>
      </c>
      <c r="V62" s="148">
        <f t="shared" si="28"/>
        <v>11</v>
      </c>
      <c r="W62" s="122">
        <f>46827000-W384</f>
        <v>10995533.333333336</v>
      </c>
      <c r="X62" s="123" t="s">
        <v>92</v>
      </c>
      <c r="Y62" s="124" t="s">
        <v>93</v>
      </c>
      <c r="Z62" s="125" t="s">
        <v>649</v>
      </c>
      <c r="AA62" s="125" t="s">
        <v>347</v>
      </c>
      <c r="AB62" s="125" t="s">
        <v>320</v>
      </c>
      <c r="AC62" s="126" t="str">
        <f t="shared" si="19"/>
        <v>CON-046</v>
      </c>
      <c r="AD62" s="123">
        <v>80111600</v>
      </c>
      <c r="AE62" s="47" t="s">
        <v>345</v>
      </c>
      <c r="AF62" s="127">
        <f t="shared" si="27"/>
        <v>45691</v>
      </c>
      <c r="AG62" s="127">
        <f t="shared" si="20"/>
        <v>45691</v>
      </c>
      <c r="AH62" s="141">
        <f t="shared" si="14"/>
        <v>11</v>
      </c>
      <c r="AI62" s="132" t="s">
        <v>96</v>
      </c>
      <c r="AJ62" s="151" t="s">
        <v>97</v>
      </c>
      <c r="AK62" s="128">
        <f t="shared" si="23"/>
        <v>10995533.333333336</v>
      </c>
      <c r="AL62" s="128">
        <f t="shared" si="6"/>
        <v>10995533.333333336</v>
      </c>
      <c r="AM62" s="128"/>
      <c r="AN62" s="132" t="s">
        <v>94</v>
      </c>
      <c r="AO62" s="132" t="s">
        <v>98</v>
      </c>
      <c r="AP62" s="152" t="s">
        <v>99</v>
      </c>
      <c r="AQ62" s="153" t="s">
        <v>100</v>
      </c>
      <c r="AR62" s="129" t="str">
        <f>F62</f>
        <v>Grupo Interno de Trabajo de Infraestructura Física</v>
      </c>
      <c r="AS62" s="130" t="s">
        <v>101</v>
      </c>
      <c r="AT62" s="131" t="s">
        <v>102</v>
      </c>
      <c r="AU62" s="132" t="s">
        <v>94</v>
      </c>
      <c r="AV62" s="132" t="s">
        <v>94</v>
      </c>
      <c r="AW62" s="133" t="s">
        <v>103</v>
      </c>
      <c r="AX62" s="133" t="s">
        <v>104</v>
      </c>
      <c r="AY62" s="133" t="s">
        <v>105</v>
      </c>
      <c r="AZ62" s="133" t="s">
        <v>103</v>
      </c>
      <c r="BA62" s="133"/>
      <c r="BB62" s="133"/>
      <c r="BC62" s="154"/>
    </row>
    <row r="63" spans="1:55" s="3" customFormat="1" ht="126" customHeight="1">
      <c r="A63" s="112" t="s">
        <v>323</v>
      </c>
      <c r="B63" s="113" t="s">
        <v>181</v>
      </c>
      <c r="C63" s="113" t="s">
        <v>85</v>
      </c>
      <c r="D63" s="113" t="s">
        <v>20</v>
      </c>
      <c r="E63" s="113" t="s">
        <v>21</v>
      </c>
      <c r="F63" s="113" t="s">
        <v>201</v>
      </c>
      <c r="G63" s="114" t="s">
        <v>106</v>
      </c>
      <c r="H63" s="114" t="s">
        <v>107</v>
      </c>
      <c r="I63" s="113" t="s">
        <v>118</v>
      </c>
      <c r="J63" s="113">
        <v>3</v>
      </c>
      <c r="K63" s="115">
        <v>8000000</v>
      </c>
      <c r="L63" s="116">
        <v>0.04</v>
      </c>
      <c r="M63" s="117">
        <f t="shared" ref="M63:M77" si="29">+K63*(1+L63)</f>
        <v>8320000</v>
      </c>
      <c r="N63" s="113">
        <v>1</v>
      </c>
      <c r="O63" s="113" t="s">
        <v>109</v>
      </c>
      <c r="P63" s="119">
        <v>45677</v>
      </c>
      <c r="Q63" s="119">
        <v>45981</v>
      </c>
      <c r="R63" s="120">
        <f>M63*V63</f>
        <v>83200000</v>
      </c>
      <c r="S63" s="121"/>
      <c r="T63" s="118"/>
      <c r="U63" s="120">
        <f t="shared" si="17"/>
        <v>0</v>
      </c>
      <c r="V63" s="148">
        <f t="shared" si="28"/>
        <v>10</v>
      </c>
      <c r="W63" s="122">
        <f t="shared" ref="W63:W101" si="30">+R63+U63</f>
        <v>83200000</v>
      </c>
      <c r="X63" s="123" t="s">
        <v>92</v>
      </c>
      <c r="Y63" s="124" t="s">
        <v>93</v>
      </c>
      <c r="Z63" s="125" t="s">
        <v>110</v>
      </c>
      <c r="AA63" s="125" t="s">
        <v>347</v>
      </c>
      <c r="AB63" s="125" t="s">
        <v>94</v>
      </c>
      <c r="AC63" s="126" t="str">
        <f t="shared" si="19"/>
        <v>CON-047</v>
      </c>
      <c r="AD63" s="123">
        <v>80111600</v>
      </c>
      <c r="AE63" s="47" t="s">
        <v>339</v>
      </c>
      <c r="AF63" s="127">
        <f t="shared" si="27"/>
        <v>45677</v>
      </c>
      <c r="AG63" s="127">
        <f t="shared" si="20"/>
        <v>45677</v>
      </c>
      <c r="AH63" s="141">
        <f t="shared" ref="AH63:AH94" si="31">+V63</f>
        <v>10</v>
      </c>
      <c r="AI63" s="132" t="s">
        <v>96</v>
      </c>
      <c r="AJ63" s="151" t="s">
        <v>97</v>
      </c>
      <c r="AK63" s="128">
        <f t="shared" si="23"/>
        <v>83200000</v>
      </c>
      <c r="AL63" s="128">
        <f t="shared" si="6"/>
        <v>83200000</v>
      </c>
      <c r="AM63" s="128"/>
      <c r="AN63" s="132" t="s">
        <v>94</v>
      </c>
      <c r="AO63" s="132" t="s">
        <v>98</v>
      </c>
      <c r="AP63" s="152" t="s">
        <v>99</v>
      </c>
      <c r="AQ63" s="153" t="s">
        <v>100</v>
      </c>
      <c r="AR63" s="129" t="str">
        <f>F63</f>
        <v>Grupo Interno de Trabajo de Infraestructura Física</v>
      </c>
      <c r="AS63" s="130" t="s">
        <v>101</v>
      </c>
      <c r="AT63" s="131" t="s">
        <v>102</v>
      </c>
      <c r="AU63" s="132" t="s">
        <v>94</v>
      </c>
      <c r="AV63" s="132" t="s">
        <v>94</v>
      </c>
      <c r="AW63" s="133" t="s">
        <v>103</v>
      </c>
      <c r="AX63" s="133" t="s">
        <v>104</v>
      </c>
      <c r="AY63" s="133" t="s">
        <v>105</v>
      </c>
      <c r="AZ63" s="133" t="s">
        <v>103</v>
      </c>
      <c r="BA63" s="133"/>
      <c r="BB63" s="133"/>
      <c r="BC63" s="154"/>
    </row>
    <row r="64" spans="1:55" s="3" customFormat="1" ht="126" customHeight="1">
      <c r="A64" s="112" t="s">
        <v>323</v>
      </c>
      <c r="B64" s="113" t="s">
        <v>182</v>
      </c>
      <c r="C64" s="113" t="s">
        <v>85</v>
      </c>
      <c r="D64" s="113" t="s">
        <v>20</v>
      </c>
      <c r="E64" s="113" t="s">
        <v>21</v>
      </c>
      <c r="F64" s="113" t="s">
        <v>201</v>
      </c>
      <c r="G64" s="114" t="s">
        <v>106</v>
      </c>
      <c r="H64" s="114" t="s">
        <v>107</v>
      </c>
      <c r="I64" s="113" t="s">
        <v>108</v>
      </c>
      <c r="J64" s="113">
        <v>5</v>
      </c>
      <c r="K64" s="115">
        <v>4200000</v>
      </c>
      <c r="L64" s="116">
        <v>0.05</v>
      </c>
      <c r="M64" s="117">
        <f t="shared" si="29"/>
        <v>4410000</v>
      </c>
      <c r="N64" s="113">
        <v>1</v>
      </c>
      <c r="O64" s="113" t="s">
        <v>109</v>
      </c>
      <c r="P64" s="119">
        <v>45677</v>
      </c>
      <c r="Q64" s="119">
        <v>45981</v>
      </c>
      <c r="R64" s="120">
        <f>M64*V64</f>
        <v>44100000</v>
      </c>
      <c r="S64" s="121"/>
      <c r="T64" s="118"/>
      <c r="U64" s="120">
        <f t="shared" si="17"/>
        <v>0</v>
      </c>
      <c r="V64" s="148">
        <f t="shared" si="28"/>
        <v>10</v>
      </c>
      <c r="W64" s="122">
        <f t="shared" si="30"/>
        <v>44100000</v>
      </c>
      <c r="X64" s="123" t="s">
        <v>92</v>
      </c>
      <c r="Y64" s="124" t="s">
        <v>93</v>
      </c>
      <c r="Z64" s="125" t="s">
        <v>110</v>
      </c>
      <c r="AA64" s="125" t="s">
        <v>347</v>
      </c>
      <c r="AB64" s="125" t="s">
        <v>94</v>
      </c>
      <c r="AC64" s="126" t="str">
        <f t="shared" si="19"/>
        <v>CON-048</v>
      </c>
      <c r="AD64" s="123">
        <v>80111600</v>
      </c>
      <c r="AE64" s="47" t="s">
        <v>473</v>
      </c>
      <c r="AF64" s="127" t="s">
        <v>474</v>
      </c>
      <c r="AG64" s="127" t="str">
        <f t="shared" si="20"/>
        <v>febrero</v>
      </c>
      <c r="AH64" s="141">
        <f t="shared" si="31"/>
        <v>10</v>
      </c>
      <c r="AI64" s="132" t="s">
        <v>96</v>
      </c>
      <c r="AJ64" s="151" t="s">
        <v>97</v>
      </c>
      <c r="AK64" s="128">
        <f t="shared" si="23"/>
        <v>44100000</v>
      </c>
      <c r="AL64" s="128">
        <f t="shared" si="6"/>
        <v>44100000</v>
      </c>
      <c r="AM64" s="128"/>
      <c r="AN64" s="132" t="s">
        <v>94</v>
      </c>
      <c r="AO64" s="132" t="s">
        <v>98</v>
      </c>
      <c r="AP64" s="152" t="s">
        <v>99</v>
      </c>
      <c r="AQ64" s="153" t="s">
        <v>100</v>
      </c>
      <c r="AR64" s="129" t="str">
        <f>F64</f>
        <v>Grupo Interno de Trabajo de Infraestructura Física</v>
      </c>
      <c r="AS64" s="130" t="s">
        <v>101</v>
      </c>
      <c r="AT64" s="131" t="s">
        <v>102</v>
      </c>
      <c r="AU64" s="132" t="s">
        <v>94</v>
      </c>
      <c r="AV64" s="132" t="s">
        <v>94</v>
      </c>
      <c r="AW64" s="133" t="s">
        <v>103</v>
      </c>
      <c r="AX64" s="133" t="s">
        <v>104</v>
      </c>
      <c r="AY64" s="133" t="s">
        <v>105</v>
      </c>
      <c r="AZ64" s="133" t="s">
        <v>103</v>
      </c>
      <c r="BA64" s="133"/>
      <c r="BB64" s="133"/>
      <c r="BC64" s="154"/>
    </row>
    <row r="65" spans="1:55" s="3" customFormat="1" ht="63.75" customHeight="1">
      <c r="A65" s="112" t="s">
        <v>196</v>
      </c>
      <c r="B65" s="113" t="s">
        <v>183</v>
      </c>
      <c r="C65" s="113" t="s">
        <v>85</v>
      </c>
      <c r="D65" s="113" t="s">
        <v>20</v>
      </c>
      <c r="E65" s="113" t="s">
        <v>21</v>
      </c>
      <c r="F65" s="113" t="s">
        <v>201</v>
      </c>
      <c r="G65" s="114" t="s">
        <v>106</v>
      </c>
      <c r="H65" s="114" t="s">
        <v>107</v>
      </c>
      <c r="I65" s="113" t="s">
        <v>108</v>
      </c>
      <c r="J65" s="113">
        <v>3</v>
      </c>
      <c r="K65" s="115">
        <v>3600000</v>
      </c>
      <c r="L65" s="116">
        <v>0.05</v>
      </c>
      <c r="M65" s="117">
        <f t="shared" si="29"/>
        <v>3780000</v>
      </c>
      <c r="N65" s="113">
        <v>1</v>
      </c>
      <c r="O65" s="113" t="s">
        <v>109</v>
      </c>
      <c r="P65" s="119">
        <v>45677</v>
      </c>
      <c r="Q65" s="119">
        <v>45981</v>
      </c>
      <c r="R65" s="120">
        <f>M65*V65</f>
        <v>37800000</v>
      </c>
      <c r="S65" s="121"/>
      <c r="T65" s="118"/>
      <c r="U65" s="120">
        <f t="shared" si="17"/>
        <v>0</v>
      </c>
      <c r="V65" s="148">
        <f t="shared" si="28"/>
        <v>10</v>
      </c>
      <c r="W65" s="122">
        <f t="shared" si="30"/>
        <v>37800000</v>
      </c>
      <c r="X65" s="123" t="s">
        <v>92</v>
      </c>
      <c r="Y65" s="124" t="s">
        <v>93</v>
      </c>
      <c r="Z65" s="125" t="s">
        <v>110</v>
      </c>
      <c r="AA65" s="125" t="s">
        <v>347</v>
      </c>
      <c r="AB65" s="125" t="s">
        <v>94</v>
      </c>
      <c r="AC65" s="126" t="str">
        <f t="shared" si="19"/>
        <v>CON-049</v>
      </c>
      <c r="AD65" s="123">
        <v>80111600</v>
      </c>
      <c r="AE65" s="47" t="s">
        <v>344</v>
      </c>
      <c r="AF65" s="127">
        <f t="shared" ref="AF65:AF74" si="32">+P65</f>
        <v>45677</v>
      </c>
      <c r="AG65" s="127">
        <f t="shared" si="20"/>
        <v>45677</v>
      </c>
      <c r="AH65" s="141">
        <f t="shared" si="31"/>
        <v>10</v>
      </c>
      <c r="AI65" s="132" t="s">
        <v>96</v>
      </c>
      <c r="AJ65" s="151" t="s">
        <v>97</v>
      </c>
      <c r="AK65" s="128">
        <f t="shared" si="23"/>
        <v>37800000</v>
      </c>
      <c r="AL65" s="128">
        <f t="shared" si="6"/>
        <v>37800000</v>
      </c>
      <c r="AM65" s="128"/>
      <c r="AN65" s="132" t="s">
        <v>94</v>
      </c>
      <c r="AO65" s="132" t="s">
        <v>98</v>
      </c>
      <c r="AP65" s="152" t="s">
        <v>99</v>
      </c>
      <c r="AQ65" s="153" t="s">
        <v>100</v>
      </c>
      <c r="AR65" s="129" t="str">
        <f t="shared" ref="AR65:AR107" si="33">E65</f>
        <v>DESPACHO VAD</v>
      </c>
      <c r="AS65" s="130" t="s">
        <v>101</v>
      </c>
      <c r="AT65" s="131" t="s">
        <v>102</v>
      </c>
      <c r="AU65" s="132" t="s">
        <v>94</v>
      </c>
      <c r="AV65" s="132" t="s">
        <v>94</v>
      </c>
      <c r="AW65" s="133" t="s">
        <v>103</v>
      </c>
      <c r="AX65" s="133" t="s">
        <v>104</v>
      </c>
      <c r="AY65" s="133" t="s">
        <v>105</v>
      </c>
      <c r="AZ65" s="133" t="s">
        <v>103</v>
      </c>
      <c r="BA65" s="133"/>
      <c r="BB65" s="133"/>
      <c r="BC65" s="154"/>
    </row>
    <row r="66" spans="1:55" s="3" customFormat="1" ht="60">
      <c r="A66" s="112" t="s">
        <v>113</v>
      </c>
      <c r="B66" s="113" t="s">
        <v>185</v>
      </c>
      <c r="C66" s="113" t="s">
        <v>85</v>
      </c>
      <c r="D66" s="113" t="s">
        <v>20</v>
      </c>
      <c r="E66" s="113" t="s">
        <v>26</v>
      </c>
      <c r="F66" s="113"/>
      <c r="G66" s="114" t="s">
        <v>123</v>
      </c>
      <c r="H66" s="114" t="s">
        <v>107</v>
      </c>
      <c r="I66" s="113" t="s">
        <v>124</v>
      </c>
      <c r="J66" s="113">
        <v>5</v>
      </c>
      <c r="K66" s="115">
        <v>2600000</v>
      </c>
      <c r="L66" s="116">
        <v>0.05</v>
      </c>
      <c r="M66" s="117">
        <f t="shared" si="29"/>
        <v>2730000</v>
      </c>
      <c r="N66" s="113">
        <v>1</v>
      </c>
      <c r="O66" s="113" t="s">
        <v>109</v>
      </c>
      <c r="P66" s="119">
        <v>45677</v>
      </c>
      <c r="Q66" s="119">
        <v>46011</v>
      </c>
      <c r="R66" s="120">
        <v>12285000</v>
      </c>
      <c r="S66" s="121"/>
      <c r="T66" s="118"/>
      <c r="U66" s="120">
        <f t="shared" si="17"/>
        <v>0</v>
      </c>
      <c r="V66" s="148">
        <f t="shared" si="28"/>
        <v>11</v>
      </c>
      <c r="W66" s="122">
        <f t="shared" si="30"/>
        <v>12285000</v>
      </c>
      <c r="X66" s="123" t="s">
        <v>92</v>
      </c>
      <c r="Y66" s="124" t="s">
        <v>93</v>
      </c>
      <c r="Z66" s="125" t="s">
        <v>110</v>
      </c>
      <c r="AA66" s="125" t="s">
        <v>347</v>
      </c>
      <c r="AB66" s="125" t="s">
        <v>94</v>
      </c>
      <c r="AC66" s="126" t="str">
        <f t="shared" si="19"/>
        <v>CON-050</v>
      </c>
      <c r="AD66" s="123">
        <v>80111600</v>
      </c>
      <c r="AE66" s="47" t="s">
        <v>213</v>
      </c>
      <c r="AF66" s="127">
        <f t="shared" si="32"/>
        <v>45677</v>
      </c>
      <c r="AG66" s="127">
        <f t="shared" si="20"/>
        <v>45677</v>
      </c>
      <c r="AH66" s="141">
        <f t="shared" si="31"/>
        <v>11</v>
      </c>
      <c r="AI66" s="132" t="s">
        <v>96</v>
      </c>
      <c r="AJ66" s="151" t="s">
        <v>97</v>
      </c>
      <c r="AK66" s="128">
        <f t="shared" si="23"/>
        <v>12285000</v>
      </c>
      <c r="AL66" s="128">
        <f t="shared" si="6"/>
        <v>12285000</v>
      </c>
      <c r="AM66" s="128"/>
      <c r="AN66" s="132" t="s">
        <v>94</v>
      </c>
      <c r="AO66" s="132" t="s">
        <v>98</v>
      </c>
      <c r="AP66" s="152" t="s">
        <v>99</v>
      </c>
      <c r="AQ66" s="153" t="s">
        <v>100</v>
      </c>
      <c r="AR66" s="129" t="str">
        <f t="shared" si="33"/>
        <v>SUBDIRECCIÓN DE SERVICIOS GENERALES</v>
      </c>
      <c r="AS66" s="130" t="s">
        <v>101</v>
      </c>
      <c r="AT66" s="131" t="s">
        <v>102</v>
      </c>
      <c r="AU66" s="132" t="s">
        <v>94</v>
      </c>
      <c r="AV66" s="132" t="s">
        <v>94</v>
      </c>
      <c r="AW66" s="133" t="s">
        <v>103</v>
      </c>
      <c r="AX66" s="133" t="s">
        <v>104</v>
      </c>
      <c r="AY66" s="133" t="s">
        <v>105</v>
      </c>
      <c r="AZ66" s="133" t="s">
        <v>103</v>
      </c>
      <c r="BA66" s="133"/>
      <c r="BB66" s="133"/>
      <c r="BC66" s="154"/>
    </row>
    <row r="67" spans="1:55" s="3" customFormat="1" ht="60">
      <c r="A67" s="112" t="s">
        <v>214</v>
      </c>
      <c r="B67" s="113" t="s">
        <v>187</v>
      </c>
      <c r="C67" s="113" t="s">
        <v>85</v>
      </c>
      <c r="D67" s="113" t="s">
        <v>20</v>
      </c>
      <c r="E67" s="113" t="s">
        <v>22</v>
      </c>
      <c r="F67" s="113"/>
      <c r="G67" s="114" t="s">
        <v>106</v>
      </c>
      <c r="H67" s="114" t="s">
        <v>107</v>
      </c>
      <c r="I67" s="113" t="s">
        <v>115</v>
      </c>
      <c r="J67" s="113">
        <v>2</v>
      </c>
      <c r="K67" s="115">
        <v>5000000</v>
      </c>
      <c r="L67" s="116">
        <v>0.05</v>
      </c>
      <c r="M67" s="117">
        <f t="shared" si="29"/>
        <v>5250000</v>
      </c>
      <c r="N67" s="113">
        <v>1</v>
      </c>
      <c r="O67" s="113" t="s">
        <v>109</v>
      </c>
      <c r="P67" s="119">
        <v>45670</v>
      </c>
      <c r="Q67" s="119">
        <v>46003</v>
      </c>
      <c r="R67" s="120">
        <f t="shared" ref="R67:R80" si="34">M67*V67</f>
        <v>57750000</v>
      </c>
      <c r="S67" s="121"/>
      <c r="T67" s="118"/>
      <c r="U67" s="120">
        <f t="shared" si="17"/>
        <v>0</v>
      </c>
      <c r="V67" s="148">
        <f t="shared" si="28"/>
        <v>11</v>
      </c>
      <c r="W67" s="122">
        <f t="shared" si="30"/>
        <v>57750000</v>
      </c>
      <c r="X67" s="123" t="s">
        <v>92</v>
      </c>
      <c r="Y67" s="124" t="s">
        <v>93</v>
      </c>
      <c r="Z67" s="125" t="s">
        <v>110</v>
      </c>
      <c r="AA67" s="125" t="s">
        <v>347</v>
      </c>
      <c r="AB67" s="125" t="s">
        <v>94</v>
      </c>
      <c r="AC67" s="126" t="str">
        <f t="shared" si="19"/>
        <v>CON-051</v>
      </c>
      <c r="AD67" s="123">
        <v>80111600</v>
      </c>
      <c r="AE67" s="47" t="s">
        <v>216</v>
      </c>
      <c r="AF67" s="127">
        <f t="shared" si="32"/>
        <v>45670</v>
      </c>
      <c r="AG67" s="127">
        <f t="shared" si="20"/>
        <v>45670</v>
      </c>
      <c r="AH67" s="141">
        <f t="shared" si="31"/>
        <v>11</v>
      </c>
      <c r="AI67" s="132" t="s">
        <v>96</v>
      </c>
      <c r="AJ67" s="151" t="s">
        <v>97</v>
      </c>
      <c r="AK67" s="128">
        <f t="shared" si="23"/>
        <v>57750000</v>
      </c>
      <c r="AL67" s="128">
        <f t="shared" si="6"/>
        <v>57750000</v>
      </c>
      <c r="AM67" s="128"/>
      <c r="AN67" s="132" t="s">
        <v>94</v>
      </c>
      <c r="AO67" s="132" t="s">
        <v>98</v>
      </c>
      <c r="AP67" s="152" t="s">
        <v>99</v>
      </c>
      <c r="AQ67" s="153" t="s">
        <v>100</v>
      </c>
      <c r="AR67" s="129" t="str">
        <f t="shared" si="33"/>
        <v xml:space="preserve">GRUPO DE CONTRATACIÓN </v>
      </c>
      <c r="AS67" s="130" t="s">
        <v>101</v>
      </c>
      <c r="AT67" s="131" t="s">
        <v>102</v>
      </c>
      <c r="AU67" s="132" t="s">
        <v>94</v>
      </c>
      <c r="AV67" s="132" t="s">
        <v>94</v>
      </c>
      <c r="AW67" s="133" t="s">
        <v>103</v>
      </c>
      <c r="AX67" s="133" t="s">
        <v>104</v>
      </c>
      <c r="AY67" s="133" t="s">
        <v>105</v>
      </c>
      <c r="AZ67" s="133" t="s">
        <v>103</v>
      </c>
      <c r="BA67" s="133"/>
      <c r="BB67" s="133"/>
      <c r="BC67" s="154"/>
    </row>
    <row r="68" spans="1:55" s="3" customFormat="1" ht="88.5" customHeight="1">
      <c r="A68" s="112" t="s">
        <v>196</v>
      </c>
      <c r="B68" s="113" t="s">
        <v>189</v>
      </c>
      <c r="C68" s="113" t="s">
        <v>85</v>
      </c>
      <c r="D68" s="113" t="s">
        <v>20</v>
      </c>
      <c r="E68" s="113" t="s">
        <v>24</v>
      </c>
      <c r="F68" s="113"/>
      <c r="G68" s="114" t="s">
        <v>106</v>
      </c>
      <c r="H68" s="114" t="s">
        <v>107</v>
      </c>
      <c r="I68" s="113" t="s">
        <v>108</v>
      </c>
      <c r="J68" s="113">
        <v>6</v>
      </c>
      <c r="K68" s="115">
        <v>4400000</v>
      </c>
      <c r="L68" s="116">
        <v>0.05</v>
      </c>
      <c r="M68" s="117">
        <f t="shared" si="29"/>
        <v>4620000</v>
      </c>
      <c r="N68" s="113">
        <v>1</v>
      </c>
      <c r="O68" s="113" t="s">
        <v>109</v>
      </c>
      <c r="P68" s="119">
        <v>45691</v>
      </c>
      <c r="Q68" s="119">
        <v>46003</v>
      </c>
      <c r="R68" s="120">
        <f t="shared" si="34"/>
        <v>46200000</v>
      </c>
      <c r="S68" s="121"/>
      <c r="T68" s="118"/>
      <c r="U68" s="120">
        <f t="shared" si="17"/>
        <v>0</v>
      </c>
      <c r="V68" s="148">
        <f t="shared" si="28"/>
        <v>10</v>
      </c>
      <c r="W68" s="122">
        <f t="shared" si="30"/>
        <v>46200000</v>
      </c>
      <c r="X68" s="123" t="s">
        <v>92</v>
      </c>
      <c r="Y68" s="124" t="s">
        <v>93</v>
      </c>
      <c r="Z68" s="125" t="s">
        <v>110</v>
      </c>
      <c r="AA68" s="125" t="s">
        <v>347</v>
      </c>
      <c r="AB68" s="125" t="s">
        <v>94</v>
      </c>
      <c r="AC68" s="126" t="str">
        <f t="shared" si="19"/>
        <v>CON-052</v>
      </c>
      <c r="AD68" s="123">
        <v>80111600</v>
      </c>
      <c r="AE68" s="47" t="s">
        <v>375</v>
      </c>
      <c r="AF68" s="127">
        <f t="shared" si="32"/>
        <v>45691</v>
      </c>
      <c r="AG68" s="127">
        <f t="shared" si="20"/>
        <v>45691</v>
      </c>
      <c r="AH68" s="141">
        <f t="shared" si="31"/>
        <v>10</v>
      </c>
      <c r="AI68" s="132" t="s">
        <v>96</v>
      </c>
      <c r="AJ68" s="151" t="s">
        <v>97</v>
      </c>
      <c r="AK68" s="128">
        <f t="shared" si="23"/>
        <v>46200000</v>
      </c>
      <c r="AL68" s="128">
        <f t="shared" si="6"/>
        <v>46200000</v>
      </c>
      <c r="AM68" s="128"/>
      <c r="AN68" s="132" t="s">
        <v>94</v>
      </c>
      <c r="AO68" s="132" t="s">
        <v>98</v>
      </c>
      <c r="AP68" s="152" t="s">
        <v>99</v>
      </c>
      <c r="AQ68" s="153" t="s">
        <v>100</v>
      </c>
      <c r="AR68" s="129" t="str">
        <f t="shared" si="33"/>
        <v xml:space="preserve">SUBDIRECCIÓN DE GESTIÓN DE SISTEMAS DE INFORMACIÓN </v>
      </c>
      <c r="AS68" s="130" t="s">
        <v>101</v>
      </c>
      <c r="AT68" s="131" t="s">
        <v>102</v>
      </c>
      <c r="AU68" s="132" t="s">
        <v>94</v>
      </c>
      <c r="AV68" s="132" t="s">
        <v>94</v>
      </c>
      <c r="AW68" s="133" t="s">
        <v>103</v>
      </c>
      <c r="AX68" s="133" t="s">
        <v>104</v>
      </c>
      <c r="AY68" s="133" t="s">
        <v>105</v>
      </c>
      <c r="AZ68" s="133" t="s">
        <v>103</v>
      </c>
      <c r="BA68" s="133"/>
      <c r="BB68" s="133"/>
      <c r="BC68" s="154"/>
    </row>
    <row r="69" spans="1:55" s="3" customFormat="1" ht="122.25" customHeight="1">
      <c r="A69" s="112" t="s">
        <v>113</v>
      </c>
      <c r="B69" s="113" t="s">
        <v>191</v>
      </c>
      <c r="C69" s="113" t="s">
        <v>85</v>
      </c>
      <c r="D69" s="113" t="s">
        <v>20</v>
      </c>
      <c r="E69" s="113" t="s">
        <v>24</v>
      </c>
      <c r="F69" s="113"/>
      <c r="G69" s="114" t="s">
        <v>106</v>
      </c>
      <c r="H69" s="114" t="s">
        <v>107</v>
      </c>
      <c r="I69" s="113" t="s">
        <v>108</v>
      </c>
      <c r="J69" s="113">
        <v>6</v>
      </c>
      <c r="K69" s="115">
        <v>4400000</v>
      </c>
      <c r="L69" s="116">
        <v>0.05</v>
      </c>
      <c r="M69" s="117">
        <f t="shared" si="29"/>
        <v>4620000</v>
      </c>
      <c r="N69" s="113">
        <v>1</v>
      </c>
      <c r="O69" s="113" t="s">
        <v>109</v>
      </c>
      <c r="P69" s="119">
        <v>45691</v>
      </c>
      <c r="Q69" s="119">
        <v>46003</v>
      </c>
      <c r="R69" s="120">
        <f t="shared" si="34"/>
        <v>46200000</v>
      </c>
      <c r="S69" s="121"/>
      <c r="T69" s="118"/>
      <c r="U69" s="120">
        <f t="shared" si="17"/>
        <v>0</v>
      </c>
      <c r="V69" s="148">
        <f t="shared" si="28"/>
        <v>10</v>
      </c>
      <c r="W69" s="122">
        <f t="shared" si="30"/>
        <v>46200000</v>
      </c>
      <c r="X69" s="123" t="s">
        <v>92</v>
      </c>
      <c r="Y69" s="124" t="s">
        <v>93</v>
      </c>
      <c r="Z69" s="125" t="s">
        <v>110</v>
      </c>
      <c r="AA69" s="125" t="s">
        <v>347</v>
      </c>
      <c r="AB69" s="125" t="s">
        <v>94</v>
      </c>
      <c r="AC69" s="126" t="str">
        <f t="shared" si="19"/>
        <v>CON-053</v>
      </c>
      <c r="AD69" s="123">
        <v>80111600</v>
      </c>
      <c r="AE69" s="47" t="s">
        <v>219</v>
      </c>
      <c r="AF69" s="127">
        <f t="shared" si="32"/>
        <v>45691</v>
      </c>
      <c r="AG69" s="127">
        <f t="shared" si="20"/>
        <v>45691</v>
      </c>
      <c r="AH69" s="141">
        <f t="shared" si="31"/>
        <v>10</v>
      </c>
      <c r="AI69" s="132" t="s">
        <v>96</v>
      </c>
      <c r="AJ69" s="151" t="s">
        <v>97</v>
      </c>
      <c r="AK69" s="128">
        <f t="shared" si="23"/>
        <v>46200000</v>
      </c>
      <c r="AL69" s="128">
        <f t="shared" si="6"/>
        <v>46200000</v>
      </c>
      <c r="AM69" s="128"/>
      <c r="AN69" s="132" t="s">
        <v>94</v>
      </c>
      <c r="AO69" s="132" t="s">
        <v>98</v>
      </c>
      <c r="AP69" s="152" t="s">
        <v>99</v>
      </c>
      <c r="AQ69" s="153" t="s">
        <v>100</v>
      </c>
      <c r="AR69" s="129" t="str">
        <f t="shared" si="33"/>
        <v xml:space="preserve">SUBDIRECCIÓN DE GESTIÓN DE SISTEMAS DE INFORMACIÓN </v>
      </c>
      <c r="AS69" s="130" t="s">
        <v>101</v>
      </c>
      <c r="AT69" s="131" t="s">
        <v>102</v>
      </c>
      <c r="AU69" s="132" t="s">
        <v>94</v>
      </c>
      <c r="AV69" s="132" t="s">
        <v>94</v>
      </c>
      <c r="AW69" s="133" t="s">
        <v>103</v>
      </c>
      <c r="AX69" s="133" t="s">
        <v>104</v>
      </c>
      <c r="AY69" s="133" t="s">
        <v>105</v>
      </c>
      <c r="AZ69" s="133" t="s">
        <v>103</v>
      </c>
      <c r="BA69" s="133"/>
      <c r="BB69" s="133"/>
      <c r="BC69" s="154"/>
    </row>
    <row r="70" spans="1:55" s="3" customFormat="1" ht="84">
      <c r="A70" s="112" t="s">
        <v>113</v>
      </c>
      <c r="B70" s="113" t="s">
        <v>193</v>
      </c>
      <c r="C70" s="113" t="s">
        <v>85</v>
      </c>
      <c r="D70" s="113" t="s">
        <v>20</v>
      </c>
      <c r="E70" s="113" t="s">
        <v>24</v>
      </c>
      <c r="F70" s="113"/>
      <c r="G70" s="114" t="s">
        <v>106</v>
      </c>
      <c r="H70" s="114" t="s">
        <v>107</v>
      </c>
      <c r="I70" s="113" t="s">
        <v>115</v>
      </c>
      <c r="J70" s="113">
        <v>1</v>
      </c>
      <c r="K70" s="115">
        <v>4700000</v>
      </c>
      <c r="L70" s="116">
        <v>0.05</v>
      </c>
      <c r="M70" s="117">
        <f t="shared" si="29"/>
        <v>4935000</v>
      </c>
      <c r="N70" s="113">
        <v>1</v>
      </c>
      <c r="O70" s="113" t="s">
        <v>109</v>
      </c>
      <c r="P70" s="119">
        <v>45691</v>
      </c>
      <c r="Q70" s="119">
        <v>46003</v>
      </c>
      <c r="R70" s="120">
        <f t="shared" si="34"/>
        <v>49350000</v>
      </c>
      <c r="S70" s="121"/>
      <c r="T70" s="118"/>
      <c r="U70" s="120">
        <f t="shared" ref="U70:U101" si="35">IF($O70="MENSUAL",ROUND((((T70-S70))/30),0)*$M70,((T70-S70)/30)*$M70)</f>
        <v>0</v>
      </c>
      <c r="V70" s="148">
        <f t="shared" si="28"/>
        <v>10</v>
      </c>
      <c r="W70" s="122">
        <f t="shared" si="30"/>
        <v>49350000</v>
      </c>
      <c r="X70" s="123" t="s">
        <v>92</v>
      </c>
      <c r="Y70" s="124" t="s">
        <v>93</v>
      </c>
      <c r="Z70" s="125" t="s">
        <v>110</v>
      </c>
      <c r="AA70" s="125" t="s">
        <v>347</v>
      </c>
      <c r="AB70" s="125" t="s">
        <v>94</v>
      </c>
      <c r="AC70" s="126" t="str">
        <f t="shared" si="19"/>
        <v>CON-054</v>
      </c>
      <c r="AD70" s="123">
        <v>80111600</v>
      </c>
      <c r="AE70" s="47" t="s">
        <v>221</v>
      </c>
      <c r="AF70" s="127">
        <f t="shared" si="32"/>
        <v>45691</v>
      </c>
      <c r="AG70" s="127">
        <f t="shared" si="20"/>
        <v>45691</v>
      </c>
      <c r="AH70" s="141">
        <f t="shared" si="31"/>
        <v>10</v>
      </c>
      <c r="AI70" s="132" t="s">
        <v>96</v>
      </c>
      <c r="AJ70" s="151" t="s">
        <v>97</v>
      </c>
      <c r="AK70" s="128">
        <f t="shared" si="23"/>
        <v>49350000</v>
      </c>
      <c r="AL70" s="128">
        <f t="shared" si="6"/>
        <v>49350000</v>
      </c>
      <c r="AM70" s="128"/>
      <c r="AN70" s="132" t="s">
        <v>94</v>
      </c>
      <c r="AO70" s="132" t="s">
        <v>98</v>
      </c>
      <c r="AP70" s="152" t="s">
        <v>99</v>
      </c>
      <c r="AQ70" s="153" t="s">
        <v>100</v>
      </c>
      <c r="AR70" s="129" t="str">
        <f t="shared" si="33"/>
        <v xml:space="preserve">SUBDIRECCIÓN DE GESTIÓN DE SISTEMAS DE INFORMACIÓN </v>
      </c>
      <c r="AS70" s="130" t="s">
        <v>101</v>
      </c>
      <c r="AT70" s="131" t="s">
        <v>102</v>
      </c>
      <c r="AU70" s="132" t="s">
        <v>94</v>
      </c>
      <c r="AV70" s="132" t="s">
        <v>94</v>
      </c>
      <c r="AW70" s="133" t="s">
        <v>103</v>
      </c>
      <c r="AX70" s="133" t="s">
        <v>104</v>
      </c>
      <c r="AY70" s="133" t="s">
        <v>105</v>
      </c>
      <c r="AZ70" s="133" t="s">
        <v>103</v>
      </c>
      <c r="BA70" s="133"/>
      <c r="BB70" s="133"/>
      <c r="BC70" s="154"/>
    </row>
    <row r="71" spans="1:55" s="3" customFormat="1" ht="84">
      <c r="A71" s="112" t="s">
        <v>113</v>
      </c>
      <c r="B71" s="113" t="s">
        <v>194</v>
      </c>
      <c r="C71" s="113" t="s">
        <v>85</v>
      </c>
      <c r="D71" s="113" t="s">
        <v>20</v>
      </c>
      <c r="E71" s="113" t="s">
        <v>24</v>
      </c>
      <c r="F71" s="113"/>
      <c r="G71" s="114" t="s">
        <v>106</v>
      </c>
      <c r="H71" s="114" t="s">
        <v>107</v>
      </c>
      <c r="I71" s="113" t="s">
        <v>108</v>
      </c>
      <c r="J71" s="113">
        <v>6</v>
      </c>
      <c r="K71" s="115">
        <v>4400000</v>
      </c>
      <c r="L71" s="116">
        <v>0.05</v>
      </c>
      <c r="M71" s="117">
        <f t="shared" si="29"/>
        <v>4620000</v>
      </c>
      <c r="N71" s="113">
        <v>1</v>
      </c>
      <c r="O71" s="113" t="s">
        <v>109</v>
      </c>
      <c r="P71" s="119">
        <v>45691</v>
      </c>
      <c r="Q71" s="119">
        <v>46003</v>
      </c>
      <c r="R71" s="120">
        <f t="shared" si="34"/>
        <v>46200000</v>
      </c>
      <c r="S71" s="121"/>
      <c r="T71" s="118"/>
      <c r="U71" s="120">
        <f t="shared" si="35"/>
        <v>0</v>
      </c>
      <c r="V71" s="148">
        <f t="shared" si="28"/>
        <v>10</v>
      </c>
      <c r="W71" s="122">
        <f t="shared" si="30"/>
        <v>46200000</v>
      </c>
      <c r="X71" s="123" t="s">
        <v>92</v>
      </c>
      <c r="Y71" s="124" t="s">
        <v>93</v>
      </c>
      <c r="Z71" s="125" t="s">
        <v>110</v>
      </c>
      <c r="AA71" s="125" t="s">
        <v>347</v>
      </c>
      <c r="AB71" s="125" t="s">
        <v>94</v>
      </c>
      <c r="AC71" s="126" t="str">
        <f t="shared" si="19"/>
        <v>CON-055</v>
      </c>
      <c r="AD71" s="123">
        <v>80111600</v>
      </c>
      <c r="AE71" s="47" t="s">
        <v>223</v>
      </c>
      <c r="AF71" s="127">
        <f t="shared" si="32"/>
        <v>45691</v>
      </c>
      <c r="AG71" s="127">
        <f t="shared" si="20"/>
        <v>45691</v>
      </c>
      <c r="AH71" s="141">
        <f t="shared" si="31"/>
        <v>10</v>
      </c>
      <c r="AI71" s="132" t="s">
        <v>96</v>
      </c>
      <c r="AJ71" s="151" t="s">
        <v>97</v>
      </c>
      <c r="AK71" s="128">
        <f t="shared" si="23"/>
        <v>46200000</v>
      </c>
      <c r="AL71" s="128">
        <f t="shared" si="6"/>
        <v>46200000</v>
      </c>
      <c r="AM71" s="128"/>
      <c r="AN71" s="132" t="s">
        <v>94</v>
      </c>
      <c r="AO71" s="132" t="s">
        <v>98</v>
      </c>
      <c r="AP71" s="152" t="s">
        <v>99</v>
      </c>
      <c r="AQ71" s="153" t="s">
        <v>100</v>
      </c>
      <c r="AR71" s="129" t="str">
        <f t="shared" si="33"/>
        <v xml:space="preserve">SUBDIRECCIÓN DE GESTIÓN DE SISTEMAS DE INFORMACIÓN </v>
      </c>
      <c r="AS71" s="130" t="s">
        <v>101</v>
      </c>
      <c r="AT71" s="131" t="s">
        <v>102</v>
      </c>
      <c r="AU71" s="132" t="s">
        <v>94</v>
      </c>
      <c r="AV71" s="132" t="s">
        <v>94</v>
      </c>
      <c r="AW71" s="133" t="s">
        <v>103</v>
      </c>
      <c r="AX71" s="133" t="s">
        <v>104</v>
      </c>
      <c r="AY71" s="133" t="s">
        <v>105</v>
      </c>
      <c r="AZ71" s="133" t="s">
        <v>103</v>
      </c>
      <c r="BA71" s="133"/>
      <c r="BB71" s="133"/>
      <c r="BC71" s="154"/>
    </row>
    <row r="72" spans="1:55" s="3" customFormat="1" ht="70.5" customHeight="1">
      <c r="A72" s="112" t="s">
        <v>196</v>
      </c>
      <c r="B72" s="113" t="s">
        <v>197</v>
      </c>
      <c r="C72" s="113" t="s">
        <v>85</v>
      </c>
      <c r="D72" s="113" t="s">
        <v>20</v>
      </c>
      <c r="E72" s="113" t="s">
        <v>24</v>
      </c>
      <c r="F72" s="113"/>
      <c r="G72" s="114" t="s">
        <v>225</v>
      </c>
      <c r="H72" s="114" t="s">
        <v>107</v>
      </c>
      <c r="I72" s="113" t="s">
        <v>108</v>
      </c>
      <c r="J72" s="113">
        <v>6</v>
      </c>
      <c r="K72" s="115">
        <v>4400000</v>
      </c>
      <c r="L72" s="116">
        <v>0.05</v>
      </c>
      <c r="M72" s="117">
        <f t="shared" si="29"/>
        <v>4620000</v>
      </c>
      <c r="N72" s="113">
        <v>1</v>
      </c>
      <c r="O72" s="113" t="s">
        <v>109</v>
      </c>
      <c r="P72" s="119">
        <v>45691</v>
      </c>
      <c r="Q72" s="119">
        <v>46003</v>
      </c>
      <c r="R72" s="120">
        <f t="shared" si="34"/>
        <v>46200000</v>
      </c>
      <c r="S72" s="121"/>
      <c r="T72" s="118"/>
      <c r="U72" s="120">
        <f t="shared" si="35"/>
        <v>0</v>
      </c>
      <c r="V72" s="148">
        <f t="shared" si="28"/>
        <v>10</v>
      </c>
      <c r="W72" s="122">
        <f t="shared" si="30"/>
        <v>46200000</v>
      </c>
      <c r="X72" s="123" t="s">
        <v>92</v>
      </c>
      <c r="Y72" s="124" t="s">
        <v>93</v>
      </c>
      <c r="Z72" s="125" t="s">
        <v>110</v>
      </c>
      <c r="AA72" s="125" t="s">
        <v>347</v>
      </c>
      <c r="AB72" s="125" t="s">
        <v>641</v>
      </c>
      <c r="AC72" s="126" t="str">
        <f t="shared" si="19"/>
        <v>CON-056</v>
      </c>
      <c r="AD72" s="123">
        <v>80111600</v>
      </c>
      <c r="AE72" s="47" t="s">
        <v>469</v>
      </c>
      <c r="AF72" s="127">
        <f t="shared" si="32"/>
        <v>45691</v>
      </c>
      <c r="AG72" s="127">
        <f t="shared" si="20"/>
        <v>45691</v>
      </c>
      <c r="AH72" s="141">
        <f t="shared" si="31"/>
        <v>10</v>
      </c>
      <c r="AI72" s="132" t="s">
        <v>96</v>
      </c>
      <c r="AJ72" s="151" t="s">
        <v>97</v>
      </c>
      <c r="AK72" s="128">
        <f t="shared" si="23"/>
        <v>46200000</v>
      </c>
      <c r="AL72" s="128">
        <f t="shared" si="6"/>
        <v>46200000</v>
      </c>
      <c r="AM72" s="128"/>
      <c r="AN72" s="132" t="s">
        <v>94</v>
      </c>
      <c r="AO72" s="132" t="s">
        <v>98</v>
      </c>
      <c r="AP72" s="152" t="s">
        <v>99</v>
      </c>
      <c r="AQ72" s="153" t="s">
        <v>100</v>
      </c>
      <c r="AR72" s="129" t="str">
        <f t="shared" si="33"/>
        <v xml:space="preserve">SUBDIRECCIÓN DE GESTIÓN DE SISTEMAS DE INFORMACIÓN </v>
      </c>
      <c r="AS72" s="130" t="s">
        <v>101</v>
      </c>
      <c r="AT72" s="131" t="s">
        <v>102</v>
      </c>
      <c r="AU72" s="132" t="s">
        <v>94</v>
      </c>
      <c r="AV72" s="132" t="s">
        <v>94</v>
      </c>
      <c r="AW72" s="133" t="s">
        <v>103</v>
      </c>
      <c r="AX72" s="133" t="s">
        <v>104</v>
      </c>
      <c r="AY72" s="133" t="s">
        <v>105</v>
      </c>
      <c r="AZ72" s="133" t="s">
        <v>103</v>
      </c>
      <c r="BA72" s="133"/>
      <c r="BB72" s="133"/>
      <c r="BC72" s="154"/>
    </row>
    <row r="73" spans="1:55" s="3" customFormat="1" ht="84">
      <c r="A73" s="112" t="s">
        <v>113</v>
      </c>
      <c r="B73" s="113" t="s">
        <v>198</v>
      </c>
      <c r="C73" s="113" t="s">
        <v>85</v>
      </c>
      <c r="D73" s="113" t="s">
        <v>20</v>
      </c>
      <c r="E73" s="113" t="s">
        <v>24</v>
      </c>
      <c r="F73" s="113"/>
      <c r="G73" s="114" t="s">
        <v>106</v>
      </c>
      <c r="H73" s="114" t="s">
        <v>107</v>
      </c>
      <c r="I73" s="113" t="s">
        <v>115</v>
      </c>
      <c r="J73" s="113">
        <v>4</v>
      </c>
      <c r="K73" s="115">
        <v>5700000</v>
      </c>
      <c r="L73" s="116">
        <v>0.04</v>
      </c>
      <c r="M73" s="117">
        <f t="shared" si="29"/>
        <v>5928000</v>
      </c>
      <c r="N73" s="113">
        <v>1</v>
      </c>
      <c r="O73" s="113" t="s">
        <v>109</v>
      </c>
      <c r="P73" s="119">
        <v>45691</v>
      </c>
      <c r="Q73" s="119">
        <v>46010</v>
      </c>
      <c r="R73" s="120">
        <f t="shared" si="34"/>
        <v>65208000</v>
      </c>
      <c r="S73" s="121"/>
      <c r="T73" s="118"/>
      <c r="U73" s="120">
        <f t="shared" si="35"/>
        <v>0</v>
      </c>
      <c r="V73" s="148">
        <f t="shared" si="28"/>
        <v>11</v>
      </c>
      <c r="W73" s="122">
        <f t="shared" si="30"/>
        <v>65208000</v>
      </c>
      <c r="X73" s="123" t="s">
        <v>92</v>
      </c>
      <c r="Y73" s="124" t="s">
        <v>93</v>
      </c>
      <c r="Z73" s="125" t="s">
        <v>110</v>
      </c>
      <c r="AA73" s="125" t="s">
        <v>347</v>
      </c>
      <c r="AB73" s="125" t="s">
        <v>94</v>
      </c>
      <c r="AC73" s="126" t="str">
        <f t="shared" si="19"/>
        <v>CON-057</v>
      </c>
      <c r="AD73" s="123">
        <v>80111600</v>
      </c>
      <c r="AE73" s="47" t="s">
        <v>227</v>
      </c>
      <c r="AF73" s="127">
        <f t="shared" si="32"/>
        <v>45691</v>
      </c>
      <c r="AG73" s="127">
        <f t="shared" si="20"/>
        <v>45691</v>
      </c>
      <c r="AH73" s="141">
        <f t="shared" si="31"/>
        <v>11</v>
      </c>
      <c r="AI73" s="132" t="s">
        <v>96</v>
      </c>
      <c r="AJ73" s="151" t="s">
        <v>97</v>
      </c>
      <c r="AK73" s="128">
        <f t="shared" si="23"/>
        <v>65208000</v>
      </c>
      <c r="AL73" s="128">
        <f t="shared" si="6"/>
        <v>65208000</v>
      </c>
      <c r="AM73" s="128"/>
      <c r="AN73" s="132" t="s">
        <v>94</v>
      </c>
      <c r="AO73" s="132" t="s">
        <v>98</v>
      </c>
      <c r="AP73" s="152" t="s">
        <v>99</v>
      </c>
      <c r="AQ73" s="153" t="s">
        <v>100</v>
      </c>
      <c r="AR73" s="129" t="str">
        <f t="shared" si="33"/>
        <v xml:space="preserve">SUBDIRECCIÓN DE GESTIÓN DE SISTEMAS DE INFORMACIÓN </v>
      </c>
      <c r="AS73" s="130" t="s">
        <v>101</v>
      </c>
      <c r="AT73" s="131" t="s">
        <v>102</v>
      </c>
      <c r="AU73" s="132" t="s">
        <v>94</v>
      </c>
      <c r="AV73" s="132" t="s">
        <v>94</v>
      </c>
      <c r="AW73" s="133" t="s">
        <v>103</v>
      </c>
      <c r="AX73" s="133" t="s">
        <v>104</v>
      </c>
      <c r="AY73" s="133" t="s">
        <v>105</v>
      </c>
      <c r="AZ73" s="133" t="s">
        <v>103</v>
      </c>
      <c r="BA73" s="133"/>
      <c r="BB73" s="133"/>
      <c r="BC73" s="154"/>
    </row>
    <row r="74" spans="1:55" s="3" customFormat="1" ht="109.5" customHeight="1">
      <c r="A74" s="112" t="s">
        <v>113</v>
      </c>
      <c r="B74" s="113" t="s">
        <v>199</v>
      </c>
      <c r="C74" s="113" t="s">
        <v>85</v>
      </c>
      <c r="D74" s="113" t="s">
        <v>20</v>
      </c>
      <c r="E74" s="113" t="s">
        <v>24</v>
      </c>
      <c r="F74" s="113"/>
      <c r="G74" s="114" t="s">
        <v>106</v>
      </c>
      <c r="H74" s="114" t="s">
        <v>107</v>
      </c>
      <c r="I74" s="113" t="s">
        <v>115</v>
      </c>
      <c r="J74" s="113">
        <v>1</v>
      </c>
      <c r="K74" s="115">
        <v>4700000</v>
      </c>
      <c r="L74" s="116">
        <v>0.05</v>
      </c>
      <c r="M74" s="117">
        <f t="shared" si="29"/>
        <v>4935000</v>
      </c>
      <c r="N74" s="113">
        <v>1</v>
      </c>
      <c r="O74" s="113" t="s">
        <v>109</v>
      </c>
      <c r="P74" s="119">
        <v>45691</v>
      </c>
      <c r="Q74" s="119">
        <v>46003</v>
      </c>
      <c r="R74" s="120">
        <f t="shared" si="34"/>
        <v>49350000</v>
      </c>
      <c r="S74" s="121"/>
      <c r="T74" s="118"/>
      <c r="U74" s="120">
        <f t="shared" si="35"/>
        <v>0</v>
      </c>
      <c r="V74" s="148">
        <f t="shared" si="28"/>
        <v>10</v>
      </c>
      <c r="W74" s="122">
        <f t="shared" si="30"/>
        <v>49350000</v>
      </c>
      <c r="X74" s="123" t="s">
        <v>92</v>
      </c>
      <c r="Y74" s="124" t="s">
        <v>93</v>
      </c>
      <c r="Z74" s="125" t="s">
        <v>110</v>
      </c>
      <c r="AA74" s="125" t="s">
        <v>347</v>
      </c>
      <c r="AB74" s="125" t="s">
        <v>94</v>
      </c>
      <c r="AC74" s="126" t="str">
        <f t="shared" si="19"/>
        <v>CON-058</v>
      </c>
      <c r="AD74" s="123">
        <v>80111600</v>
      </c>
      <c r="AE74" s="47" t="s">
        <v>376</v>
      </c>
      <c r="AF74" s="127">
        <f t="shared" si="32"/>
        <v>45691</v>
      </c>
      <c r="AG74" s="127">
        <f t="shared" si="20"/>
        <v>45691</v>
      </c>
      <c r="AH74" s="141">
        <f t="shared" si="31"/>
        <v>10</v>
      </c>
      <c r="AI74" s="132" t="s">
        <v>96</v>
      </c>
      <c r="AJ74" s="151" t="s">
        <v>97</v>
      </c>
      <c r="AK74" s="128">
        <f t="shared" si="23"/>
        <v>49350000</v>
      </c>
      <c r="AL74" s="128">
        <f t="shared" si="6"/>
        <v>49350000</v>
      </c>
      <c r="AM74" s="128"/>
      <c r="AN74" s="132" t="s">
        <v>94</v>
      </c>
      <c r="AO74" s="132" t="s">
        <v>98</v>
      </c>
      <c r="AP74" s="152" t="s">
        <v>99</v>
      </c>
      <c r="AQ74" s="153" t="s">
        <v>100</v>
      </c>
      <c r="AR74" s="129" t="str">
        <f t="shared" si="33"/>
        <v xml:space="preserve">SUBDIRECCIÓN DE GESTIÓN DE SISTEMAS DE INFORMACIÓN </v>
      </c>
      <c r="AS74" s="130" t="s">
        <v>101</v>
      </c>
      <c r="AT74" s="131" t="s">
        <v>102</v>
      </c>
      <c r="AU74" s="132" t="s">
        <v>94</v>
      </c>
      <c r="AV74" s="132" t="s">
        <v>94</v>
      </c>
      <c r="AW74" s="133" t="s">
        <v>103</v>
      </c>
      <c r="AX74" s="133" t="s">
        <v>104</v>
      </c>
      <c r="AY74" s="133" t="s">
        <v>105</v>
      </c>
      <c r="AZ74" s="133" t="s">
        <v>103</v>
      </c>
      <c r="BA74" s="133"/>
      <c r="BB74" s="133"/>
      <c r="BC74" s="154"/>
    </row>
    <row r="75" spans="1:55" s="3" customFormat="1" ht="60" customHeight="1">
      <c r="A75" s="112" t="s">
        <v>113</v>
      </c>
      <c r="B75" s="113" t="s">
        <v>200</v>
      </c>
      <c r="C75" s="113" t="s">
        <v>85</v>
      </c>
      <c r="D75" s="113" t="s">
        <v>20</v>
      </c>
      <c r="E75" s="113" t="s">
        <v>24</v>
      </c>
      <c r="F75" s="113"/>
      <c r="G75" s="114" t="s">
        <v>106</v>
      </c>
      <c r="H75" s="114" t="s">
        <v>107</v>
      </c>
      <c r="I75" s="113" t="s">
        <v>108</v>
      </c>
      <c r="J75" s="113">
        <v>6</v>
      </c>
      <c r="K75" s="115">
        <v>4400000</v>
      </c>
      <c r="L75" s="116">
        <v>0.05</v>
      </c>
      <c r="M75" s="117">
        <f t="shared" si="29"/>
        <v>4620000</v>
      </c>
      <c r="N75" s="113">
        <v>1</v>
      </c>
      <c r="O75" s="113" t="s">
        <v>109</v>
      </c>
      <c r="P75" s="119">
        <v>45691</v>
      </c>
      <c r="Q75" s="119">
        <v>46003</v>
      </c>
      <c r="R75" s="120">
        <f t="shared" si="34"/>
        <v>46200000</v>
      </c>
      <c r="S75" s="121"/>
      <c r="T75" s="118"/>
      <c r="U75" s="120">
        <f t="shared" si="35"/>
        <v>0</v>
      </c>
      <c r="V75" s="148">
        <f t="shared" si="28"/>
        <v>10</v>
      </c>
      <c r="W75" s="122">
        <f t="shared" si="30"/>
        <v>46200000</v>
      </c>
      <c r="X75" s="123" t="s">
        <v>92</v>
      </c>
      <c r="Y75" s="124" t="s">
        <v>93</v>
      </c>
      <c r="Z75" s="125" t="s">
        <v>110</v>
      </c>
      <c r="AA75" s="125" t="s">
        <v>347</v>
      </c>
      <c r="AB75" s="125" t="s">
        <v>94</v>
      </c>
      <c r="AC75" s="126" t="str">
        <f t="shared" ref="AC75:AC107" si="36">"CON-"&amp;B75</f>
        <v>CON-059</v>
      </c>
      <c r="AD75" s="123">
        <v>80111600</v>
      </c>
      <c r="AE75" s="47" t="s">
        <v>377</v>
      </c>
      <c r="AF75" s="127" t="s">
        <v>230</v>
      </c>
      <c r="AG75" s="127" t="str">
        <f t="shared" ref="AG75:AG106" si="37">+AF75</f>
        <v>ferebro</v>
      </c>
      <c r="AH75" s="141">
        <f t="shared" si="31"/>
        <v>10</v>
      </c>
      <c r="AI75" s="132" t="s">
        <v>96</v>
      </c>
      <c r="AJ75" s="151" t="s">
        <v>97</v>
      </c>
      <c r="AK75" s="128">
        <f t="shared" si="23"/>
        <v>46200000</v>
      </c>
      <c r="AL75" s="128">
        <f t="shared" si="6"/>
        <v>46200000</v>
      </c>
      <c r="AM75" s="128"/>
      <c r="AN75" s="132" t="s">
        <v>94</v>
      </c>
      <c r="AO75" s="132" t="s">
        <v>98</v>
      </c>
      <c r="AP75" s="152" t="s">
        <v>99</v>
      </c>
      <c r="AQ75" s="153" t="s">
        <v>100</v>
      </c>
      <c r="AR75" s="129" t="str">
        <f t="shared" si="33"/>
        <v xml:space="preserve">SUBDIRECCIÓN DE GESTIÓN DE SISTEMAS DE INFORMACIÓN </v>
      </c>
      <c r="AS75" s="130" t="s">
        <v>101</v>
      </c>
      <c r="AT75" s="131" t="s">
        <v>102</v>
      </c>
      <c r="AU75" s="132" t="s">
        <v>94</v>
      </c>
      <c r="AV75" s="132" t="s">
        <v>94</v>
      </c>
      <c r="AW75" s="133" t="s">
        <v>103</v>
      </c>
      <c r="AX75" s="133" t="s">
        <v>104</v>
      </c>
      <c r="AY75" s="133" t="s">
        <v>105</v>
      </c>
      <c r="AZ75" s="133" t="s">
        <v>103</v>
      </c>
      <c r="BA75" s="133"/>
      <c r="BB75" s="133"/>
      <c r="BC75" s="154"/>
    </row>
    <row r="76" spans="1:55" s="3" customFormat="1" ht="84">
      <c r="A76" s="112" t="s">
        <v>113</v>
      </c>
      <c r="B76" s="113" t="s">
        <v>202</v>
      </c>
      <c r="C76" s="113" t="s">
        <v>85</v>
      </c>
      <c r="D76" s="113" t="s">
        <v>20</v>
      </c>
      <c r="E76" s="113" t="s">
        <v>24</v>
      </c>
      <c r="F76" s="113"/>
      <c r="G76" s="114" t="s">
        <v>106</v>
      </c>
      <c r="H76" s="114" t="s">
        <v>107</v>
      </c>
      <c r="I76" s="113" t="s">
        <v>108</v>
      </c>
      <c r="J76" s="113">
        <v>3</v>
      </c>
      <c r="K76" s="115">
        <v>3600000</v>
      </c>
      <c r="L76" s="116">
        <v>0.05</v>
      </c>
      <c r="M76" s="117">
        <f t="shared" si="29"/>
        <v>3780000</v>
      </c>
      <c r="N76" s="113">
        <v>1</v>
      </c>
      <c r="O76" s="113" t="s">
        <v>109</v>
      </c>
      <c r="P76" s="119">
        <v>45691</v>
      </c>
      <c r="Q76" s="119">
        <v>46003</v>
      </c>
      <c r="R76" s="120">
        <f t="shared" si="34"/>
        <v>37800000</v>
      </c>
      <c r="S76" s="121"/>
      <c r="T76" s="118"/>
      <c r="U76" s="120">
        <f t="shared" si="35"/>
        <v>0</v>
      </c>
      <c r="V76" s="148">
        <f t="shared" si="28"/>
        <v>10</v>
      </c>
      <c r="W76" s="122">
        <f t="shared" si="30"/>
        <v>37800000</v>
      </c>
      <c r="X76" s="123" t="s">
        <v>92</v>
      </c>
      <c r="Y76" s="124" t="s">
        <v>93</v>
      </c>
      <c r="Z76" s="125" t="s">
        <v>110</v>
      </c>
      <c r="AA76" s="125" t="s">
        <v>347</v>
      </c>
      <c r="AB76" s="125" t="s">
        <v>94</v>
      </c>
      <c r="AC76" s="126" t="str">
        <f t="shared" si="36"/>
        <v>CON-060</v>
      </c>
      <c r="AD76" s="123">
        <v>80111600</v>
      </c>
      <c r="AE76" s="47" t="s">
        <v>232</v>
      </c>
      <c r="AF76" s="127">
        <f>+P76</f>
        <v>45691</v>
      </c>
      <c r="AG76" s="127">
        <f t="shared" si="37"/>
        <v>45691</v>
      </c>
      <c r="AH76" s="141">
        <f t="shared" si="31"/>
        <v>10</v>
      </c>
      <c r="AI76" s="132" t="s">
        <v>96</v>
      </c>
      <c r="AJ76" s="151" t="s">
        <v>97</v>
      </c>
      <c r="AK76" s="128">
        <f t="shared" si="23"/>
        <v>37800000</v>
      </c>
      <c r="AL76" s="128">
        <f t="shared" si="6"/>
        <v>37800000</v>
      </c>
      <c r="AM76" s="128"/>
      <c r="AN76" s="132" t="s">
        <v>94</v>
      </c>
      <c r="AO76" s="132" t="s">
        <v>98</v>
      </c>
      <c r="AP76" s="152" t="s">
        <v>99</v>
      </c>
      <c r="AQ76" s="153" t="s">
        <v>100</v>
      </c>
      <c r="AR76" s="129" t="str">
        <f t="shared" si="33"/>
        <v xml:space="preserve">SUBDIRECCIÓN DE GESTIÓN DE SISTEMAS DE INFORMACIÓN </v>
      </c>
      <c r="AS76" s="130" t="s">
        <v>101</v>
      </c>
      <c r="AT76" s="131" t="s">
        <v>102</v>
      </c>
      <c r="AU76" s="132" t="s">
        <v>94</v>
      </c>
      <c r="AV76" s="132" t="s">
        <v>94</v>
      </c>
      <c r="AW76" s="133" t="s">
        <v>103</v>
      </c>
      <c r="AX76" s="133" t="s">
        <v>104</v>
      </c>
      <c r="AY76" s="133" t="s">
        <v>105</v>
      </c>
      <c r="AZ76" s="133" t="s">
        <v>103</v>
      </c>
      <c r="BA76" s="133"/>
      <c r="BB76" s="133"/>
      <c r="BC76" s="154"/>
    </row>
    <row r="77" spans="1:55" s="3" customFormat="1" ht="84">
      <c r="A77" s="112" t="s">
        <v>113</v>
      </c>
      <c r="B77" s="113" t="s">
        <v>203</v>
      </c>
      <c r="C77" s="113" t="s">
        <v>85</v>
      </c>
      <c r="D77" s="113" t="s">
        <v>20</v>
      </c>
      <c r="E77" s="113" t="s">
        <v>24</v>
      </c>
      <c r="F77" s="113"/>
      <c r="G77" s="114" t="s">
        <v>106</v>
      </c>
      <c r="H77" s="114" t="s">
        <v>107</v>
      </c>
      <c r="I77" s="113" t="s">
        <v>108</v>
      </c>
      <c r="J77" s="113">
        <v>6</v>
      </c>
      <c r="K77" s="115">
        <v>4400000</v>
      </c>
      <c r="L77" s="116">
        <v>0.05</v>
      </c>
      <c r="M77" s="117">
        <f t="shared" si="29"/>
        <v>4620000</v>
      </c>
      <c r="N77" s="113">
        <v>1</v>
      </c>
      <c r="O77" s="113" t="s">
        <v>109</v>
      </c>
      <c r="P77" s="119">
        <v>45691</v>
      </c>
      <c r="Q77" s="119">
        <v>46003</v>
      </c>
      <c r="R77" s="120">
        <f t="shared" si="34"/>
        <v>46200000</v>
      </c>
      <c r="S77" s="121"/>
      <c r="T77" s="118"/>
      <c r="U77" s="120">
        <f t="shared" si="35"/>
        <v>0</v>
      </c>
      <c r="V77" s="148">
        <f t="shared" si="28"/>
        <v>10</v>
      </c>
      <c r="W77" s="122">
        <f t="shared" si="30"/>
        <v>46200000</v>
      </c>
      <c r="X77" s="123" t="s">
        <v>92</v>
      </c>
      <c r="Y77" s="124" t="s">
        <v>93</v>
      </c>
      <c r="Z77" s="125" t="s">
        <v>110</v>
      </c>
      <c r="AA77" s="125" t="s">
        <v>347</v>
      </c>
      <c r="AB77" s="125" t="s">
        <v>94</v>
      </c>
      <c r="AC77" s="126" t="str">
        <f t="shared" si="36"/>
        <v>CON-061</v>
      </c>
      <c r="AD77" s="123">
        <v>80111600</v>
      </c>
      <c r="AE77" s="47" t="s">
        <v>378</v>
      </c>
      <c r="AF77" s="127">
        <f>+P77</f>
        <v>45691</v>
      </c>
      <c r="AG77" s="127">
        <f t="shared" si="37"/>
        <v>45691</v>
      </c>
      <c r="AH77" s="141">
        <f t="shared" si="31"/>
        <v>10</v>
      </c>
      <c r="AI77" s="132" t="s">
        <v>96</v>
      </c>
      <c r="AJ77" s="151" t="s">
        <v>97</v>
      </c>
      <c r="AK77" s="128">
        <f t="shared" si="23"/>
        <v>46200000</v>
      </c>
      <c r="AL77" s="128">
        <f t="shared" si="6"/>
        <v>46200000</v>
      </c>
      <c r="AM77" s="128"/>
      <c r="AN77" s="132" t="s">
        <v>94</v>
      </c>
      <c r="AO77" s="132" t="s">
        <v>98</v>
      </c>
      <c r="AP77" s="152" t="s">
        <v>99</v>
      </c>
      <c r="AQ77" s="153" t="s">
        <v>100</v>
      </c>
      <c r="AR77" s="129" t="str">
        <f t="shared" si="33"/>
        <v xml:space="preserve">SUBDIRECCIÓN DE GESTIÓN DE SISTEMAS DE INFORMACIÓN </v>
      </c>
      <c r="AS77" s="130" t="s">
        <v>101</v>
      </c>
      <c r="AT77" s="131" t="s">
        <v>102</v>
      </c>
      <c r="AU77" s="132" t="s">
        <v>94</v>
      </c>
      <c r="AV77" s="132" t="s">
        <v>94</v>
      </c>
      <c r="AW77" s="133" t="s">
        <v>103</v>
      </c>
      <c r="AX77" s="133" t="s">
        <v>104</v>
      </c>
      <c r="AY77" s="133" t="s">
        <v>105</v>
      </c>
      <c r="AZ77" s="133" t="s">
        <v>103</v>
      </c>
      <c r="BA77" s="133"/>
      <c r="BB77" s="133"/>
      <c r="BC77" s="154"/>
    </row>
    <row r="78" spans="1:55" s="3" customFormat="1" ht="96">
      <c r="A78" s="112" t="s">
        <v>319</v>
      </c>
      <c r="B78" s="113" t="s">
        <v>204</v>
      </c>
      <c r="C78" s="113" t="s">
        <v>85</v>
      </c>
      <c r="D78" s="113" t="s">
        <v>20</v>
      </c>
      <c r="E78" s="113" t="s">
        <v>23</v>
      </c>
      <c r="F78" s="113" t="s">
        <v>235</v>
      </c>
      <c r="G78" s="114" t="s">
        <v>106</v>
      </c>
      <c r="H78" s="114" t="s">
        <v>107</v>
      </c>
      <c r="I78" s="113" t="s">
        <v>115</v>
      </c>
      <c r="J78" s="113">
        <v>3</v>
      </c>
      <c r="K78" s="115">
        <v>5350000</v>
      </c>
      <c r="L78" s="116">
        <v>0.04</v>
      </c>
      <c r="M78" s="117">
        <v>4935000</v>
      </c>
      <c r="N78" s="113">
        <v>1</v>
      </c>
      <c r="O78" s="113" t="s">
        <v>109</v>
      </c>
      <c r="P78" s="119">
        <v>45873</v>
      </c>
      <c r="Q78" s="119">
        <v>45991</v>
      </c>
      <c r="R78" s="120">
        <f t="shared" si="34"/>
        <v>19740000</v>
      </c>
      <c r="S78" s="121"/>
      <c r="T78" s="118"/>
      <c r="U78" s="120">
        <f t="shared" si="35"/>
        <v>0</v>
      </c>
      <c r="V78" s="148">
        <f t="shared" si="28"/>
        <v>4</v>
      </c>
      <c r="W78" s="122">
        <f t="shared" si="30"/>
        <v>19740000</v>
      </c>
      <c r="X78" s="123" t="s">
        <v>92</v>
      </c>
      <c r="Y78" s="124" t="s">
        <v>93</v>
      </c>
      <c r="Z78" s="125" t="s">
        <v>110</v>
      </c>
      <c r="AA78" s="125" t="s">
        <v>347</v>
      </c>
      <c r="AB78" s="125" t="s">
        <v>94</v>
      </c>
      <c r="AC78" s="126" t="str">
        <f t="shared" si="36"/>
        <v>CON-062</v>
      </c>
      <c r="AD78" s="123">
        <v>80111600</v>
      </c>
      <c r="AE78" s="169" t="s">
        <v>677</v>
      </c>
      <c r="AF78" s="127" t="s">
        <v>672</v>
      </c>
      <c r="AG78" s="127" t="str">
        <f t="shared" si="37"/>
        <v>junio</v>
      </c>
      <c r="AH78" s="141">
        <f t="shared" si="31"/>
        <v>4</v>
      </c>
      <c r="AI78" s="132" t="s">
        <v>96</v>
      </c>
      <c r="AJ78" s="151" t="s">
        <v>97</v>
      </c>
      <c r="AK78" s="128">
        <f t="shared" si="23"/>
        <v>19740000</v>
      </c>
      <c r="AL78" s="128">
        <f t="shared" si="6"/>
        <v>19740000</v>
      </c>
      <c r="AM78" s="128"/>
      <c r="AN78" s="132" t="s">
        <v>94</v>
      </c>
      <c r="AO78" s="132" t="s">
        <v>98</v>
      </c>
      <c r="AP78" s="152" t="s">
        <v>99</v>
      </c>
      <c r="AQ78" s="153" t="s">
        <v>100</v>
      </c>
      <c r="AR78" s="129" t="str">
        <f t="shared" si="33"/>
        <v>SUBDIRECCIÓN DE BIENESTAR UNIVERSITARIO</v>
      </c>
      <c r="AS78" s="130" t="s">
        <v>101</v>
      </c>
      <c r="AT78" s="131" t="s">
        <v>102</v>
      </c>
      <c r="AU78" s="132" t="s">
        <v>94</v>
      </c>
      <c r="AV78" s="132" t="s">
        <v>94</v>
      </c>
      <c r="AW78" s="133" t="s">
        <v>103</v>
      </c>
      <c r="AX78" s="133" t="s">
        <v>104</v>
      </c>
      <c r="AY78" s="133" t="s">
        <v>105</v>
      </c>
      <c r="AZ78" s="133" t="s">
        <v>103</v>
      </c>
      <c r="BA78" s="133"/>
      <c r="BB78" s="133"/>
      <c r="BC78" s="154"/>
    </row>
    <row r="79" spans="1:55" s="3" customFormat="1" ht="60">
      <c r="A79" s="112" t="s">
        <v>113</v>
      </c>
      <c r="B79" s="113" t="s">
        <v>205</v>
      </c>
      <c r="C79" s="113" t="s">
        <v>85</v>
      </c>
      <c r="D79" s="113" t="s">
        <v>20</v>
      </c>
      <c r="E79" s="113" t="s">
        <v>23</v>
      </c>
      <c r="F79" s="113" t="s">
        <v>237</v>
      </c>
      <c r="G79" s="114" t="s">
        <v>106</v>
      </c>
      <c r="H79" s="114" t="s">
        <v>107</v>
      </c>
      <c r="I79" s="113" t="s">
        <v>115</v>
      </c>
      <c r="J79" s="113">
        <v>3</v>
      </c>
      <c r="K79" s="115">
        <v>5350000</v>
      </c>
      <c r="L79" s="116">
        <v>0.04</v>
      </c>
      <c r="M79" s="117">
        <f t="shared" ref="M79:M108" si="38">+K79*(1+L79)</f>
        <v>5564000</v>
      </c>
      <c r="N79" s="113">
        <v>1</v>
      </c>
      <c r="O79" s="113" t="s">
        <v>109</v>
      </c>
      <c r="P79" s="119">
        <v>45691</v>
      </c>
      <c r="Q79" s="119">
        <v>46003</v>
      </c>
      <c r="R79" s="120">
        <f t="shared" si="34"/>
        <v>55640000</v>
      </c>
      <c r="S79" s="121"/>
      <c r="T79" s="158"/>
      <c r="U79" s="120">
        <f t="shared" si="35"/>
        <v>0</v>
      </c>
      <c r="V79" s="148">
        <f t="shared" si="28"/>
        <v>10</v>
      </c>
      <c r="W79" s="122">
        <f t="shared" si="30"/>
        <v>55640000</v>
      </c>
      <c r="X79" s="123" t="s">
        <v>92</v>
      </c>
      <c r="Y79" s="124" t="s">
        <v>93</v>
      </c>
      <c r="Z79" s="125" t="s">
        <v>110</v>
      </c>
      <c r="AA79" s="125" t="s">
        <v>347</v>
      </c>
      <c r="AB79" s="125" t="s">
        <v>94</v>
      </c>
      <c r="AC79" s="126" t="str">
        <f t="shared" si="36"/>
        <v>CON-063</v>
      </c>
      <c r="AD79" s="123">
        <v>80111600</v>
      </c>
      <c r="AE79" s="47" t="s">
        <v>379</v>
      </c>
      <c r="AF79" s="127">
        <f t="shared" ref="AF79:AF95" si="39">+P79</f>
        <v>45691</v>
      </c>
      <c r="AG79" s="127">
        <f t="shared" si="37"/>
        <v>45691</v>
      </c>
      <c r="AH79" s="141">
        <f t="shared" si="31"/>
        <v>10</v>
      </c>
      <c r="AI79" s="132" t="s">
        <v>96</v>
      </c>
      <c r="AJ79" s="151" t="s">
        <v>97</v>
      </c>
      <c r="AK79" s="128">
        <f t="shared" si="23"/>
        <v>55640000</v>
      </c>
      <c r="AL79" s="128">
        <f t="shared" si="6"/>
        <v>55640000</v>
      </c>
      <c r="AM79" s="128"/>
      <c r="AN79" s="132" t="s">
        <v>94</v>
      </c>
      <c r="AO79" s="132" t="s">
        <v>98</v>
      </c>
      <c r="AP79" s="152" t="s">
        <v>99</v>
      </c>
      <c r="AQ79" s="153" t="s">
        <v>100</v>
      </c>
      <c r="AR79" s="129" t="str">
        <f t="shared" si="33"/>
        <v>SUBDIRECCIÓN DE BIENESTAR UNIVERSITARIO</v>
      </c>
      <c r="AS79" s="130" t="s">
        <v>101</v>
      </c>
      <c r="AT79" s="131" t="s">
        <v>102</v>
      </c>
      <c r="AU79" s="132" t="s">
        <v>94</v>
      </c>
      <c r="AV79" s="132" t="s">
        <v>94</v>
      </c>
      <c r="AW79" s="133" t="s">
        <v>103</v>
      </c>
      <c r="AX79" s="133" t="s">
        <v>104</v>
      </c>
      <c r="AY79" s="133" t="s">
        <v>105</v>
      </c>
      <c r="AZ79" s="133" t="s">
        <v>103</v>
      </c>
      <c r="BA79" s="133"/>
      <c r="BB79" s="133"/>
      <c r="BC79" s="154"/>
    </row>
    <row r="80" spans="1:55" s="3" customFormat="1" ht="60">
      <c r="A80" s="112" t="s">
        <v>113</v>
      </c>
      <c r="B80" s="113" t="s">
        <v>206</v>
      </c>
      <c r="C80" s="113" t="s">
        <v>85</v>
      </c>
      <c r="D80" s="113" t="s">
        <v>20</v>
      </c>
      <c r="E80" s="113" t="s">
        <v>23</v>
      </c>
      <c r="F80" s="113" t="s">
        <v>239</v>
      </c>
      <c r="G80" s="114" t="s">
        <v>106</v>
      </c>
      <c r="H80" s="114" t="s">
        <v>107</v>
      </c>
      <c r="I80" s="113" t="s">
        <v>108</v>
      </c>
      <c r="J80" s="113">
        <v>1</v>
      </c>
      <c r="K80" s="115">
        <v>3100000</v>
      </c>
      <c r="L80" s="116">
        <v>0.05</v>
      </c>
      <c r="M80" s="117">
        <f t="shared" si="38"/>
        <v>3255000</v>
      </c>
      <c r="N80" s="113">
        <v>1</v>
      </c>
      <c r="O80" s="113" t="s">
        <v>109</v>
      </c>
      <c r="P80" s="119">
        <v>45691</v>
      </c>
      <c r="Q80" s="119">
        <v>46003</v>
      </c>
      <c r="R80" s="120">
        <f t="shared" si="34"/>
        <v>32550000</v>
      </c>
      <c r="S80" s="158"/>
      <c r="T80" s="158"/>
      <c r="U80" s="120">
        <f t="shared" si="35"/>
        <v>0</v>
      </c>
      <c r="V80" s="148">
        <f t="shared" si="28"/>
        <v>10</v>
      </c>
      <c r="W80" s="122">
        <f t="shared" si="30"/>
        <v>32550000</v>
      </c>
      <c r="X80" s="123" t="s">
        <v>92</v>
      </c>
      <c r="Y80" s="124" t="s">
        <v>162</v>
      </c>
      <c r="Z80" s="125" t="s">
        <v>110</v>
      </c>
      <c r="AA80" s="125" t="s">
        <v>347</v>
      </c>
      <c r="AB80" s="125" t="s">
        <v>94</v>
      </c>
      <c r="AC80" s="126" t="str">
        <f t="shared" si="36"/>
        <v>CON-064</v>
      </c>
      <c r="AD80" s="123">
        <v>80111600</v>
      </c>
      <c r="AE80" s="47" t="s">
        <v>240</v>
      </c>
      <c r="AF80" s="127">
        <f t="shared" si="39"/>
        <v>45691</v>
      </c>
      <c r="AG80" s="127">
        <f t="shared" si="37"/>
        <v>45691</v>
      </c>
      <c r="AH80" s="141">
        <f t="shared" si="31"/>
        <v>10</v>
      </c>
      <c r="AI80" s="132" t="s">
        <v>96</v>
      </c>
      <c r="AJ80" s="151" t="s">
        <v>97</v>
      </c>
      <c r="AK80" s="128">
        <f t="shared" si="23"/>
        <v>32550000</v>
      </c>
      <c r="AL80" s="128">
        <f t="shared" si="6"/>
        <v>32550000</v>
      </c>
      <c r="AM80" s="128"/>
      <c r="AN80" s="132" t="s">
        <v>94</v>
      </c>
      <c r="AO80" s="132" t="s">
        <v>98</v>
      </c>
      <c r="AP80" s="152" t="s">
        <v>99</v>
      </c>
      <c r="AQ80" s="153" t="s">
        <v>100</v>
      </c>
      <c r="AR80" s="129" t="str">
        <f t="shared" si="33"/>
        <v>SUBDIRECCIÓN DE BIENESTAR UNIVERSITARIO</v>
      </c>
      <c r="AS80" s="130" t="s">
        <v>101</v>
      </c>
      <c r="AT80" s="131" t="s">
        <v>102</v>
      </c>
      <c r="AU80" s="132" t="s">
        <v>94</v>
      </c>
      <c r="AV80" s="132" t="s">
        <v>94</v>
      </c>
      <c r="AW80" s="133" t="s">
        <v>103</v>
      </c>
      <c r="AX80" s="133" t="s">
        <v>104</v>
      </c>
      <c r="AY80" s="133" t="s">
        <v>105</v>
      </c>
      <c r="AZ80" s="133" t="s">
        <v>103</v>
      </c>
      <c r="BA80" s="133"/>
      <c r="BB80" s="133"/>
      <c r="BC80" s="154"/>
    </row>
    <row r="81" spans="1:55" s="3" customFormat="1" ht="64.349999999999994" customHeight="1">
      <c r="A81" s="112" t="s">
        <v>113</v>
      </c>
      <c r="B81" s="113" t="s">
        <v>207</v>
      </c>
      <c r="C81" s="113" t="s">
        <v>85</v>
      </c>
      <c r="D81" s="113" t="s">
        <v>20</v>
      </c>
      <c r="E81" s="113" t="s">
        <v>23</v>
      </c>
      <c r="F81" s="113" t="s">
        <v>242</v>
      </c>
      <c r="G81" s="114" t="s">
        <v>243</v>
      </c>
      <c r="H81" s="114" t="s">
        <v>244</v>
      </c>
      <c r="I81" s="113" t="s">
        <v>124</v>
      </c>
      <c r="J81" s="113">
        <v>3</v>
      </c>
      <c r="K81" s="115">
        <v>1850000</v>
      </c>
      <c r="L81" s="116">
        <v>0.05</v>
      </c>
      <c r="M81" s="117">
        <f t="shared" si="38"/>
        <v>1942500</v>
      </c>
      <c r="N81" s="113">
        <v>1</v>
      </c>
      <c r="O81" s="113" t="s">
        <v>109</v>
      </c>
      <c r="P81" s="119">
        <v>45699</v>
      </c>
      <c r="Q81" s="119">
        <v>45807</v>
      </c>
      <c r="R81" s="120">
        <f t="shared" ref="R81:R89" si="40">IF($O81="MENSUAL",ROUND((((Q81-P81))/30),0)*$M81,((Q81-P81)/30)*$M81)</f>
        <v>6993000</v>
      </c>
      <c r="S81" s="118">
        <v>45875</v>
      </c>
      <c r="T81" s="118">
        <v>45991</v>
      </c>
      <c r="U81" s="120">
        <f t="shared" si="35"/>
        <v>7511000</v>
      </c>
      <c r="V81" s="148">
        <v>7.5</v>
      </c>
      <c r="W81" s="122">
        <f t="shared" si="30"/>
        <v>14504000</v>
      </c>
      <c r="X81" s="123" t="s">
        <v>92</v>
      </c>
      <c r="Y81" s="124" t="s">
        <v>162</v>
      </c>
      <c r="Z81" s="125" t="s">
        <v>110</v>
      </c>
      <c r="AA81" s="125" t="s">
        <v>347</v>
      </c>
      <c r="AB81" s="125" t="s">
        <v>94</v>
      </c>
      <c r="AC81" s="126" t="str">
        <f t="shared" si="36"/>
        <v>CON-065</v>
      </c>
      <c r="AD81" s="123">
        <v>80111600</v>
      </c>
      <c r="AE81" s="47" t="s">
        <v>245</v>
      </c>
      <c r="AF81" s="127">
        <f t="shared" si="39"/>
        <v>45699</v>
      </c>
      <c r="AG81" s="127">
        <f t="shared" si="37"/>
        <v>45699</v>
      </c>
      <c r="AH81" s="141">
        <f t="shared" si="31"/>
        <v>7.5</v>
      </c>
      <c r="AI81" s="132" t="s">
        <v>96</v>
      </c>
      <c r="AJ81" s="151" t="s">
        <v>97</v>
      </c>
      <c r="AK81" s="128">
        <f t="shared" ref="AK81:AK112" si="41">+W81</f>
        <v>14504000</v>
      </c>
      <c r="AL81" s="128">
        <f t="shared" ref="AL81:AL144" si="42">+AK81</f>
        <v>14504000</v>
      </c>
      <c r="AM81" s="128"/>
      <c r="AN81" s="132" t="s">
        <v>94</v>
      </c>
      <c r="AO81" s="132" t="s">
        <v>98</v>
      </c>
      <c r="AP81" s="152" t="s">
        <v>99</v>
      </c>
      <c r="AQ81" s="153" t="s">
        <v>100</v>
      </c>
      <c r="AR81" s="129" t="str">
        <f t="shared" si="33"/>
        <v>SUBDIRECCIÓN DE BIENESTAR UNIVERSITARIO</v>
      </c>
      <c r="AS81" s="130" t="s">
        <v>101</v>
      </c>
      <c r="AT81" s="131" t="s">
        <v>102</v>
      </c>
      <c r="AU81" s="132" t="s">
        <v>94</v>
      </c>
      <c r="AV81" s="132" t="s">
        <v>94</v>
      </c>
      <c r="AW81" s="133" t="s">
        <v>103</v>
      </c>
      <c r="AX81" s="133" t="s">
        <v>104</v>
      </c>
      <c r="AY81" s="133" t="s">
        <v>105</v>
      </c>
      <c r="AZ81" s="133" t="s">
        <v>103</v>
      </c>
      <c r="BA81" s="133"/>
      <c r="BB81" s="133"/>
      <c r="BC81" s="154"/>
    </row>
    <row r="82" spans="1:55" s="3" customFormat="1" ht="67.5" customHeight="1">
      <c r="A82" s="112" t="s">
        <v>113</v>
      </c>
      <c r="B82" s="113" t="s">
        <v>208</v>
      </c>
      <c r="C82" s="113" t="s">
        <v>85</v>
      </c>
      <c r="D82" s="113" t="s">
        <v>20</v>
      </c>
      <c r="E82" s="113" t="s">
        <v>23</v>
      </c>
      <c r="F82" s="113" t="s">
        <v>242</v>
      </c>
      <c r="G82" s="114" t="s">
        <v>243</v>
      </c>
      <c r="H82" s="114" t="s">
        <v>244</v>
      </c>
      <c r="I82" s="113" t="s">
        <v>124</v>
      </c>
      <c r="J82" s="113">
        <v>3</v>
      </c>
      <c r="K82" s="115">
        <v>1850000</v>
      </c>
      <c r="L82" s="116">
        <v>0.05</v>
      </c>
      <c r="M82" s="117">
        <f t="shared" si="38"/>
        <v>1942500</v>
      </c>
      <c r="N82" s="113">
        <v>1</v>
      </c>
      <c r="O82" s="113" t="s">
        <v>109</v>
      </c>
      <c r="P82" s="119">
        <v>45699</v>
      </c>
      <c r="Q82" s="119">
        <v>45807</v>
      </c>
      <c r="R82" s="120">
        <f t="shared" si="40"/>
        <v>6993000</v>
      </c>
      <c r="S82" s="118">
        <v>45875</v>
      </c>
      <c r="T82" s="118">
        <v>45991</v>
      </c>
      <c r="U82" s="120">
        <f t="shared" si="35"/>
        <v>7511000</v>
      </c>
      <c r="V82" s="148">
        <v>7.5</v>
      </c>
      <c r="W82" s="122">
        <f t="shared" si="30"/>
        <v>14504000</v>
      </c>
      <c r="X82" s="123" t="s">
        <v>92</v>
      </c>
      <c r="Y82" s="124" t="s">
        <v>162</v>
      </c>
      <c r="Z82" s="125" t="s">
        <v>110</v>
      </c>
      <c r="AA82" s="125" t="s">
        <v>347</v>
      </c>
      <c r="AB82" s="125" t="s">
        <v>94</v>
      </c>
      <c r="AC82" s="126" t="str">
        <f t="shared" si="36"/>
        <v>CON-066</v>
      </c>
      <c r="AD82" s="123">
        <v>80111600</v>
      </c>
      <c r="AE82" s="47" t="s">
        <v>424</v>
      </c>
      <c r="AF82" s="127">
        <f t="shared" si="39"/>
        <v>45699</v>
      </c>
      <c r="AG82" s="127">
        <f t="shared" si="37"/>
        <v>45699</v>
      </c>
      <c r="AH82" s="141">
        <f t="shared" si="31"/>
        <v>7.5</v>
      </c>
      <c r="AI82" s="132" t="s">
        <v>96</v>
      </c>
      <c r="AJ82" s="151" t="s">
        <v>97</v>
      </c>
      <c r="AK82" s="128">
        <f t="shared" si="41"/>
        <v>14504000</v>
      </c>
      <c r="AL82" s="128">
        <f t="shared" si="42"/>
        <v>14504000</v>
      </c>
      <c r="AM82" s="128"/>
      <c r="AN82" s="132" t="s">
        <v>94</v>
      </c>
      <c r="AO82" s="132" t="s">
        <v>98</v>
      </c>
      <c r="AP82" s="152" t="s">
        <v>99</v>
      </c>
      <c r="AQ82" s="153" t="s">
        <v>100</v>
      </c>
      <c r="AR82" s="129" t="str">
        <f t="shared" si="33"/>
        <v>SUBDIRECCIÓN DE BIENESTAR UNIVERSITARIO</v>
      </c>
      <c r="AS82" s="130" t="s">
        <v>101</v>
      </c>
      <c r="AT82" s="131" t="s">
        <v>102</v>
      </c>
      <c r="AU82" s="132" t="s">
        <v>94</v>
      </c>
      <c r="AV82" s="132" t="s">
        <v>94</v>
      </c>
      <c r="AW82" s="133" t="s">
        <v>103</v>
      </c>
      <c r="AX82" s="133" t="s">
        <v>104</v>
      </c>
      <c r="AY82" s="133" t="s">
        <v>105</v>
      </c>
      <c r="AZ82" s="133" t="s">
        <v>103</v>
      </c>
      <c r="BA82" s="133"/>
      <c r="BB82" s="133"/>
      <c r="BC82" s="154"/>
    </row>
    <row r="83" spans="1:55" s="3" customFormat="1" ht="66" customHeight="1">
      <c r="A83" s="112" t="s">
        <v>113</v>
      </c>
      <c r="B83" s="113" t="s">
        <v>209</v>
      </c>
      <c r="C83" s="113" t="s">
        <v>85</v>
      </c>
      <c r="D83" s="113" t="s">
        <v>20</v>
      </c>
      <c r="E83" s="113" t="s">
        <v>23</v>
      </c>
      <c r="F83" s="113" t="s">
        <v>242</v>
      </c>
      <c r="G83" s="114" t="s">
        <v>243</v>
      </c>
      <c r="H83" s="114" t="s">
        <v>244</v>
      </c>
      <c r="I83" s="113" t="s">
        <v>124</v>
      </c>
      <c r="J83" s="113">
        <v>3</v>
      </c>
      <c r="K83" s="115">
        <v>1850000</v>
      </c>
      <c r="L83" s="116">
        <v>0.05</v>
      </c>
      <c r="M83" s="117">
        <f t="shared" si="38"/>
        <v>1942500</v>
      </c>
      <c r="N83" s="113">
        <v>1</v>
      </c>
      <c r="O83" s="113" t="s">
        <v>109</v>
      </c>
      <c r="P83" s="119">
        <v>45699</v>
      </c>
      <c r="Q83" s="119">
        <v>45807</v>
      </c>
      <c r="R83" s="120">
        <f t="shared" si="40"/>
        <v>6993000</v>
      </c>
      <c r="S83" s="118">
        <v>45875</v>
      </c>
      <c r="T83" s="118">
        <v>45991</v>
      </c>
      <c r="U83" s="120">
        <f t="shared" si="35"/>
        <v>7511000</v>
      </c>
      <c r="V83" s="148">
        <v>7.5</v>
      </c>
      <c r="W83" s="122">
        <f t="shared" si="30"/>
        <v>14504000</v>
      </c>
      <c r="X83" s="123" t="s">
        <v>92</v>
      </c>
      <c r="Y83" s="124" t="s">
        <v>162</v>
      </c>
      <c r="Z83" s="125" t="s">
        <v>110</v>
      </c>
      <c r="AA83" s="125" t="s">
        <v>347</v>
      </c>
      <c r="AB83" s="125" t="s">
        <v>94</v>
      </c>
      <c r="AC83" s="126" t="str">
        <f t="shared" si="36"/>
        <v>CON-067</v>
      </c>
      <c r="AD83" s="123">
        <v>80111600</v>
      </c>
      <c r="AE83" s="47" t="s">
        <v>425</v>
      </c>
      <c r="AF83" s="127">
        <f t="shared" si="39"/>
        <v>45699</v>
      </c>
      <c r="AG83" s="127">
        <f t="shared" si="37"/>
        <v>45699</v>
      </c>
      <c r="AH83" s="141">
        <f t="shared" si="31"/>
        <v>7.5</v>
      </c>
      <c r="AI83" s="132" t="s">
        <v>96</v>
      </c>
      <c r="AJ83" s="151" t="s">
        <v>97</v>
      </c>
      <c r="AK83" s="128">
        <f t="shared" si="41"/>
        <v>14504000</v>
      </c>
      <c r="AL83" s="128">
        <f t="shared" si="42"/>
        <v>14504000</v>
      </c>
      <c r="AM83" s="128"/>
      <c r="AN83" s="132" t="s">
        <v>94</v>
      </c>
      <c r="AO83" s="132" t="s">
        <v>98</v>
      </c>
      <c r="AP83" s="152" t="s">
        <v>99</v>
      </c>
      <c r="AQ83" s="153" t="s">
        <v>100</v>
      </c>
      <c r="AR83" s="129" t="str">
        <f t="shared" si="33"/>
        <v>SUBDIRECCIÓN DE BIENESTAR UNIVERSITARIO</v>
      </c>
      <c r="AS83" s="130" t="s">
        <v>101</v>
      </c>
      <c r="AT83" s="131" t="s">
        <v>102</v>
      </c>
      <c r="AU83" s="132" t="s">
        <v>94</v>
      </c>
      <c r="AV83" s="132" t="s">
        <v>94</v>
      </c>
      <c r="AW83" s="133" t="s">
        <v>103</v>
      </c>
      <c r="AX83" s="133" t="s">
        <v>104</v>
      </c>
      <c r="AY83" s="133" t="s">
        <v>105</v>
      </c>
      <c r="AZ83" s="133" t="s">
        <v>103</v>
      </c>
      <c r="BA83" s="133"/>
      <c r="BB83" s="133"/>
      <c r="BC83" s="154"/>
    </row>
    <row r="84" spans="1:55" s="3" customFormat="1" ht="60">
      <c r="A84" s="112" t="s">
        <v>113</v>
      </c>
      <c r="B84" s="113" t="s">
        <v>210</v>
      </c>
      <c r="C84" s="113" t="s">
        <v>85</v>
      </c>
      <c r="D84" s="113" t="s">
        <v>20</v>
      </c>
      <c r="E84" s="113" t="s">
        <v>23</v>
      </c>
      <c r="F84" s="113" t="s">
        <v>242</v>
      </c>
      <c r="G84" s="114" t="s">
        <v>243</v>
      </c>
      <c r="H84" s="114" t="s">
        <v>244</v>
      </c>
      <c r="I84" s="113" t="s">
        <v>124</v>
      </c>
      <c r="J84" s="113">
        <v>3</v>
      </c>
      <c r="K84" s="115">
        <v>1850000</v>
      </c>
      <c r="L84" s="116">
        <v>0.05</v>
      </c>
      <c r="M84" s="117">
        <f t="shared" si="38"/>
        <v>1942500</v>
      </c>
      <c r="N84" s="113">
        <v>1</v>
      </c>
      <c r="O84" s="113" t="s">
        <v>109</v>
      </c>
      <c r="P84" s="119">
        <v>45699</v>
      </c>
      <c r="Q84" s="119">
        <v>45807</v>
      </c>
      <c r="R84" s="120">
        <f t="shared" si="40"/>
        <v>6993000</v>
      </c>
      <c r="S84" s="118">
        <v>45875</v>
      </c>
      <c r="T84" s="118">
        <v>45991</v>
      </c>
      <c r="U84" s="120">
        <f t="shared" si="35"/>
        <v>7511000</v>
      </c>
      <c r="V84" s="148">
        <v>7.5</v>
      </c>
      <c r="W84" s="122">
        <f t="shared" si="30"/>
        <v>14504000</v>
      </c>
      <c r="X84" s="123" t="s">
        <v>92</v>
      </c>
      <c r="Y84" s="124" t="s">
        <v>162</v>
      </c>
      <c r="Z84" s="125" t="s">
        <v>110</v>
      </c>
      <c r="AA84" s="125" t="s">
        <v>347</v>
      </c>
      <c r="AB84" s="125" t="s">
        <v>94</v>
      </c>
      <c r="AC84" s="126" t="str">
        <f t="shared" si="36"/>
        <v>CON-068</v>
      </c>
      <c r="AD84" s="123">
        <v>80111600</v>
      </c>
      <c r="AE84" s="47" t="s">
        <v>249</v>
      </c>
      <c r="AF84" s="127">
        <f t="shared" si="39"/>
        <v>45699</v>
      </c>
      <c r="AG84" s="127">
        <f t="shared" si="37"/>
        <v>45699</v>
      </c>
      <c r="AH84" s="141">
        <f t="shared" si="31"/>
        <v>7.5</v>
      </c>
      <c r="AI84" s="132" t="s">
        <v>96</v>
      </c>
      <c r="AJ84" s="151" t="s">
        <v>97</v>
      </c>
      <c r="AK84" s="128">
        <f t="shared" si="41"/>
        <v>14504000</v>
      </c>
      <c r="AL84" s="128">
        <f t="shared" si="42"/>
        <v>14504000</v>
      </c>
      <c r="AM84" s="128"/>
      <c r="AN84" s="132" t="s">
        <v>94</v>
      </c>
      <c r="AO84" s="132" t="s">
        <v>98</v>
      </c>
      <c r="AP84" s="152" t="s">
        <v>99</v>
      </c>
      <c r="AQ84" s="153" t="s">
        <v>100</v>
      </c>
      <c r="AR84" s="129" t="str">
        <f t="shared" si="33"/>
        <v>SUBDIRECCIÓN DE BIENESTAR UNIVERSITARIO</v>
      </c>
      <c r="AS84" s="130" t="s">
        <v>101</v>
      </c>
      <c r="AT84" s="131" t="s">
        <v>102</v>
      </c>
      <c r="AU84" s="132" t="s">
        <v>94</v>
      </c>
      <c r="AV84" s="132" t="s">
        <v>94</v>
      </c>
      <c r="AW84" s="133" t="s">
        <v>103</v>
      </c>
      <c r="AX84" s="133" t="s">
        <v>104</v>
      </c>
      <c r="AY84" s="133" t="s">
        <v>105</v>
      </c>
      <c r="AZ84" s="133" t="s">
        <v>103</v>
      </c>
      <c r="BA84" s="133"/>
      <c r="BB84" s="133"/>
      <c r="BC84" s="154"/>
    </row>
    <row r="85" spans="1:55" s="3" customFormat="1" ht="60">
      <c r="A85" s="112" t="s">
        <v>113</v>
      </c>
      <c r="B85" s="113" t="s">
        <v>211</v>
      </c>
      <c r="C85" s="113" t="s">
        <v>85</v>
      </c>
      <c r="D85" s="113" t="s">
        <v>20</v>
      </c>
      <c r="E85" s="113" t="s">
        <v>23</v>
      </c>
      <c r="F85" s="113" t="s">
        <v>242</v>
      </c>
      <c r="G85" s="114" t="s">
        <v>243</v>
      </c>
      <c r="H85" s="114" t="s">
        <v>244</v>
      </c>
      <c r="I85" s="113" t="s">
        <v>124</v>
      </c>
      <c r="J85" s="113">
        <v>3</v>
      </c>
      <c r="K85" s="115">
        <v>1850000</v>
      </c>
      <c r="L85" s="116">
        <v>0.05</v>
      </c>
      <c r="M85" s="117">
        <f t="shared" si="38"/>
        <v>1942500</v>
      </c>
      <c r="N85" s="113">
        <v>1</v>
      </c>
      <c r="O85" s="113" t="s">
        <v>109</v>
      </c>
      <c r="P85" s="119">
        <v>45699</v>
      </c>
      <c r="Q85" s="119">
        <v>45807</v>
      </c>
      <c r="R85" s="120">
        <f t="shared" si="40"/>
        <v>6993000</v>
      </c>
      <c r="S85" s="118">
        <v>45875</v>
      </c>
      <c r="T85" s="118">
        <v>45991</v>
      </c>
      <c r="U85" s="120">
        <f t="shared" si="35"/>
        <v>7511000</v>
      </c>
      <c r="V85" s="148">
        <v>7.5</v>
      </c>
      <c r="W85" s="122">
        <f t="shared" si="30"/>
        <v>14504000</v>
      </c>
      <c r="X85" s="123" t="s">
        <v>92</v>
      </c>
      <c r="Y85" s="124" t="s">
        <v>162</v>
      </c>
      <c r="Z85" s="125" t="s">
        <v>110</v>
      </c>
      <c r="AA85" s="125" t="s">
        <v>347</v>
      </c>
      <c r="AB85" s="125" t="s">
        <v>94</v>
      </c>
      <c r="AC85" s="126" t="str">
        <f t="shared" si="36"/>
        <v>CON-069</v>
      </c>
      <c r="AD85" s="123">
        <v>80111600</v>
      </c>
      <c r="AE85" s="47" t="s">
        <v>470</v>
      </c>
      <c r="AF85" s="127">
        <f t="shared" si="39"/>
        <v>45699</v>
      </c>
      <c r="AG85" s="127">
        <f t="shared" si="37"/>
        <v>45699</v>
      </c>
      <c r="AH85" s="141">
        <f t="shared" si="31"/>
        <v>7.5</v>
      </c>
      <c r="AI85" s="132" t="s">
        <v>96</v>
      </c>
      <c r="AJ85" s="151" t="s">
        <v>97</v>
      </c>
      <c r="AK85" s="128">
        <f t="shared" si="41"/>
        <v>14504000</v>
      </c>
      <c r="AL85" s="128">
        <f t="shared" si="42"/>
        <v>14504000</v>
      </c>
      <c r="AM85" s="128"/>
      <c r="AN85" s="132" t="s">
        <v>94</v>
      </c>
      <c r="AO85" s="132" t="s">
        <v>98</v>
      </c>
      <c r="AP85" s="152" t="s">
        <v>99</v>
      </c>
      <c r="AQ85" s="153" t="s">
        <v>100</v>
      </c>
      <c r="AR85" s="129" t="str">
        <f t="shared" si="33"/>
        <v>SUBDIRECCIÓN DE BIENESTAR UNIVERSITARIO</v>
      </c>
      <c r="AS85" s="130" t="s">
        <v>101</v>
      </c>
      <c r="AT85" s="131" t="s">
        <v>102</v>
      </c>
      <c r="AU85" s="132" t="s">
        <v>94</v>
      </c>
      <c r="AV85" s="132" t="s">
        <v>94</v>
      </c>
      <c r="AW85" s="133" t="s">
        <v>103</v>
      </c>
      <c r="AX85" s="133" t="s">
        <v>104</v>
      </c>
      <c r="AY85" s="133" t="s">
        <v>105</v>
      </c>
      <c r="AZ85" s="133" t="s">
        <v>103</v>
      </c>
      <c r="BA85" s="133"/>
      <c r="BB85" s="133"/>
      <c r="BC85" s="154"/>
    </row>
    <row r="86" spans="1:55" s="3" customFormat="1" ht="60">
      <c r="A86" s="112" t="s">
        <v>113</v>
      </c>
      <c r="B86" s="113" t="s">
        <v>212</v>
      </c>
      <c r="C86" s="113" t="s">
        <v>85</v>
      </c>
      <c r="D86" s="113" t="s">
        <v>20</v>
      </c>
      <c r="E86" s="113" t="s">
        <v>23</v>
      </c>
      <c r="F86" s="113" t="s">
        <v>242</v>
      </c>
      <c r="G86" s="114" t="s">
        <v>243</v>
      </c>
      <c r="H86" s="114" t="s">
        <v>244</v>
      </c>
      <c r="I86" s="113" t="s">
        <v>124</v>
      </c>
      <c r="J86" s="113">
        <v>3</v>
      </c>
      <c r="K86" s="115">
        <v>1850000</v>
      </c>
      <c r="L86" s="116">
        <v>0.05</v>
      </c>
      <c r="M86" s="117">
        <f t="shared" si="38"/>
        <v>1942500</v>
      </c>
      <c r="N86" s="113">
        <v>1</v>
      </c>
      <c r="O86" s="113" t="s">
        <v>109</v>
      </c>
      <c r="P86" s="119">
        <v>45699</v>
      </c>
      <c r="Q86" s="119">
        <v>45807</v>
      </c>
      <c r="R86" s="120">
        <f t="shared" si="40"/>
        <v>6993000</v>
      </c>
      <c r="S86" s="118">
        <v>45875</v>
      </c>
      <c r="T86" s="118">
        <v>45991</v>
      </c>
      <c r="U86" s="120">
        <f t="shared" si="35"/>
        <v>7511000</v>
      </c>
      <c r="V86" s="148">
        <v>7.5</v>
      </c>
      <c r="W86" s="122">
        <f t="shared" si="30"/>
        <v>14504000</v>
      </c>
      <c r="X86" s="123" t="s">
        <v>92</v>
      </c>
      <c r="Y86" s="124" t="s">
        <v>162</v>
      </c>
      <c r="Z86" s="125" t="s">
        <v>110</v>
      </c>
      <c r="AA86" s="125" t="s">
        <v>347</v>
      </c>
      <c r="AB86" s="125" t="s">
        <v>94</v>
      </c>
      <c r="AC86" s="126" t="str">
        <f t="shared" si="36"/>
        <v>CON-070</v>
      </c>
      <c r="AD86" s="123">
        <v>80111600</v>
      </c>
      <c r="AE86" s="47" t="s">
        <v>471</v>
      </c>
      <c r="AF86" s="127">
        <f t="shared" si="39"/>
        <v>45699</v>
      </c>
      <c r="AG86" s="127">
        <f t="shared" si="37"/>
        <v>45699</v>
      </c>
      <c r="AH86" s="141">
        <f t="shared" si="31"/>
        <v>7.5</v>
      </c>
      <c r="AI86" s="132" t="s">
        <v>96</v>
      </c>
      <c r="AJ86" s="151" t="s">
        <v>97</v>
      </c>
      <c r="AK86" s="128">
        <f t="shared" si="41"/>
        <v>14504000</v>
      </c>
      <c r="AL86" s="128">
        <f t="shared" si="42"/>
        <v>14504000</v>
      </c>
      <c r="AM86" s="128"/>
      <c r="AN86" s="132" t="s">
        <v>94</v>
      </c>
      <c r="AO86" s="132" t="s">
        <v>98</v>
      </c>
      <c r="AP86" s="152" t="s">
        <v>99</v>
      </c>
      <c r="AQ86" s="153" t="s">
        <v>100</v>
      </c>
      <c r="AR86" s="129" t="str">
        <f t="shared" si="33"/>
        <v>SUBDIRECCIÓN DE BIENESTAR UNIVERSITARIO</v>
      </c>
      <c r="AS86" s="130" t="s">
        <v>101</v>
      </c>
      <c r="AT86" s="131" t="s">
        <v>102</v>
      </c>
      <c r="AU86" s="132" t="s">
        <v>94</v>
      </c>
      <c r="AV86" s="132" t="s">
        <v>94</v>
      </c>
      <c r="AW86" s="133" t="s">
        <v>103</v>
      </c>
      <c r="AX86" s="133" t="s">
        <v>104</v>
      </c>
      <c r="AY86" s="133" t="s">
        <v>105</v>
      </c>
      <c r="AZ86" s="133" t="s">
        <v>103</v>
      </c>
      <c r="BA86" s="133"/>
      <c r="BB86" s="133"/>
      <c r="BC86" s="154"/>
    </row>
    <row r="87" spans="1:55" s="3" customFormat="1" ht="60">
      <c r="A87" s="112" t="s">
        <v>113</v>
      </c>
      <c r="B87" s="113" t="s">
        <v>215</v>
      </c>
      <c r="C87" s="113" t="s">
        <v>85</v>
      </c>
      <c r="D87" s="113" t="s">
        <v>20</v>
      </c>
      <c r="E87" s="113" t="s">
        <v>23</v>
      </c>
      <c r="F87" s="113" t="s">
        <v>242</v>
      </c>
      <c r="G87" s="114" t="s">
        <v>243</v>
      </c>
      <c r="H87" s="114" t="s">
        <v>244</v>
      </c>
      <c r="I87" s="113" t="s">
        <v>124</v>
      </c>
      <c r="J87" s="113">
        <v>3</v>
      </c>
      <c r="K87" s="115">
        <v>1850000</v>
      </c>
      <c r="L87" s="116">
        <v>0.05</v>
      </c>
      <c r="M87" s="117">
        <f t="shared" si="38"/>
        <v>1942500</v>
      </c>
      <c r="N87" s="113">
        <v>1</v>
      </c>
      <c r="O87" s="113" t="s">
        <v>109</v>
      </c>
      <c r="P87" s="119">
        <v>45699</v>
      </c>
      <c r="Q87" s="119">
        <v>45807</v>
      </c>
      <c r="R87" s="120">
        <f t="shared" si="40"/>
        <v>6993000</v>
      </c>
      <c r="S87" s="118">
        <v>45875</v>
      </c>
      <c r="T87" s="118">
        <v>45991</v>
      </c>
      <c r="U87" s="120">
        <f t="shared" si="35"/>
        <v>7511000</v>
      </c>
      <c r="V87" s="148">
        <v>7.5</v>
      </c>
      <c r="W87" s="122">
        <f t="shared" si="30"/>
        <v>14504000</v>
      </c>
      <c r="X87" s="123" t="s">
        <v>92</v>
      </c>
      <c r="Y87" s="124" t="s">
        <v>162</v>
      </c>
      <c r="Z87" s="125" t="s">
        <v>110</v>
      </c>
      <c r="AA87" s="125" t="s">
        <v>347</v>
      </c>
      <c r="AB87" s="125" t="s">
        <v>94</v>
      </c>
      <c r="AC87" s="126" t="str">
        <f t="shared" si="36"/>
        <v>CON-071</v>
      </c>
      <c r="AD87" s="123">
        <v>80111600</v>
      </c>
      <c r="AE87" s="47" t="s">
        <v>472</v>
      </c>
      <c r="AF87" s="127">
        <f t="shared" si="39"/>
        <v>45699</v>
      </c>
      <c r="AG87" s="127">
        <f t="shared" si="37"/>
        <v>45699</v>
      </c>
      <c r="AH87" s="141">
        <f t="shared" si="31"/>
        <v>7.5</v>
      </c>
      <c r="AI87" s="132" t="s">
        <v>96</v>
      </c>
      <c r="AJ87" s="151" t="s">
        <v>97</v>
      </c>
      <c r="AK87" s="128">
        <f t="shared" si="41"/>
        <v>14504000</v>
      </c>
      <c r="AL87" s="128">
        <f t="shared" si="42"/>
        <v>14504000</v>
      </c>
      <c r="AM87" s="128"/>
      <c r="AN87" s="132" t="s">
        <v>94</v>
      </c>
      <c r="AO87" s="132" t="s">
        <v>98</v>
      </c>
      <c r="AP87" s="152" t="s">
        <v>99</v>
      </c>
      <c r="AQ87" s="153" t="s">
        <v>100</v>
      </c>
      <c r="AR87" s="129" t="str">
        <f t="shared" si="33"/>
        <v>SUBDIRECCIÓN DE BIENESTAR UNIVERSITARIO</v>
      </c>
      <c r="AS87" s="130" t="s">
        <v>101</v>
      </c>
      <c r="AT87" s="131" t="s">
        <v>102</v>
      </c>
      <c r="AU87" s="132" t="s">
        <v>94</v>
      </c>
      <c r="AV87" s="132" t="s">
        <v>94</v>
      </c>
      <c r="AW87" s="133" t="s">
        <v>103</v>
      </c>
      <c r="AX87" s="133" t="s">
        <v>104</v>
      </c>
      <c r="AY87" s="133" t="s">
        <v>105</v>
      </c>
      <c r="AZ87" s="133" t="s">
        <v>103</v>
      </c>
      <c r="BA87" s="133"/>
      <c r="BB87" s="133"/>
      <c r="BC87" s="154"/>
    </row>
    <row r="88" spans="1:55" s="3" customFormat="1" ht="83.25" customHeight="1">
      <c r="A88" s="112" t="s">
        <v>113</v>
      </c>
      <c r="B88" s="113" t="s">
        <v>217</v>
      </c>
      <c r="C88" s="113" t="s">
        <v>85</v>
      </c>
      <c r="D88" s="113" t="s">
        <v>20</v>
      </c>
      <c r="E88" s="113" t="s">
        <v>23</v>
      </c>
      <c r="F88" s="113" t="s">
        <v>242</v>
      </c>
      <c r="G88" s="114" t="s">
        <v>243</v>
      </c>
      <c r="H88" s="114" t="s">
        <v>244</v>
      </c>
      <c r="I88" s="113" t="s">
        <v>124</v>
      </c>
      <c r="J88" s="113">
        <v>3</v>
      </c>
      <c r="K88" s="115">
        <v>1850000</v>
      </c>
      <c r="L88" s="116">
        <v>0.05</v>
      </c>
      <c r="M88" s="117">
        <f t="shared" si="38"/>
        <v>1942500</v>
      </c>
      <c r="N88" s="113">
        <v>1</v>
      </c>
      <c r="O88" s="113" t="s">
        <v>109</v>
      </c>
      <c r="P88" s="119">
        <v>45699</v>
      </c>
      <c r="Q88" s="119">
        <v>45807</v>
      </c>
      <c r="R88" s="120">
        <f t="shared" si="40"/>
        <v>6993000</v>
      </c>
      <c r="S88" s="118">
        <v>45875</v>
      </c>
      <c r="T88" s="118">
        <v>45991</v>
      </c>
      <c r="U88" s="120">
        <f t="shared" si="35"/>
        <v>7511000</v>
      </c>
      <c r="V88" s="148">
        <v>7.5</v>
      </c>
      <c r="W88" s="122">
        <f t="shared" si="30"/>
        <v>14504000</v>
      </c>
      <c r="X88" s="123" t="s">
        <v>92</v>
      </c>
      <c r="Y88" s="124" t="s">
        <v>162</v>
      </c>
      <c r="Z88" s="125" t="s">
        <v>110</v>
      </c>
      <c r="AA88" s="125" t="s">
        <v>347</v>
      </c>
      <c r="AB88" s="125" t="s">
        <v>94</v>
      </c>
      <c r="AC88" s="126" t="str">
        <f t="shared" si="36"/>
        <v>CON-072</v>
      </c>
      <c r="AD88" s="123">
        <v>80111600</v>
      </c>
      <c r="AE88" s="47" t="s">
        <v>394</v>
      </c>
      <c r="AF88" s="127">
        <f t="shared" si="39"/>
        <v>45699</v>
      </c>
      <c r="AG88" s="127">
        <f t="shared" si="37"/>
        <v>45699</v>
      </c>
      <c r="AH88" s="141">
        <f t="shared" si="31"/>
        <v>7.5</v>
      </c>
      <c r="AI88" s="132" t="s">
        <v>96</v>
      </c>
      <c r="AJ88" s="151" t="s">
        <v>97</v>
      </c>
      <c r="AK88" s="128">
        <f t="shared" si="41"/>
        <v>14504000</v>
      </c>
      <c r="AL88" s="128">
        <f t="shared" si="42"/>
        <v>14504000</v>
      </c>
      <c r="AM88" s="128"/>
      <c r="AN88" s="132" t="s">
        <v>94</v>
      </c>
      <c r="AO88" s="132" t="s">
        <v>98</v>
      </c>
      <c r="AP88" s="152" t="s">
        <v>99</v>
      </c>
      <c r="AQ88" s="153" t="s">
        <v>100</v>
      </c>
      <c r="AR88" s="129" t="str">
        <f t="shared" si="33"/>
        <v>SUBDIRECCIÓN DE BIENESTAR UNIVERSITARIO</v>
      </c>
      <c r="AS88" s="130" t="s">
        <v>101</v>
      </c>
      <c r="AT88" s="131" t="s">
        <v>102</v>
      </c>
      <c r="AU88" s="132" t="s">
        <v>94</v>
      </c>
      <c r="AV88" s="132" t="s">
        <v>94</v>
      </c>
      <c r="AW88" s="133" t="s">
        <v>103</v>
      </c>
      <c r="AX88" s="133" t="s">
        <v>104</v>
      </c>
      <c r="AY88" s="133" t="s">
        <v>105</v>
      </c>
      <c r="AZ88" s="133" t="s">
        <v>103</v>
      </c>
      <c r="BA88" s="133"/>
      <c r="BB88" s="133"/>
      <c r="BC88" s="154"/>
    </row>
    <row r="89" spans="1:55" s="3" customFormat="1" ht="72">
      <c r="A89" s="112" t="s">
        <v>113</v>
      </c>
      <c r="B89" s="113" t="s">
        <v>218</v>
      </c>
      <c r="C89" s="113" t="s">
        <v>85</v>
      </c>
      <c r="D89" s="113" t="s">
        <v>20</v>
      </c>
      <c r="E89" s="113" t="s">
        <v>23</v>
      </c>
      <c r="F89" s="113" t="s">
        <v>242</v>
      </c>
      <c r="G89" s="114" t="s">
        <v>243</v>
      </c>
      <c r="H89" s="114" t="s">
        <v>244</v>
      </c>
      <c r="I89" s="113" t="s">
        <v>108</v>
      </c>
      <c r="J89" s="113">
        <v>3</v>
      </c>
      <c r="K89" s="115">
        <v>3600000</v>
      </c>
      <c r="L89" s="116">
        <v>0.05</v>
      </c>
      <c r="M89" s="117">
        <f t="shared" si="38"/>
        <v>3780000</v>
      </c>
      <c r="N89" s="113">
        <v>1</v>
      </c>
      <c r="O89" s="113" t="s">
        <v>109</v>
      </c>
      <c r="P89" s="119">
        <v>45699</v>
      </c>
      <c r="Q89" s="119">
        <v>45807</v>
      </c>
      <c r="R89" s="120">
        <f t="shared" si="40"/>
        <v>13608000</v>
      </c>
      <c r="S89" s="118">
        <v>45875</v>
      </c>
      <c r="T89" s="118">
        <v>45991</v>
      </c>
      <c r="U89" s="120">
        <f t="shared" si="35"/>
        <v>14616000</v>
      </c>
      <c r="V89" s="148">
        <v>7.5</v>
      </c>
      <c r="W89" s="122">
        <f t="shared" si="30"/>
        <v>28224000</v>
      </c>
      <c r="X89" s="123" t="s">
        <v>92</v>
      </c>
      <c r="Y89" s="124" t="s">
        <v>162</v>
      </c>
      <c r="Z89" s="125" t="s">
        <v>110</v>
      </c>
      <c r="AA89" s="125" t="s">
        <v>347</v>
      </c>
      <c r="AB89" s="125" t="s">
        <v>94</v>
      </c>
      <c r="AC89" s="126" t="str">
        <f t="shared" si="36"/>
        <v>CON-073</v>
      </c>
      <c r="AD89" s="123">
        <v>80111600</v>
      </c>
      <c r="AE89" s="47" t="s">
        <v>395</v>
      </c>
      <c r="AF89" s="127">
        <f t="shared" si="39"/>
        <v>45699</v>
      </c>
      <c r="AG89" s="127">
        <f t="shared" si="37"/>
        <v>45699</v>
      </c>
      <c r="AH89" s="141">
        <f t="shared" si="31"/>
        <v>7.5</v>
      </c>
      <c r="AI89" s="132" t="s">
        <v>96</v>
      </c>
      <c r="AJ89" s="151" t="s">
        <v>97</v>
      </c>
      <c r="AK89" s="128">
        <f t="shared" si="41"/>
        <v>28224000</v>
      </c>
      <c r="AL89" s="128">
        <f t="shared" si="42"/>
        <v>28224000</v>
      </c>
      <c r="AM89" s="128"/>
      <c r="AN89" s="132" t="s">
        <v>94</v>
      </c>
      <c r="AO89" s="132" t="s">
        <v>98</v>
      </c>
      <c r="AP89" s="152" t="s">
        <v>99</v>
      </c>
      <c r="AQ89" s="153" t="s">
        <v>100</v>
      </c>
      <c r="AR89" s="129" t="str">
        <f t="shared" si="33"/>
        <v>SUBDIRECCIÓN DE BIENESTAR UNIVERSITARIO</v>
      </c>
      <c r="AS89" s="130" t="s">
        <v>101</v>
      </c>
      <c r="AT89" s="131" t="s">
        <v>102</v>
      </c>
      <c r="AU89" s="132" t="s">
        <v>94</v>
      </c>
      <c r="AV89" s="132" t="s">
        <v>94</v>
      </c>
      <c r="AW89" s="133" t="s">
        <v>103</v>
      </c>
      <c r="AX89" s="133" t="s">
        <v>104</v>
      </c>
      <c r="AY89" s="133" t="s">
        <v>105</v>
      </c>
      <c r="AZ89" s="133" t="s">
        <v>103</v>
      </c>
      <c r="BA89" s="133"/>
      <c r="BB89" s="133"/>
      <c r="BC89" s="154"/>
    </row>
    <row r="90" spans="1:55" s="3" customFormat="1" ht="72">
      <c r="A90" s="112" t="s">
        <v>113</v>
      </c>
      <c r="B90" s="113" t="s">
        <v>220</v>
      </c>
      <c r="C90" s="113" t="s">
        <v>85</v>
      </c>
      <c r="D90" s="113" t="s">
        <v>20</v>
      </c>
      <c r="E90" s="113" t="s">
        <v>23</v>
      </c>
      <c r="F90" s="113" t="s">
        <v>257</v>
      </c>
      <c r="G90" s="114" t="s">
        <v>258</v>
      </c>
      <c r="H90" s="114" t="s">
        <v>244</v>
      </c>
      <c r="I90" s="113" t="s">
        <v>124</v>
      </c>
      <c r="J90" s="113">
        <v>3</v>
      </c>
      <c r="K90" s="115">
        <v>1850000</v>
      </c>
      <c r="L90" s="116">
        <v>0.05</v>
      </c>
      <c r="M90" s="117">
        <f t="shared" si="38"/>
        <v>1942500</v>
      </c>
      <c r="N90" s="113">
        <v>1</v>
      </c>
      <c r="O90" s="113" t="s">
        <v>109</v>
      </c>
      <c r="P90" s="119">
        <v>45699</v>
      </c>
      <c r="Q90" s="119">
        <v>45807</v>
      </c>
      <c r="R90" s="120">
        <v>6928250</v>
      </c>
      <c r="S90" s="118"/>
      <c r="T90" s="118"/>
      <c r="U90" s="120">
        <f t="shared" si="35"/>
        <v>0</v>
      </c>
      <c r="V90" s="148">
        <v>7.5</v>
      </c>
      <c r="W90" s="122">
        <f t="shared" si="30"/>
        <v>6928250</v>
      </c>
      <c r="X90" s="123" t="s">
        <v>92</v>
      </c>
      <c r="Y90" s="124" t="s">
        <v>162</v>
      </c>
      <c r="Z90" s="125" t="s">
        <v>110</v>
      </c>
      <c r="AA90" s="125" t="s">
        <v>347</v>
      </c>
      <c r="AB90" s="125" t="s">
        <v>94</v>
      </c>
      <c r="AC90" s="126" t="str">
        <f t="shared" si="36"/>
        <v>CON-074</v>
      </c>
      <c r="AD90" s="123">
        <v>80111600</v>
      </c>
      <c r="AE90" s="47" t="s">
        <v>396</v>
      </c>
      <c r="AF90" s="127">
        <f t="shared" si="39"/>
        <v>45699</v>
      </c>
      <c r="AG90" s="127">
        <f t="shared" si="37"/>
        <v>45699</v>
      </c>
      <c r="AH90" s="141">
        <f t="shared" si="31"/>
        <v>7.5</v>
      </c>
      <c r="AI90" s="132" t="s">
        <v>96</v>
      </c>
      <c r="AJ90" s="151" t="s">
        <v>97</v>
      </c>
      <c r="AK90" s="168">
        <f t="shared" si="41"/>
        <v>6928250</v>
      </c>
      <c r="AL90" s="168">
        <f t="shared" si="42"/>
        <v>6928250</v>
      </c>
      <c r="AM90" s="128"/>
      <c r="AN90" s="132" t="s">
        <v>94</v>
      </c>
      <c r="AO90" s="132" t="s">
        <v>98</v>
      </c>
      <c r="AP90" s="152" t="s">
        <v>99</v>
      </c>
      <c r="AQ90" s="153" t="s">
        <v>100</v>
      </c>
      <c r="AR90" s="129" t="str">
        <f t="shared" si="33"/>
        <v>SUBDIRECCIÓN DE BIENESTAR UNIVERSITARIO</v>
      </c>
      <c r="AS90" s="130" t="s">
        <v>101</v>
      </c>
      <c r="AT90" s="131" t="s">
        <v>102</v>
      </c>
      <c r="AU90" s="132" t="s">
        <v>94</v>
      </c>
      <c r="AV90" s="132" t="s">
        <v>94</v>
      </c>
      <c r="AW90" s="133" t="s">
        <v>103</v>
      </c>
      <c r="AX90" s="133" t="s">
        <v>104</v>
      </c>
      <c r="AY90" s="133" t="s">
        <v>105</v>
      </c>
      <c r="AZ90" s="133" t="s">
        <v>103</v>
      </c>
      <c r="BA90" s="133"/>
      <c r="BB90" s="133"/>
      <c r="BC90" s="154"/>
    </row>
    <row r="91" spans="1:55" s="3" customFormat="1" ht="84">
      <c r="A91" s="112" t="s">
        <v>113</v>
      </c>
      <c r="B91" s="113" t="s">
        <v>222</v>
      </c>
      <c r="C91" s="113" t="s">
        <v>85</v>
      </c>
      <c r="D91" s="113" t="s">
        <v>20</v>
      </c>
      <c r="E91" s="113" t="s">
        <v>23</v>
      </c>
      <c r="F91" s="113" t="s">
        <v>260</v>
      </c>
      <c r="G91" s="114" t="s">
        <v>258</v>
      </c>
      <c r="H91" s="114" t="s">
        <v>244</v>
      </c>
      <c r="I91" s="113" t="s">
        <v>124</v>
      </c>
      <c r="J91" s="113">
        <v>3</v>
      </c>
      <c r="K91" s="115">
        <v>1850000</v>
      </c>
      <c r="L91" s="116">
        <v>0.05</v>
      </c>
      <c r="M91" s="117">
        <f t="shared" si="38"/>
        <v>1942500</v>
      </c>
      <c r="N91" s="113">
        <v>1</v>
      </c>
      <c r="O91" s="113" t="s">
        <v>109</v>
      </c>
      <c r="P91" s="119">
        <v>45699</v>
      </c>
      <c r="Q91" s="119">
        <v>45807</v>
      </c>
      <c r="R91" s="120">
        <f>IF($O91="MENSUAL",ROUND((((Q91-P91))/30),0)*$M91,((Q91-P91)/30)*$M91)</f>
        <v>6993000</v>
      </c>
      <c r="S91" s="118">
        <v>45875</v>
      </c>
      <c r="T91" s="118">
        <v>45991</v>
      </c>
      <c r="U91" s="120">
        <f t="shared" si="35"/>
        <v>7511000</v>
      </c>
      <c r="V91" s="148">
        <v>7.5</v>
      </c>
      <c r="W91" s="122">
        <f t="shared" si="30"/>
        <v>14504000</v>
      </c>
      <c r="X91" s="123" t="s">
        <v>92</v>
      </c>
      <c r="Y91" s="124" t="s">
        <v>162</v>
      </c>
      <c r="Z91" s="125" t="s">
        <v>110</v>
      </c>
      <c r="AA91" s="125" t="s">
        <v>347</v>
      </c>
      <c r="AB91" s="125" t="s">
        <v>94</v>
      </c>
      <c r="AC91" s="126" t="str">
        <f t="shared" si="36"/>
        <v>CON-075</v>
      </c>
      <c r="AD91" s="123">
        <v>80111600</v>
      </c>
      <c r="AE91" s="47" t="s">
        <v>397</v>
      </c>
      <c r="AF91" s="127">
        <f t="shared" si="39"/>
        <v>45699</v>
      </c>
      <c r="AG91" s="127">
        <f t="shared" si="37"/>
        <v>45699</v>
      </c>
      <c r="AH91" s="141">
        <f t="shared" si="31"/>
        <v>7.5</v>
      </c>
      <c r="AI91" s="132" t="s">
        <v>96</v>
      </c>
      <c r="AJ91" s="151" t="s">
        <v>97</v>
      </c>
      <c r="AK91" s="128">
        <f t="shared" si="41"/>
        <v>14504000</v>
      </c>
      <c r="AL91" s="128">
        <f t="shared" si="42"/>
        <v>14504000</v>
      </c>
      <c r="AM91" s="128"/>
      <c r="AN91" s="132" t="s">
        <v>94</v>
      </c>
      <c r="AO91" s="132" t="s">
        <v>98</v>
      </c>
      <c r="AP91" s="152" t="s">
        <v>99</v>
      </c>
      <c r="AQ91" s="153" t="s">
        <v>100</v>
      </c>
      <c r="AR91" s="129" t="str">
        <f t="shared" si="33"/>
        <v>SUBDIRECCIÓN DE BIENESTAR UNIVERSITARIO</v>
      </c>
      <c r="AS91" s="130" t="s">
        <v>101</v>
      </c>
      <c r="AT91" s="131" t="s">
        <v>102</v>
      </c>
      <c r="AU91" s="132" t="s">
        <v>94</v>
      </c>
      <c r="AV91" s="132" t="s">
        <v>94</v>
      </c>
      <c r="AW91" s="133" t="s">
        <v>103</v>
      </c>
      <c r="AX91" s="133" t="s">
        <v>104</v>
      </c>
      <c r="AY91" s="133" t="s">
        <v>105</v>
      </c>
      <c r="AZ91" s="133" t="s">
        <v>103</v>
      </c>
      <c r="BA91" s="133"/>
      <c r="BB91" s="133"/>
      <c r="BC91" s="154"/>
    </row>
    <row r="92" spans="1:55" s="3" customFormat="1" ht="72">
      <c r="A92" s="112" t="s">
        <v>113</v>
      </c>
      <c r="B92" s="113" t="s">
        <v>224</v>
      </c>
      <c r="C92" s="113" t="s">
        <v>85</v>
      </c>
      <c r="D92" s="113" t="s">
        <v>20</v>
      </c>
      <c r="E92" s="113" t="s">
        <v>23</v>
      </c>
      <c r="F92" s="113" t="s">
        <v>260</v>
      </c>
      <c r="G92" s="114" t="s">
        <v>258</v>
      </c>
      <c r="H92" s="114" t="s">
        <v>244</v>
      </c>
      <c r="I92" s="113" t="s">
        <v>124</v>
      </c>
      <c r="J92" s="113">
        <v>3</v>
      </c>
      <c r="K92" s="115">
        <v>1850000</v>
      </c>
      <c r="L92" s="116">
        <v>0.05</v>
      </c>
      <c r="M92" s="117">
        <f t="shared" si="38"/>
        <v>1942500</v>
      </c>
      <c r="N92" s="113">
        <v>1</v>
      </c>
      <c r="O92" s="113" t="s">
        <v>109</v>
      </c>
      <c r="P92" s="119">
        <v>45699</v>
      </c>
      <c r="Q92" s="119">
        <v>45807</v>
      </c>
      <c r="R92" s="120">
        <f>IF($O92="MENSUAL",ROUND((((Q92-P92))/30),0)*$M92,((Q92-P92)/30)*$M92)</f>
        <v>6993000</v>
      </c>
      <c r="S92" s="118">
        <v>45875</v>
      </c>
      <c r="T92" s="118">
        <v>45991</v>
      </c>
      <c r="U92" s="120">
        <f t="shared" si="35"/>
        <v>7511000</v>
      </c>
      <c r="V92" s="148">
        <v>7.5</v>
      </c>
      <c r="W92" s="122">
        <f t="shared" si="30"/>
        <v>14504000</v>
      </c>
      <c r="X92" s="123" t="s">
        <v>92</v>
      </c>
      <c r="Y92" s="124" t="s">
        <v>162</v>
      </c>
      <c r="Z92" s="125" t="s">
        <v>110</v>
      </c>
      <c r="AA92" s="125" t="s">
        <v>347</v>
      </c>
      <c r="AB92" s="125" t="s">
        <v>94</v>
      </c>
      <c r="AC92" s="126" t="str">
        <f t="shared" si="36"/>
        <v>CON-076</v>
      </c>
      <c r="AD92" s="123">
        <v>80111600</v>
      </c>
      <c r="AE92" s="47" t="s">
        <v>398</v>
      </c>
      <c r="AF92" s="127">
        <f t="shared" si="39"/>
        <v>45699</v>
      </c>
      <c r="AG92" s="127">
        <f t="shared" si="37"/>
        <v>45699</v>
      </c>
      <c r="AH92" s="141">
        <f t="shared" si="31"/>
        <v>7.5</v>
      </c>
      <c r="AI92" s="132" t="s">
        <v>96</v>
      </c>
      <c r="AJ92" s="151" t="s">
        <v>97</v>
      </c>
      <c r="AK92" s="128">
        <f t="shared" si="41"/>
        <v>14504000</v>
      </c>
      <c r="AL92" s="128">
        <f t="shared" si="42"/>
        <v>14504000</v>
      </c>
      <c r="AM92" s="128"/>
      <c r="AN92" s="132" t="s">
        <v>94</v>
      </c>
      <c r="AO92" s="132" t="s">
        <v>98</v>
      </c>
      <c r="AP92" s="152" t="s">
        <v>99</v>
      </c>
      <c r="AQ92" s="153" t="s">
        <v>100</v>
      </c>
      <c r="AR92" s="129" t="str">
        <f t="shared" si="33"/>
        <v>SUBDIRECCIÓN DE BIENESTAR UNIVERSITARIO</v>
      </c>
      <c r="AS92" s="130" t="s">
        <v>101</v>
      </c>
      <c r="AT92" s="131" t="s">
        <v>102</v>
      </c>
      <c r="AU92" s="132" t="s">
        <v>94</v>
      </c>
      <c r="AV92" s="132" t="s">
        <v>94</v>
      </c>
      <c r="AW92" s="133" t="s">
        <v>103</v>
      </c>
      <c r="AX92" s="133" t="s">
        <v>104</v>
      </c>
      <c r="AY92" s="133" t="s">
        <v>105</v>
      </c>
      <c r="AZ92" s="133" t="s">
        <v>103</v>
      </c>
      <c r="BA92" s="133"/>
      <c r="BB92" s="133"/>
      <c r="BC92" s="154"/>
    </row>
    <row r="93" spans="1:55" s="3" customFormat="1" ht="84">
      <c r="A93" s="112" t="s">
        <v>113</v>
      </c>
      <c r="B93" s="113" t="s">
        <v>226</v>
      </c>
      <c r="C93" s="113" t="s">
        <v>85</v>
      </c>
      <c r="D93" s="113" t="s">
        <v>20</v>
      </c>
      <c r="E93" s="113" t="s">
        <v>23</v>
      </c>
      <c r="F93" s="113" t="s">
        <v>260</v>
      </c>
      <c r="G93" s="114" t="s">
        <v>258</v>
      </c>
      <c r="H93" s="114" t="s">
        <v>244</v>
      </c>
      <c r="I93" s="113" t="s">
        <v>124</v>
      </c>
      <c r="J93" s="113">
        <v>3</v>
      </c>
      <c r="K93" s="115">
        <v>1850000</v>
      </c>
      <c r="L93" s="116">
        <v>0.05</v>
      </c>
      <c r="M93" s="117">
        <f t="shared" si="38"/>
        <v>1942500</v>
      </c>
      <c r="N93" s="113">
        <v>1</v>
      </c>
      <c r="O93" s="113" t="s">
        <v>109</v>
      </c>
      <c r="P93" s="119">
        <v>45699</v>
      </c>
      <c r="Q93" s="119">
        <v>45807</v>
      </c>
      <c r="R93" s="120">
        <f>IF($O93="MENSUAL",ROUND((((Q93-P93))/30),0)*$M93,((Q93-P93)/30)*$M93)</f>
        <v>6993000</v>
      </c>
      <c r="S93" s="118">
        <v>45875</v>
      </c>
      <c r="T93" s="118">
        <v>45991</v>
      </c>
      <c r="U93" s="120">
        <f t="shared" si="35"/>
        <v>7511000</v>
      </c>
      <c r="V93" s="148">
        <v>7.5</v>
      </c>
      <c r="W93" s="122">
        <f t="shared" si="30"/>
        <v>14504000</v>
      </c>
      <c r="X93" s="123" t="s">
        <v>92</v>
      </c>
      <c r="Y93" s="124" t="s">
        <v>162</v>
      </c>
      <c r="Z93" s="125" t="s">
        <v>110</v>
      </c>
      <c r="AA93" s="125" t="s">
        <v>347</v>
      </c>
      <c r="AB93" s="125" t="s">
        <v>94</v>
      </c>
      <c r="AC93" s="126" t="str">
        <f t="shared" si="36"/>
        <v>CON-077</v>
      </c>
      <c r="AD93" s="123">
        <v>80111600</v>
      </c>
      <c r="AE93" s="47" t="s">
        <v>399</v>
      </c>
      <c r="AF93" s="127">
        <f t="shared" si="39"/>
        <v>45699</v>
      </c>
      <c r="AG93" s="127">
        <f t="shared" si="37"/>
        <v>45699</v>
      </c>
      <c r="AH93" s="141">
        <f t="shared" si="31"/>
        <v>7.5</v>
      </c>
      <c r="AI93" s="132" t="s">
        <v>96</v>
      </c>
      <c r="AJ93" s="151" t="s">
        <v>97</v>
      </c>
      <c r="AK93" s="128">
        <f t="shared" si="41"/>
        <v>14504000</v>
      </c>
      <c r="AL93" s="128">
        <f t="shared" si="42"/>
        <v>14504000</v>
      </c>
      <c r="AM93" s="128"/>
      <c r="AN93" s="132" t="s">
        <v>94</v>
      </c>
      <c r="AO93" s="132" t="s">
        <v>98</v>
      </c>
      <c r="AP93" s="152" t="s">
        <v>99</v>
      </c>
      <c r="AQ93" s="153" t="s">
        <v>100</v>
      </c>
      <c r="AR93" s="129" t="str">
        <f t="shared" si="33"/>
        <v>SUBDIRECCIÓN DE BIENESTAR UNIVERSITARIO</v>
      </c>
      <c r="AS93" s="130" t="s">
        <v>101</v>
      </c>
      <c r="AT93" s="131" t="s">
        <v>102</v>
      </c>
      <c r="AU93" s="132" t="s">
        <v>94</v>
      </c>
      <c r="AV93" s="132" t="s">
        <v>94</v>
      </c>
      <c r="AW93" s="133" t="s">
        <v>103</v>
      </c>
      <c r="AX93" s="133" t="s">
        <v>104</v>
      </c>
      <c r="AY93" s="133" t="s">
        <v>105</v>
      </c>
      <c r="AZ93" s="133" t="s">
        <v>103</v>
      </c>
      <c r="BA93" s="133"/>
      <c r="BB93" s="133"/>
      <c r="BC93" s="154"/>
    </row>
    <row r="94" spans="1:55" s="3" customFormat="1" ht="72">
      <c r="A94" s="112" t="s">
        <v>113</v>
      </c>
      <c r="B94" s="113" t="s">
        <v>228</v>
      </c>
      <c r="C94" s="113" t="s">
        <v>85</v>
      </c>
      <c r="D94" s="113" t="s">
        <v>20</v>
      </c>
      <c r="E94" s="113" t="s">
        <v>23</v>
      </c>
      <c r="F94" s="113" t="s">
        <v>260</v>
      </c>
      <c r="G94" s="114" t="s">
        <v>258</v>
      </c>
      <c r="H94" s="114" t="s">
        <v>244</v>
      </c>
      <c r="I94" s="113" t="s">
        <v>124</v>
      </c>
      <c r="J94" s="113">
        <v>3</v>
      </c>
      <c r="K94" s="115">
        <v>1850000</v>
      </c>
      <c r="L94" s="116">
        <v>0.05</v>
      </c>
      <c r="M94" s="117">
        <f t="shared" si="38"/>
        <v>1942500</v>
      </c>
      <c r="N94" s="113">
        <v>1</v>
      </c>
      <c r="O94" s="113" t="s">
        <v>109</v>
      </c>
      <c r="P94" s="119">
        <v>45699</v>
      </c>
      <c r="Q94" s="119">
        <v>45807</v>
      </c>
      <c r="R94" s="120">
        <f>IF($O94="MENSUAL",ROUND((((Q94-P94))/30),0)*$M94,((Q94-P94)/30)*$M94)</f>
        <v>6993000</v>
      </c>
      <c r="S94" s="118">
        <v>45875</v>
      </c>
      <c r="T94" s="118">
        <v>45991</v>
      </c>
      <c r="U94" s="120">
        <f t="shared" si="35"/>
        <v>7511000</v>
      </c>
      <c r="V94" s="148">
        <v>7.5</v>
      </c>
      <c r="W94" s="122">
        <f t="shared" si="30"/>
        <v>14504000</v>
      </c>
      <c r="X94" s="123" t="s">
        <v>92</v>
      </c>
      <c r="Y94" s="124" t="s">
        <v>162</v>
      </c>
      <c r="Z94" s="125" t="s">
        <v>110</v>
      </c>
      <c r="AA94" s="125" t="s">
        <v>347</v>
      </c>
      <c r="AB94" s="125" t="s">
        <v>94</v>
      </c>
      <c r="AC94" s="126" t="str">
        <f t="shared" si="36"/>
        <v>CON-078</v>
      </c>
      <c r="AD94" s="123">
        <v>80111600</v>
      </c>
      <c r="AE94" s="47" t="s">
        <v>400</v>
      </c>
      <c r="AF94" s="127">
        <f t="shared" si="39"/>
        <v>45699</v>
      </c>
      <c r="AG94" s="127">
        <f t="shared" si="37"/>
        <v>45699</v>
      </c>
      <c r="AH94" s="141">
        <f t="shared" si="31"/>
        <v>7.5</v>
      </c>
      <c r="AI94" s="132" t="s">
        <v>96</v>
      </c>
      <c r="AJ94" s="151" t="s">
        <v>97</v>
      </c>
      <c r="AK94" s="128">
        <f t="shared" si="41"/>
        <v>14504000</v>
      </c>
      <c r="AL94" s="128">
        <f t="shared" si="42"/>
        <v>14504000</v>
      </c>
      <c r="AM94" s="128"/>
      <c r="AN94" s="132" t="s">
        <v>94</v>
      </c>
      <c r="AO94" s="132" t="s">
        <v>98</v>
      </c>
      <c r="AP94" s="152" t="s">
        <v>99</v>
      </c>
      <c r="AQ94" s="153" t="s">
        <v>100</v>
      </c>
      <c r="AR94" s="129" t="str">
        <f t="shared" si="33"/>
        <v>SUBDIRECCIÓN DE BIENESTAR UNIVERSITARIO</v>
      </c>
      <c r="AS94" s="130" t="s">
        <v>101</v>
      </c>
      <c r="AT94" s="131" t="s">
        <v>102</v>
      </c>
      <c r="AU94" s="132" t="s">
        <v>94</v>
      </c>
      <c r="AV94" s="132" t="s">
        <v>94</v>
      </c>
      <c r="AW94" s="133" t="s">
        <v>103</v>
      </c>
      <c r="AX94" s="133" t="s">
        <v>104</v>
      </c>
      <c r="AY94" s="133" t="s">
        <v>105</v>
      </c>
      <c r="AZ94" s="133" t="s">
        <v>103</v>
      </c>
      <c r="BA94" s="133"/>
      <c r="BB94" s="133"/>
      <c r="BC94" s="154"/>
    </row>
    <row r="95" spans="1:55" s="3" customFormat="1" ht="72">
      <c r="A95" s="112" t="s">
        <v>113</v>
      </c>
      <c r="B95" s="113" t="s">
        <v>229</v>
      </c>
      <c r="C95" s="113" t="s">
        <v>85</v>
      </c>
      <c r="D95" s="113" t="s">
        <v>20</v>
      </c>
      <c r="E95" s="113" t="s">
        <v>23</v>
      </c>
      <c r="F95" s="113" t="s">
        <v>260</v>
      </c>
      <c r="G95" s="114" t="s">
        <v>258</v>
      </c>
      <c r="H95" s="114" t="s">
        <v>244</v>
      </c>
      <c r="I95" s="113" t="s">
        <v>124</v>
      </c>
      <c r="J95" s="113">
        <v>3</v>
      </c>
      <c r="K95" s="115">
        <v>1850000</v>
      </c>
      <c r="L95" s="116">
        <v>0.05</v>
      </c>
      <c r="M95" s="117">
        <f t="shared" si="38"/>
        <v>1942500</v>
      </c>
      <c r="N95" s="113">
        <v>1</v>
      </c>
      <c r="O95" s="113" t="s">
        <v>109</v>
      </c>
      <c r="P95" s="119">
        <v>45699</v>
      </c>
      <c r="Q95" s="119">
        <v>45807</v>
      </c>
      <c r="R95" s="120">
        <f>IF($O95="MENSUAL",ROUND((((Q95-P95))/30),0)*$M95,((Q95-P95)/30)*$M95)</f>
        <v>6993000</v>
      </c>
      <c r="S95" s="118">
        <v>45875</v>
      </c>
      <c r="T95" s="118">
        <v>45991</v>
      </c>
      <c r="U95" s="120">
        <f t="shared" si="35"/>
        <v>7511000</v>
      </c>
      <c r="V95" s="148">
        <v>7.5</v>
      </c>
      <c r="W95" s="122">
        <f t="shared" si="30"/>
        <v>14504000</v>
      </c>
      <c r="X95" s="123" t="s">
        <v>92</v>
      </c>
      <c r="Y95" s="124" t="s">
        <v>162</v>
      </c>
      <c r="Z95" s="125" t="s">
        <v>110</v>
      </c>
      <c r="AA95" s="125" t="s">
        <v>347</v>
      </c>
      <c r="AB95" s="125" t="s">
        <v>94</v>
      </c>
      <c r="AC95" s="126" t="str">
        <f t="shared" si="36"/>
        <v>CON-079</v>
      </c>
      <c r="AD95" s="123">
        <v>80111600</v>
      </c>
      <c r="AE95" s="47" t="s">
        <v>401</v>
      </c>
      <c r="AF95" s="127">
        <f t="shared" si="39"/>
        <v>45699</v>
      </c>
      <c r="AG95" s="127">
        <f t="shared" si="37"/>
        <v>45699</v>
      </c>
      <c r="AH95" s="141">
        <f t="shared" ref="AH95:AH101" si="43">+V95</f>
        <v>7.5</v>
      </c>
      <c r="AI95" s="132" t="s">
        <v>96</v>
      </c>
      <c r="AJ95" s="151" t="s">
        <v>97</v>
      </c>
      <c r="AK95" s="128">
        <f t="shared" si="41"/>
        <v>14504000</v>
      </c>
      <c r="AL95" s="128">
        <f t="shared" si="42"/>
        <v>14504000</v>
      </c>
      <c r="AM95" s="128"/>
      <c r="AN95" s="132" t="s">
        <v>94</v>
      </c>
      <c r="AO95" s="132" t="s">
        <v>98</v>
      </c>
      <c r="AP95" s="152" t="s">
        <v>99</v>
      </c>
      <c r="AQ95" s="153" t="s">
        <v>100</v>
      </c>
      <c r="AR95" s="129" t="str">
        <f t="shared" si="33"/>
        <v>SUBDIRECCIÓN DE BIENESTAR UNIVERSITARIO</v>
      </c>
      <c r="AS95" s="130" t="s">
        <v>101</v>
      </c>
      <c r="AT95" s="131" t="s">
        <v>102</v>
      </c>
      <c r="AU95" s="132" t="s">
        <v>94</v>
      </c>
      <c r="AV95" s="132" t="s">
        <v>94</v>
      </c>
      <c r="AW95" s="133" t="s">
        <v>103</v>
      </c>
      <c r="AX95" s="133" t="s">
        <v>104</v>
      </c>
      <c r="AY95" s="133" t="s">
        <v>105</v>
      </c>
      <c r="AZ95" s="133" t="s">
        <v>103</v>
      </c>
      <c r="BA95" s="133"/>
      <c r="BB95" s="133"/>
      <c r="BC95" s="154"/>
    </row>
    <row r="96" spans="1:55" s="3" customFormat="1" ht="56.25" customHeight="1">
      <c r="A96" s="112" t="s">
        <v>113</v>
      </c>
      <c r="B96" s="113" t="s">
        <v>231</v>
      </c>
      <c r="C96" s="113" t="s">
        <v>85</v>
      </c>
      <c r="D96" s="113" t="s">
        <v>12</v>
      </c>
      <c r="E96" s="113" t="s">
        <v>18</v>
      </c>
      <c r="F96" s="113" t="s">
        <v>266</v>
      </c>
      <c r="G96" s="114" t="s">
        <v>225</v>
      </c>
      <c r="H96" s="114" t="s">
        <v>107</v>
      </c>
      <c r="I96" s="113" t="s">
        <v>144</v>
      </c>
      <c r="J96" s="113">
        <v>1</v>
      </c>
      <c r="K96" s="115">
        <v>2300000</v>
      </c>
      <c r="L96" s="116">
        <v>0.05</v>
      </c>
      <c r="M96" s="117">
        <f t="shared" si="38"/>
        <v>2415000</v>
      </c>
      <c r="N96" s="113">
        <v>1</v>
      </c>
      <c r="O96" s="113" t="s">
        <v>109</v>
      </c>
      <c r="P96" s="119">
        <v>45691</v>
      </c>
      <c r="Q96" s="119">
        <v>46003</v>
      </c>
      <c r="R96" s="120">
        <f t="shared" ref="R96:R109" si="44">M96*V96</f>
        <v>24150000</v>
      </c>
      <c r="S96" s="118"/>
      <c r="T96" s="118"/>
      <c r="U96" s="120">
        <f t="shared" si="35"/>
        <v>0</v>
      </c>
      <c r="V96" s="148">
        <f t="shared" ref="V96:V108" si="45">ROUND((((Q96-P96)+(T96-S96))/30),0)</f>
        <v>10</v>
      </c>
      <c r="W96" s="122">
        <f t="shared" si="30"/>
        <v>24150000</v>
      </c>
      <c r="X96" s="123" t="s">
        <v>92</v>
      </c>
      <c r="Y96" s="124" t="s">
        <v>162</v>
      </c>
      <c r="Z96" s="125" t="s">
        <v>110</v>
      </c>
      <c r="AA96" s="125" t="s">
        <v>347</v>
      </c>
      <c r="AB96" s="125" t="s">
        <v>94</v>
      </c>
      <c r="AC96" s="126" t="str">
        <f t="shared" si="36"/>
        <v>CON-080</v>
      </c>
      <c r="AD96" s="123">
        <v>80111600</v>
      </c>
      <c r="AE96" s="47" t="s">
        <v>402</v>
      </c>
      <c r="AF96" s="127" t="s">
        <v>141</v>
      </c>
      <c r="AG96" s="127" t="str">
        <f t="shared" si="37"/>
        <v>enero</v>
      </c>
      <c r="AH96" s="141">
        <f t="shared" si="43"/>
        <v>10</v>
      </c>
      <c r="AI96" s="132" t="s">
        <v>96</v>
      </c>
      <c r="AJ96" s="151" t="s">
        <v>97</v>
      </c>
      <c r="AK96" s="128">
        <f t="shared" si="41"/>
        <v>24150000</v>
      </c>
      <c r="AL96" s="128">
        <f t="shared" si="42"/>
        <v>24150000</v>
      </c>
      <c r="AM96" s="128"/>
      <c r="AN96" s="132" t="s">
        <v>94</v>
      </c>
      <c r="AO96" s="132" t="s">
        <v>98</v>
      </c>
      <c r="AP96" s="152" t="s">
        <v>99</v>
      </c>
      <c r="AQ96" s="153" t="s">
        <v>100</v>
      </c>
      <c r="AR96" s="129" t="str">
        <f t="shared" si="33"/>
        <v xml:space="preserve">FACULTAD DE EDUCACIÓN FÍSICA </v>
      </c>
      <c r="AS96" s="130" t="s">
        <v>101</v>
      </c>
      <c r="AT96" s="131" t="s">
        <v>102</v>
      </c>
      <c r="AU96" s="132" t="s">
        <v>94</v>
      </c>
      <c r="AV96" s="132" t="s">
        <v>94</v>
      </c>
      <c r="AW96" s="133" t="s">
        <v>103</v>
      </c>
      <c r="AX96" s="133" t="s">
        <v>104</v>
      </c>
      <c r="AY96" s="133" t="s">
        <v>105</v>
      </c>
      <c r="AZ96" s="133" t="s">
        <v>103</v>
      </c>
      <c r="BA96" s="133"/>
      <c r="BB96" s="133"/>
      <c r="BC96" s="154"/>
    </row>
    <row r="97" spans="1:55" s="3" customFormat="1" ht="60">
      <c r="A97" s="112" t="s">
        <v>113</v>
      </c>
      <c r="B97" s="113" t="s">
        <v>233</v>
      </c>
      <c r="C97" s="113" t="s">
        <v>85</v>
      </c>
      <c r="D97" s="113" t="s">
        <v>12</v>
      </c>
      <c r="E97" s="113" t="s">
        <v>18</v>
      </c>
      <c r="F97" s="113" t="s">
        <v>266</v>
      </c>
      <c r="G97" s="114" t="s">
        <v>225</v>
      </c>
      <c r="H97" s="114" t="s">
        <v>107</v>
      </c>
      <c r="I97" s="113" t="s">
        <v>144</v>
      </c>
      <c r="J97" s="113">
        <v>4</v>
      </c>
      <c r="K97" s="115">
        <v>2750000</v>
      </c>
      <c r="L97" s="116">
        <v>0.05</v>
      </c>
      <c r="M97" s="117">
        <f t="shared" si="38"/>
        <v>2887500</v>
      </c>
      <c r="N97" s="113">
        <v>1</v>
      </c>
      <c r="O97" s="113" t="s">
        <v>109</v>
      </c>
      <c r="P97" s="119">
        <v>45691</v>
      </c>
      <c r="Q97" s="119">
        <v>46003</v>
      </c>
      <c r="R97" s="120">
        <f t="shared" si="44"/>
        <v>28875000</v>
      </c>
      <c r="S97" s="118"/>
      <c r="T97" s="118"/>
      <c r="U97" s="120">
        <f t="shared" si="35"/>
        <v>0</v>
      </c>
      <c r="V97" s="148">
        <f t="shared" si="45"/>
        <v>10</v>
      </c>
      <c r="W97" s="122">
        <f t="shared" si="30"/>
        <v>28875000</v>
      </c>
      <c r="X97" s="123" t="s">
        <v>92</v>
      </c>
      <c r="Y97" s="124" t="s">
        <v>162</v>
      </c>
      <c r="Z97" s="125" t="s">
        <v>110</v>
      </c>
      <c r="AA97" s="125" t="s">
        <v>347</v>
      </c>
      <c r="AB97" s="125" t="s">
        <v>39</v>
      </c>
      <c r="AC97" s="126" t="str">
        <f t="shared" si="36"/>
        <v>CON-081</v>
      </c>
      <c r="AD97" s="123">
        <v>80111600</v>
      </c>
      <c r="AE97" s="47" t="s">
        <v>269</v>
      </c>
      <c r="AF97" s="127" t="s">
        <v>141</v>
      </c>
      <c r="AG97" s="127" t="str">
        <f t="shared" si="37"/>
        <v>enero</v>
      </c>
      <c r="AH97" s="141">
        <f t="shared" si="43"/>
        <v>10</v>
      </c>
      <c r="AI97" s="132" t="s">
        <v>96</v>
      </c>
      <c r="AJ97" s="151" t="s">
        <v>97</v>
      </c>
      <c r="AK97" s="128">
        <f t="shared" si="41"/>
        <v>28875000</v>
      </c>
      <c r="AL97" s="128">
        <f t="shared" si="42"/>
        <v>28875000</v>
      </c>
      <c r="AM97" s="128"/>
      <c r="AN97" s="132" t="s">
        <v>94</v>
      </c>
      <c r="AO97" s="132" t="s">
        <v>98</v>
      </c>
      <c r="AP97" s="152" t="s">
        <v>99</v>
      </c>
      <c r="AQ97" s="153" t="s">
        <v>100</v>
      </c>
      <c r="AR97" s="129" t="str">
        <f t="shared" si="33"/>
        <v xml:space="preserve">FACULTAD DE EDUCACIÓN FÍSICA </v>
      </c>
      <c r="AS97" s="130" t="s">
        <v>101</v>
      </c>
      <c r="AT97" s="131" t="s">
        <v>102</v>
      </c>
      <c r="AU97" s="132" t="s">
        <v>94</v>
      </c>
      <c r="AV97" s="132" t="s">
        <v>94</v>
      </c>
      <c r="AW97" s="133" t="s">
        <v>103</v>
      </c>
      <c r="AX97" s="133" t="s">
        <v>104</v>
      </c>
      <c r="AY97" s="133" t="s">
        <v>105</v>
      </c>
      <c r="AZ97" s="133" t="s">
        <v>103</v>
      </c>
      <c r="BA97" s="133"/>
      <c r="BB97" s="133"/>
      <c r="BC97" s="154"/>
    </row>
    <row r="98" spans="1:55" s="3" customFormat="1" ht="48">
      <c r="A98" s="112" t="s">
        <v>113</v>
      </c>
      <c r="B98" s="113" t="s">
        <v>234</v>
      </c>
      <c r="C98" s="113" t="s">
        <v>85</v>
      </c>
      <c r="D98" s="113" t="s">
        <v>12</v>
      </c>
      <c r="E98" s="113" t="s">
        <v>18</v>
      </c>
      <c r="F98" s="113" t="s">
        <v>266</v>
      </c>
      <c r="G98" s="114" t="s">
        <v>225</v>
      </c>
      <c r="H98" s="114" t="s">
        <v>107</v>
      </c>
      <c r="I98" s="113" t="s">
        <v>144</v>
      </c>
      <c r="J98" s="113">
        <v>1</v>
      </c>
      <c r="K98" s="115">
        <v>2300000</v>
      </c>
      <c r="L98" s="116">
        <v>0.05</v>
      </c>
      <c r="M98" s="117">
        <f t="shared" si="38"/>
        <v>2415000</v>
      </c>
      <c r="N98" s="113">
        <v>1</v>
      </c>
      <c r="O98" s="113" t="s">
        <v>109</v>
      </c>
      <c r="P98" s="119">
        <v>45691</v>
      </c>
      <c r="Q98" s="119">
        <v>46003</v>
      </c>
      <c r="R98" s="120">
        <f t="shared" si="44"/>
        <v>24150000</v>
      </c>
      <c r="S98" s="118"/>
      <c r="T98" s="118"/>
      <c r="U98" s="120">
        <f t="shared" si="35"/>
        <v>0</v>
      </c>
      <c r="V98" s="148">
        <f t="shared" si="45"/>
        <v>10</v>
      </c>
      <c r="W98" s="122">
        <f t="shared" si="30"/>
        <v>24150000</v>
      </c>
      <c r="X98" s="123" t="s">
        <v>92</v>
      </c>
      <c r="Y98" s="124" t="s">
        <v>162</v>
      </c>
      <c r="Z98" s="125" t="s">
        <v>110</v>
      </c>
      <c r="AA98" s="125" t="s">
        <v>347</v>
      </c>
      <c r="AB98" s="125" t="s">
        <v>94</v>
      </c>
      <c r="AC98" s="126" t="str">
        <f t="shared" si="36"/>
        <v>CON-082</v>
      </c>
      <c r="AD98" s="123">
        <v>80111600</v>
      </c>
      <c r="AE98" s="47" t="s">
        <v>271</v>
      </c>
      <c r="AF98" s="127" t="s">
        <v>141</v>
      </c>
      <c r="AG98" s="127" t="str">
        <f t="shared" si="37"/>
        <v>enero</v>
      </c>
      <c r="AH98" s="141">
        <f t="shared" si="43"/>
        <v>10</v>
      </c>
      <c r="AI98" s="132" t="s">
        <v>96</v>
      </c>
      <c r="AJ98" s="151" t="s">
        <v>97</v>
      </c>
      <c r="AK98" s="128">
        <f t="shared" si="41"/>
        <v>24150000</v>
      </c>
      <c r="AL98" s="128">
        <f t="shared" si="42"/>
        <v>24150000</v>
      </c>
      <c r="AM98" s="128"/>
      <c r="AN98" s="132" t="s">
        <v>94</v>
      </c>
      <c r="AO98" s="132" t="s">
        <v>98</v>
      </c>
      <c r="AP98" s="152" t="s">
        <v>99</v>
      </c>
      <c r="AQ98" s="153" t="s">
        <v>100</v>
      </c>
      <c r="AR98" s="129" t="str">
        <f t="shared" si="33"/>
        <v xml:space="preserve">FACULTAD DE EDUCACIÓN FÍSICA </v>
      </c>
      <c r="AS98" s="130" t="s">
        <v>101</v>
      </c>
      <c r="AT98" s="131" t="s">
        <v>102</v>
      </c>
      <c r="AU98" s="132" t="s">
        <v>94</v>
      </c>
      <c r="AV98" s="132" t="s">
        <v>94</v>
      </c>
      <c r="AW98" s="133" t="s">
        <v>103</v>
      </c>
      <c r="AX98" s="133" t="s">
        <v>104</v>
      </c>
      <c r="AY98" s="133" t="s">
        <v>105</v>
      </c>
      <c r="AZ98" s="133" t="s">
        <v>103</v>
      </c>
      <c r="BA98" s="133"/>
      <c r="BB98" s="133"/>
      <c r="BC98" s="154"/>
    </row>
    <row r="99" spans="1:55" s="3" customFormat="1" ht="48">
      <c r="A99" s="112" t="s">
        <v>113</v>
      </c>
      <c r="B99" s="113" t="s">
        <v>236</v>
      </c>
      <c r="C99" s="113" t="s">
        <v>85</v>
      </c>
      <c r="D99" s="113" t="s">
        <v>12</v>
      </c>
      <c r="E99" s="113" t="s">
        <v>18</v>
      </c>
      <c r="F99" s="113" t="s">
        <v>266</v>
      </c>
      <c r="G99" s="114" t="s">
        <v>225</v>
      </c>
      <c r="H99" s="114" t="s">
        <v>107</v>
      </c>
      <c r="I99" s="113" t="s">
        <v>144</v>
      </c>
      <c r="J99" s="113">
        <v>1</v>
      </c>
      <c r="K99" s="115">
        <v>2300000</v>
      </c>
      <c r="L99" s="116">
        <v>0.05</v>
      </c>
      <c r="M99" s="117">
        <f t="shared" si="38"/>
        <v>2415000</v>
      </c>
      <c r="N99" s="113">
        <v>1</v>
      </c>
      <c r="O99" s="113" t="s">
        <v>109</v>
      </c>
      <c r="P99" s="119">
        <v>45691</v>
      </c>
      <c r="Q99" s="119">
        <v>46003</v>
      </c>
      <c r="R99" s="120">
        <f t="shared" si="44"/>
        <v>24150000</v>
      </c>
      <c r="S99" s="118"/>
      <c r="T99" s="118"/>
      <c r="U99" s="120">
        <f t="shared" si="35"/>
        <v>0</v>
      </c>
      <c r="V99" s="148">
        <f t="shared" si="45"/>
        <v>10</v>
      </c>
      <c r="W99" s="122">
        <f t="shared" si="30"/>
        <v>24150000</v>
      </c>
      <c r="X99" s="123" t="s">
        <v>92</v>
      </c>
      <c r="Y99" s="124" t="s">
        <v>162</v>
      </c>
      <c r="Z99" s="125" t="s">
        <v>110</v>
      </c>
      <c r="AA99" s="125" t="s">
        <v>347</v>
      </c>
      <c r="AB99" s="125" t="s">
        <v>94</v>
      </c>
      <c r="AC99" s="126" t="str">
        <f t="shared" si="36"/>
        <v>CON-083</v>
      </c>
      <c r="AD99" s="123">
        <v>80111600</v>
      </c>
      <c r="AE99" s="47" t="s">
        <v>273</v>
      </c>
      <c r="AF99" s="127" t="s">
        <v>141</v>
      </c>
      <c r="AG99" s="127" t="str">
        <f t="shared" si="37"/>
        <v>enero</v>
      </c>
      <c r="AH99" s="141">
        <f t="shared" si="43"/>
        <v>10</v>
      </c>
      <c r="AI99" s="132" t="s">
        <v>96</v>
      </c>
      <c r="AJ99" s="151" t="s">
        <v>97</v>
      </c>
      <c r="AK99" s="128">
        <f t="shared" si="41"/>
        <v>24150000</v>
      </c>
      <c r="AL99" s="128">
        <f t="shared" si="42"/>
        <v>24150000</v>
      </c>
      <c r="AM99" s="128"/>
      <c r="AN99" s="132" t="s">
        <v>94</v>
      </c>
      <c r="AO99" s="132" t="s">
        <v>98</v>
      </c>
      <c r="AP99" s="152" t="s">
        <v>99</v>
      </c>
      <c r="AQ99" s="153" t="s">
        <v>100</v>
      </c>
      <c r="AR99" s="129" t="str">
        <f t="shared" si="33"/>
        <v xml:space="preserve">FACULTAD DE EDUCACIÓN FÍSICA </v>
      </c>
      <c r="AS99" s="130" t="s">
        <v>101</v>
      </c>
      <c r="AT99" s="131" t="s">
        <v>102</v>
      </c>
      <c r="AU99" s="132" t="s">
        <v>94</v>
      </c>
      <c r="AV99" s="132" t="s">
        <v>94</v>
      </c>
      <c r="AW99" s="133" t="s">
        <v>103</v>
      </c>
      <c r="AX99" s="133" t="s">
        <v>104</v>
      </c>
      <c r="AY99" s="133" t="s">
        <v>105</v>
      </c>
      <c r="AZ99" s="133" t="s">
        <v>103</v>
      </c>
      <c r="BA99" s="133"/>
      <c r="BB99" s="133"/>
      <c r="BC99" s="154"/>
    </row>
    <row r="100" spans="1:55" s="3" customFormat="1" ht="48">
      <c r="A100" s="112" t="s">
        <v>113</v>
      </c>
      <c r="B100" s="113" t="s">
        <v>238</v>
      </c>
      <c r="C100" s="113" t="s">
        <v>85</v>
      </c>
      <c r="D100" s="113" t="s">
        <v>12</v>
      </c>
      <c r="E100" s="113" t="s">
        <v>18</v>
      </c>
      <c r="F100" s="113" t="s">
        <v>266</v>
      </c>
      <c r="G100" s="114" t="s">
        <v>225</v>
      </c>
      <c r="H100" s="114" t="s">
        <v>107</v>
      </c>
      <c r="I100" s="113" t="s">
        <v>144</v>
      </c>
      <c r="J100" s="113">
        <v>1</v>
      </c>
      <c r="K100" s="115">
        <v>2300000</v>
      </c>
      <c r="L100" s="116">
        <v>0.05</v>
      </c>
      <c r="M100" s="117">
        <f t="shared" si="38"/>
        <v>2415000</v>
      </c>
      <c r="N100" s="113">
        <v>1</v>
      </c>
      <c r="O100" s="113" t="s">
        <v>109</v>
      </c>
      <c r="P100" s="119">
        <v>45691</v>
      </c>
      <c r="Q100" s="119">
        <v>46003</v>
      </c>
      <c r="R100" s="120">
        <f t="shared" si="44"/>
        <v>24150000</v>
      </c>
      <c r="S100" s="118"/>
      <c r="T100" s="118"/>
      <c r="U100" s="120">
        <f t="shared" si="35"/>
        <v>0</v>
      </c>
      <c r="V100" s="148">
        <f t="shared" si="45"/>
        <v>10</v>
      </c>
      <c r="W100" s="122">
        <f t="shared" si="30"/>
        <v>24150000</v>
      </c>
      <c r="X100" s="123" t="s">
        <v>92</v>
      </c>
      <c r="Y100" s="124" t="s">
        <v>162</v>
      </c>
      <c r="Z100" s="125" t="s">
        <v>110</v>
      </c>
      <c r="AA100" s="125" t="s">
        <v>347</v>
      </c>
      <c r="AB100" s="125" t="s">
        <v>94</v>
      </c>
      <c r="AC100" s="126" t="str">
        <f t="shared" si="36"/>
        <v>CON-084</v>
      </c>
      <c r="AD100" s="123">
        <v>80111600</v>
      </c>
      <c r="AE100" s="47" t="s">
        <v>275</v>
      </c>
      <c r="AF100" s="127" t="s">
        <v>141</v>
      </c>
      <c r="AG100" s="127" t="str">
        <f t="shared" si="37"/>
        <v>enero</v>
      </c>
      <c r="AH100" s="141">
        <f t="shared" si="43"/>
        <v>10</v>
      </c>
      <c r="AI100" s="132" t="s">
        <v>96</v>
      </c>
      <c r="AJ100" s="151" t="s">
        <v>97</v>
      </c>
      <c r="AK100" s="128">
        <f t="shared" si="41"/>
        <v>24150000</v>
      </c>
      <c r="AL100" s="128">
        <f t="shared" si="42"/>
        <v>24150000</v>
      </c>
      <c r="AM100" s="128"/>
      <c r="AN100" s="132" t="s">
        <v>94</v>
      </c>
      <c r="AO100" s="132" t="s">
        <v>98</v>
      </c>
      <c r="AP100" s="152" t="s">
        <v>99</v>
      </c>
      <c r="AQ100" s="153" t="s">
        <v>100</v>
      </c>
      <c r="AR100" s="129" t="str">
        <f t="shared" si="33"/>
        <v xml:space="preserve">FACULTAD DE EDUCACIÓN FÍSICA </v>
      </c>
      <c r="AS100" s="130" t="s">
        <v>101</v>
      </c>
      <c r="AT100" s="131" t="s">
        <v>102</v>
      </c>
      <c r="AU100" s="132" t="s">
        <v>94</v>
      </c>
      <c r="AV100" s="132" t="s">
        <v>94</v>
      </c>
      <c r="AW100" s="133" t="s">
        <v>103</v>
      </c>
      <c r="AX100" s="133" t="s">
        <v>104</v>
      </c>
      <c r="AY100" s="133" t="s">
        <v>105</v>
      </c>
      <c r="AZ100" s="133" t="s">
        <v>103</v>
      </c>
      <c r="BA100" s="133"/>
      <c r="BB100" s="133"/>
      <c r="BC100" s="154" t="s">
        <v>381</v>
      </c>
    </row>
    <row r="101" spans="1:55" s="3" customFormat="1" ht="48">
      <c r="A101" s="112" t="s">
        <v>113</v>
      </c>
      <c r="B101" s="113" t="s">
        <v>241</v>
      </c>
      <c r="C101" s="113" t="s">
        <v>85</v>
      </c>
      <c r="D101" s="113" t="s">
        <v>12</v>
      </c>
      <c r="E101" s="113" t="s">
        <v>18</v>
      </c>
      <c r="F101" s="113" t="s">
        <v>266</v>
      </c>
      <c r="G101" s="114" t="s">
        <v>225</v>
      </c>
      <c r="H101" s="114" t="s">
        <v>107</v>
      </c>
      <c r="I101" s="113" t="s">
        <v>144</v>
      </c>
      <c r="J101" s="113">
        <v>1</v>
      </c>
      <c r="K101" s="115">
        <v>2300000</v>
      </c>
      <c r="L101" s="116">
        <v>0.05</v>
      </c>
      <c r="M101" s="117">
        <f t="shared" si="38"/>
        <v>2415000</v>
      </c>
      <c r="N101" s="113">
        <v>1</v>
      </c>
      <c r="O101" s="113" t="s">
        <v>109</v>
      </c>
      <c r="P101" s="119">
        <v>45691</v>
      </c>
      <c r="Q101" s="119">
        <v>46003</v>
      </c>
      <c r="R101" s="120">
        <f t="shared" si="44"/>
        <v>24150000</v>
      </c>
      <c r="S101" s="118"/>
      <c r="T101" s="118"/>
      <c r="U101" s="120">
        <f t="shared" si="35"/>
        <v>0</v>
      </c>
      <c r="V101" s="148">
        <f t="shared" si="45"/>
        <v>10</v>
      </c>
      <c r="W101" s="122">
        <f t="shared" si="30"/>
        <v>24150000</v>
      </c>
      <c r="X101" s="123" t="s">
        <v>92</v>
      </c>
      <c r="Y101" s="124" t="s">
        <v>162</v>
      </c>
      <c r="Z101" s="125" t="s">
        <v>110</v>
      </c>
      <c r="AA101" s="125" t="s">
        <v>347</v>
      </c>
      <c r="AB101" s="125" t="s">
        <v>94</v>
      </c>
      <c r="AC101" s="126" t="str">
        <f t="shared" si="36"/>
        <v>CON-085</v>
      </c>
      <c r="AD101" s="123">
        <v>80111600</v>
      </c>
      <c r="AE101" s="47" t="s">
        <v>380</v>
      </c>
      <c r="AF101" s="127" t="s">
        <v>141</v>
      </c>
      <c r="AG101" s="127" t="str">
        <f t="shared" si="37"/>
        <v>enero</v>
      </c>
      <c r="AH101" s="141">
        <f t="shared" si="43"/>
        <v>10</v>
      </c>
      <c r="AI101" s="132" t="s">
        <v>96</v>
      </c>
      <c r="AJ101" s="151" t="s">
        <v>97</v>
      </c>
      <c r="AK101" s="128">
        <f t="shared" si="41"/>
        <v>24150000</v>
      </c>
      <c r="AL101" s="128">
        <f t="shared" si="42"/>
        <v>24150000</v>
      </c>
      <c r="AM101" s="128"/>
      <c r="AN101" s="132" t="s">
        <v>94</v>
      </c>
      <c r="AO101" s="132" t="s">
        <v>98</v>
      </c>
      <c r="AP101" s="152" t="s">
        <v>99</v>
      </c>
      <c r="AQ101" s="153" t="s">
        <v>100</v>
      </c>
      <c r="AR101" s="129" t="str">
        <f t="shared" si="33"/>
        <v xml:space="preserve">FACULTAD DE EDUCACIÓN FÍSICA </v>
      </c>
      <c r="AS101" s="130" t="s">
        <v>101</v>
      </c>
      <c r="AT101" s="131" t="s">
        <v>102</v>
      </c>
      <c r="AU101" s="132" t="s">
        <v>94</v>
      </c>
      <c r="AV101" s="132" t="s">
        <v>94</v>
      </c>
      <c r="AW101" s="133" t="s">
        <v>103</v>
      </c>
      <c r="AX101" s="133" t="s">
        <v>104</v>
      </c>
      <c r="AY101" s="133" t="s">
        <v>105</v>
      </c>
      <c r="AZ101" s="133" t="s">
        <v>103</v>
      </c>
      <c r="BA101" s="133"/>
      <c r="BB101" s="133"/>
      <c r="BC101" s="154"/>
    </row>
    <row r="102" spans="1:55" s="3" customFormat="1" ht="48">
      <c r="A102" s="112" t="s">
        <v>113</v>
      </c>
      <c r="B102" s="113" t="s">
        <v>246</v>
      </c>
      <c r="C102" s="113" t="s">
        <v>85</v>
      </c>
      <c r="D102" s="113" t="s">
        <v>12</v>
      </c>
      <c r="E102" s="113" t="s">
        <v>17</v>
      </c>
      <c r="F102" s="113" t="s">
        <v>278</v>
      </c>
      <c r="G102" s="114" t="s">
        <v>279</v>
      </c>
      <c r="H102" s="114" t="s">
        <v>112</v>
      </c>
      <c r="I102" s="113" t="s">
        <v>89</v>
      </c>
      <c r="J102" s="113"/>
      <c r="K102" s="115"/>
      <c r="L102" s="116">
        <v>0.05</v>
      </c>
      <c r="M102" s="117">
        <f t="shared" si="38"/>
        <v>0</v>
      </c>
      <c r="N102" s="113">
        <v>12</v>
      </c>
      <c r="O102" s="113" t="s">
        <v>109</v>
      </c>
      <c r="P102" s="119"/>
      <c r="Q102" s="119"/>
      <c r="R102" s="120">
        <f t="shared" si="44"/>
        <v>0</v>
      </c>
      <c r="S102" s="118"/>
      <c r="T102" s="118"/>
      <c r="U102" s="120">
        <f t="shared" ref="U102:U107" si="46">IF($O102="MENSUAL",ROUND((((T102-S102))/30),0)*$M102,((T102-S102)/30)*$M102)</f>
        <v>0</v>
      </c>
      <c r="V102" s="148">
        <f t="shared" si="45"/>
        <v>0</v>
      </c>
      <c r="W102" s="122">
        <f>86988365-51611745-10948560-24383800</f>
        <v>44260</v>
      </c>
      <c r="X102" s="123" t="s">
        <v>92</v>
      </c>
      <c r="Y102" s="124" t="s">
        <v>162</v>
      </c>
      <c r="Z102" s="125" t="s">
        <v>110</v>
      </c>
      <c r="AA102" s="125" t="s">
        <v>347</v>
      </c>
      <c r="AB102" s="125" t="s">
        <v>39</v>
      </c>
      <c r="AC102" s="126" t="str">
        <f t="shared" si="36"/>
        <v>CON-086</v>
      </c>
      <c r="AD102" s="123">
        <v>80111600</v>
      </c>
      <c r="AE102" s="47" t="s">
        <v>280</v>
      </c>
      <c r="AF102" s="127" t="s">
        <v>141</v>
      </c>
      <c r="AG102" s="127" t="str">
        <f t="shared" si="37"/>
        <v>enero</v>
      </c>
      <c r="AH102" s="141">
        <v>10</v>
      </c>
      <c r="AI102" s="132" t="s">
        <v>96</v>
      </c>
      <c r="AJ102" s="151" t="s">
        <v>97</v>
      </c>
      <c r="AK102" s="128">
        <f t="shared" si="41"/>
        <v>44260</v>
      </c>
      <c r="AL102" s="128">
        <f t="shared" si="42"/>
        <v>44260</v>
      </c>
      <c r="AM102" s="128"/>
      <c r="AN102" s="132" t="s">
        <v>94</v>
      </c>
      <c r="AO102" s="132" t="s">
        <v>98</v>
      </c>
      <c r="AP102" s="152" t="s">
        <v>99</v>
      </c>
      <c r="AQ102" s="153" t="s">
        <v>100</v>
      </c>
      <c r="AR102" s="129" t="str">
        <f t="shared" si="33"/>
        <v>FACULTAD DE EDUCACIÓN</v>
      </c>
      <c r="AS102" s="130" t="s">
        <v>101</v>
      </c>
      <c r="AT102" s="131" t="s">
        <v>102</v>
      </c>
      <c r="AU102" s="132" t="s">
        <v>94</v>
      </c>
      <c r="AV102" s="132" t="s">
        <v>94</v>
      </c>
      <c r="AW102" s="133" t="s">
        <v>103</v>
      </c>
      <c r="AX102" s="133" t="s">
        <v>104</v>
      </c>
      <c r="AY102" s="133" t="s">
        <v>105</v>
      </c>
      <c r="AZ102" s="133" t="s">
        <v>103</v>
      </c>
      <c r="BA102" s="133"/>
      <c r="BB102" s="133"/>
      <c r="BC102" s="154" t="s">
        <v>408</v>
      </c>
    </row>
    <row r="103" spans="1:55" s="3" customFormat="1" ht="87" customHeight="1">
      <c r="A103" s="112" t="s">
        <v>113</v>
      </c>
      <c r="B103" s="113" t="s">
        <v>247</v>
      </c>
      <c r="C103" s="113" t="s">
        <v>85</v>
      </c>
      <c r="D103" s="113" t="s">
        <v>12</v>
      </c>
      <c r="E103" s="113" t="s">
        <v>16</v>
      </c>
      <c r="F103" s="113" t="s">
        <v>283</v>
      </c>
      <c r="G103" s="114" t="s">
        <v>106</v>
      </c>
      <c r="H103" s="114" t="s">
        <v>107</v>
      </c>
      <c r="I103" s="113" t="s">
        <v>108</v>
      </c>
      <c r="J103" s="113">
        <v>1</v>
      </c>
      <c r="K103" s="115">
        <v>3100000</v>
      </c>
      <c r="L103" s="116">
        <v>0.05</v>
      </c>
      <c r="M103" s="117">
        <f t="shared" si="38"/>
        <v>3255000</v>
      </c>
      <c r="N103" s="113">
        <v>1</v>
      </c>
      <c r="O103" s="113" t="s">
        <v>109</v>
      </c>
      <c r="P103" s="119">
        <v>45691</v>
      </c>
      <c r="Q103" s="119">
        <v>45991</v>
      </c>
      <c r="R103" s="120">
        <f t="shared" si="44"/>
        <v>32550000</v>
      </c>
      <c r="S103" s="118"/>
      <c r="T103" s="118"/>
      <c r="U103" s="120">
        <f t="shared" si="46"/>
        <v>0</v>
      </c>
      <c r="V103" s="148">
        <f t="shared" si="45"/>
        <v>10</v>
      </c>
      <c r="W103" s="122">
        <f t="shared" ref="W103:W108" si="47">+R103+U103</f>
        <v>32550000</v>
      </c>
      <c r="X103" s="123" t="s">
        <v>92</v>
      </c>
      <c r="Y103" s="124" t="s">
        <v>162</v>
      </c>
      <c r="Z103" s="125" t="s">
        <v>110</v>
      </c>
      <c r="AA103" s="125" t="s">
        <v>347</v>
      </c>
      <c r="AB103" s="125" t="s">
        <v>94</v>
      </c>
      <c r="AC103" s="126" t="str">
        <f t="shared" si="36"/>
        <v>CON-087</v>
      </c>
      <c r="AD103" s="123">
        <v>80111600</v>
      </c>
      <c r="AE103" s="47" t="s">
        <v>403</v>
      </c>
      <c r="AF103" s="127" t="s">
        <v>141</v>
      </c>
      <c r="AG103" s="127" t="str">
        <f t="shared" si="37"/>
        <v>enero</v>
      </c>
      <c r="AH103" s="141">
        <f t="shared" ref="AH103:AH127" si="48">+V103</f>
        <v>10</v>
      </c>
      <c r="AI103" s="132" t="s">
        <v>96</v>
      </c>
      <c r="AJ103" s="151" t="s">
        <v>97</v>
      </c>
      <c r="AK103" s="128">
        <f t="shared" si="41"/>
        <v>32550000</v>
      </c>
      <c r="AL103" s="128">
        <f t="shared" si="42"/>
        <v>32550000</v>
      </c>
      <c r="AM103" s="128"/>
      <c r="AN103" s="132" t="s">
        <v>94</v>
      </c>
      <c r="AO103" s="132" t="s">
        <v>98</v>
      </c>
      <c r="AP103" s="152" t="s">
        <v>99</v>
      </c>
      <c r="AQ103" s="153" t="s">
        <v>100</v>
      </c>
      <c r="AR103" s="129" t="str">
        <f t="shared" si="33"/>
        <v>FACULTAD DE CIENCIA Y TECNOLOGÍA</v>
      </c>
      <c r="AS103" s="130" t="s">
        <v>101</v>
      </c>
      <c r="AT103" s="131" t="s">
        <v>102</v>
      </c>
      <c r="AU103" s="132" t="s">
        <v>94</v>
      </c>
      <c r="AV103" s="132" t="s">
        <v>94</v>
      </c>
      <c r="AW103" s="133" t="s">
        <v>103</v>
      </c>
      <c r="AX103" s="133" t="s">
        <v>104</v>
      </c>
      <c r="AY103" s="133" t="s">
        <v>105</v>
      </c>
      <c r="AZ103" s="133" t="s">
        <v>103</v>
      </c>
      <c r="BA103" s="133"/>
      <c r="BB103" s="133"/>
      <c r="BC103" s="154"/>
    </row>
    <row r="104" spans="1:55" s="3" customFormat="1" ht="42" customHeight="1">
      <c r="A104" s="112" t="s">
        <v>113</v>
      </c>
      <c r="B104" s="113" t="s">
        <v>248</v>
      </c>
      <c r="C104" s="113" t="s">
        <v>85</v>
      </c>
      <c r="D104" s="113" t="s">
        <v>4</v>
      </c>
      <c r="E104" s="113" t="s">
        <v>4</v>
      </c>
      <c r="F104" s="113"/>
      <c r="G104" s="114" t="s">
        <v>123</v>
      </c>
      <c r="H104" s="114" t="s">
        <v>107</v>
      </c>
      <c r="I104" s="113" t="s">
        <v>124</v>
      </c>
      <c r="J104" s="113">
        <v>2</v>
      </c>
      <c r="K104" s="115">
        <v>1750000</v>
      </c>
      <c r="L104" s="116">
        <v>0.05</v>
      </c>
      <c r="M104" s="117">
        <f t="shared" si="38"/>
        <v>1837500</v>
      </c>
      <c r="N104" s="113">
        <v>1</v>
      </c>
      <c r="O104" s="113" t="s">
        <v>109</v>
      </c>
      <c r="P104" s="119">
        <v>45677</v>
      </c>
      <c r="Q104" s="119">
        <v>46003</v>
      </c>
      <c r="R104" s="120">
        <f t="shared" si="44"/>
        <v>20212500</v>
      </c>
      <c r="S104" s="118"/>
      <c r="T104" s="118"/>
      <c r="U104" s="120">
        <f t="shared" si="46"/>
        <v>0</v>
      </c>
      <c r="V104" s="148">
        <f t="shared" si="45"/>
        <v>11</v>
      </c>
      <c r="W104" s="122">
        <f t="shared" si="47"/>
        <v>20212500</v>
      </c>
      <c r="X104" s="123" t="s">
        <v>92</v>
      </c>
      <c r="Y104" s="124" t="s">
        <v>93</v>
      </c>
      <c r="Z104" s="125" t="s">
        <v>110</v>
      </c>
      <c r="AA104" s="125" t="s">
        <v>347</v>
      </c>
      <c r="AB104" s="125" t="s">
        <v>94</v>
      </c>
      <c r="AC104" s="126" t="str">
        <f t="shared" si="36"/>
        <v>CON-088</v>
      </c>
      <c r="AD104" s="123">
        <v>80111600</v>
      </c>
      <c r="AE104" s="47" t="s">
        <v>383</v>
      </c>
      <c r="AF104" s="127" t="s">
        <v>141</v>
      </c>
      <c r="AG104" s="127" t="str">
        <f t="shared" si="37"/>
        <v>enero</v>
      </c>
      <c r="AH104" s="141">
        <f t="shared" si="48"/>
        <v>11</v>
      </c>
      <c r="AI104" s="132" t="s">
        <v>96</v>
      </c>
      <c r="AJ104" s="151" t="s">
        <v>97</v>
      </c>
      <c r="AK104" s="128">
        <f t="shared" si="41"/>
        <v>20212500</v>
      </c>
      <c r="AL104" s="128">
        <f t="shared" si="42"/>
        <v>20212500</v>
      </c>
      <c r="AM104" s="128"/>
      <c r="AN104" s="132" t="s">
        <v>94</v>
      </c>
      <c r="AO104" s="132" t="s">
        <v>98</v>
      </c>
      <c r="AP104" s="152" t="s">
        <v>99</v>
      </c>
      <c r="AQ104" s="153" t="s">
        <v>100</v>
      </c>
      <c r="AR104" s="129" t="str">
        <f t="shared" si="33"/>
        <v>INSTITUTO PEDAGÓGICO NACIONAL</v>
      </c>
      <c r="AS104" s="130" t="s">
        <v>101</v>
      </c>
      <c r="AT104" s="131" t="s">
        <v>102</v>
      </c>
      <c r="AU104" s="132" t="s">
        <v>94</v>
      </c>
      <c r="AV104" s="132" t="s">
        <v>94</v>
      </c>
      <c r="AW104" s="133" t="s">
        <v>103</v>
      </c>
      <c r="AX104" s="133" t="s">
        <v>104</v>
      </c>
      <c r="AY104" s="133" t="s">
        <v>105</v>
      </c>
      <c r="AZ104" s="133" t="s">
        <v>103</v>
      </c>
      <c r="BA104" s="133"/>
      <c r="BB104" s="133"/>
      <c r="BC104" s="154"/>
    </row>
    <row r="105" spans="1:55" s="3" customFormat="1" ht="36">
      <c r="A105" s="112" t="s">
        <v>113</v>
      </c>
      <c r="B105" s="113" t="s">
        <v>250</v>
      </c>
      <c r="C105" s="113" t="s">
        <v>85</v>
      </c>
      <c r="D105" s="113" t="s">
        <v>4</v>
      </c>
      <c r="E105" s="113" t="s">
        <v>4</v>
      </c>
      <c r="F105" s="113"/>
      <c r="G105" s="114" t="s">
        <v>225</v>
      </c>
      <c r="H105" s="114" t="s">
        <v>107</v>
      </c>
      <c r="I105" s="113" t="s">
        <v>144</v>
      </c>
      <c r="J105" s="113">
        <v>1</v>
      </c>
      <c r="K105" s="115">
        <v>2300000</v>
      </c>
      <c r="L105" s="116">
        <v>0.05</v>
      </c>
      <c r="M105" s="117">
        <f t="shared" si="38"/>
        <v>2415000</v>
      </c>
      <c r="N105" s="113">
        <v>1</v>
      </c>
      <c r="O105" s="113" t="s">
        <v>109</v>
      </c>
      <c r="P105" s="119">
        <v>45677</v>
      </c>
      <c r="Q105" s="119">
        <v>46003</v>
      </c>
      <c r="R105" s="120">
        <f t="shared" si="44"/>
        <v>26565000</v>
      </c>
      <c r="S105" s="118"/>
      <c r="T105" s="118"/>
      <c r="U105" s="120">
        <f t="shared" si="46"/>
        <v>0</v>
      </c>
      <c r="V105" s="148">
        <f t="shared" si="45"/>
        <v>11</v>
      </c>
      <c r="W105" s="122">
        <f t="shared" si="47"/>
        <v>26565000</v>
      </c>
      <c r="X105" s="123" t="s">
        <v>92</v>
      </c>
      <c r="Y105" s="124" t="s">
        <v>93</v>
      </c>
      <c r="Z105" s="125" t="s">
        <v>110</v>
      </c>
      <c r="AA105" s="125" t="s">
        <v>347</v>
      </c>
      <c r="AB105" s="125" t="s">
        <v>94</v>
      </c>
      <c r="AC105" s="126" t="str">
        <f t="shared" si="36"/>
        <v>CON-089</v>
      </c>
      <c r="AD105" s="123">
        <v>80111600</v>
      </c>
      <c r="AE105" s="47" t="s">
        <v>422</v>
      </c>
      <c r="AF105" s="127" t="s">
        <v>141</v>
      </c>
      <c r="AG105" s="127" t="str">
        <f t="shared" si="37"/>
        <v>enero</v>
      </c>
      <c r="AH105" s="141">
        <f t="shared" si="48"/>
        <v>11</v>
      </c>
      <c r="AI105" s="132" t="s">
        <v>96</v>
      </c>
      <c r="AJ105" s="151" t="s">
        <v>97</v>
      </c>
      <c r="AK105" s="128">
        <f t="shared" si="41"/>
        <v>26565000</v>
      </c>
      <c r="AL105" s="128">
        <f t="shared" si="42"/>
        <v>26565000</v>
      </c>
      <c r="AM105" s="128"/>
      <c r="AN105" s="132" t="s">
        <v>94</v>
      </c>
      <c r="AO105" s="132" t="s">
        <v>98</v>
      </c>
      <c r="AP105" s="152" t="s">
        <v>99</v>
      </c>
      <c r="AQ105" s="153" t="s">
        <v>100</v>
      </c>
      <c r="AR105" s="129" t="str">
        <f t="shared" si="33"/>
        <v>INSTITUTO PEDAGÓGICO NACIONAL</v>
      </c>
      <c r="AS105" s="130" t="s">
        <v>101</v>
      </c>
      <c r="AT105" s="131" t="s">
        <v>102</v>
      </c>
      <c r="AU105" s="132" t="s">
        <v>94</v>
      </c>
      <c r="AV105" s="132" t="s">
        <v>94</v>
      </c>
      <c r="AW105" s="133" t="s">
        <v>103</v>
      </c>
      <c r="AX105" s="133" t="s">
        <v>104</v>
      </c>
      <c r="AY105" s="133" t="s">
        <v>105</v>
      </c>
      <c r="AZ105" s="133" t="s">
        <v>103</v>
      </c>
      <c r="BA105" s="133"/>
      <c r="BB105" s="133"/>
      <c r="BC105" s="154"/>
    </row>
    <row r="106" spans="1:55" s="3" customFormat="1" ht="72">
      <c r="A106" s="112"/>
      <c r="B106" s="113" t="s">
        <v>251</v>
      </c>
      <c r="C106" s="113" t="s">
        <v>289</v>
      </c>
      <c r="D106" s="113" t="s">
        <v>20</v>
      </c>
      <c r="E106" s="113" t="s">
        <v>28</v>
      </c>
      <c r="F106" s="113"/>
      <c r="G106" s="114" t="s">
        <v>225</v>
      </c>
      <c r="H106" s="114" t="s">
        <v>107</v>
      </c>
      <c r="I106" s="113" t="s">
        <v>144</v>
      </c>
      <c r="J106" s="113">
        <v>3</v>
      </c>
      <c r="K106" s="115">
        <v>2600000</v>
      </c>
      <c r="L106" s="116">
        <v>0.05</v>
      </c>
      <c r="M106" s="117">
        <f t="shared" si="38"/>
        <v>2730000</v>
      </c>
      <c r="N106" s="113">
        <v>1</v>
      </c>
      <c r="O106" s="113" t="s">
        <v>109</v>
      </c>
      <c r="P106" s="119">
        <v>45689</v>
      </c>
      <c r="Q106" s="119">
        <v>46017</v>
      </c>
      <c r="R106" s="120">
        <f t="shared" si="44"/>
        <v>30030000</v>
      </c>
      <c r="S106" s="118"/>
      <c r="T106" s="118"/>
      <c r="U106" s="120">
        <f t="shared" si="46"/>
        <v>0</v>
      </c>
      <c r="V106" s="148">
        <f t="shared" si="45"/>
        <v>11</v>
      </c>
      <c r="W106" s="122">
        <f t="shared" si="47"/>
        <v>30030000</v>
      </c>
      <c r="X106" s="123" t="s">
        <v>92</v>
      </c>
      <c r="Y106" s="124" t="s">
        <v>93</v>
      </c>
      <c r="Z106" s="125" t="s">
        <v>110</v>
      </c>
      <c r="AA106" s="125" t="s">
        <v>347</v>
      </c>
      <c r="AB106" s="125" t="s">
        <v>94</v>
      </c>
      <c r="AC106" s="126" t="str">
        <f t="shared" si="36"/>
        <v>CON-090</v>
      </c>
      <c r="AD106" s="123">
        <v>80111600</v>
      </c>
      <c r="AE106" s="47" t="s">
        <v>384</v>
      </c>
      <c r="AF106" s="127" t="s">
        <v>230</v>
      </c>
      <c r="AG106" s="127" t="str">
        <f t="shared" si="37"/>
        <v>ferebro</v>
      </c>
      <c r="AH106" s="141">
        <f t="shared" si="48"/>
        <v>11</v>
      </c>
      <c r="AI106" s="132" t="s">
        <v>96</v>
      </c>
      <c r="AJ106" s="151" t="s">
        <v>97</v>
      </c>
      <c r="AK106" s="128">
        <f t="shared" si="41"/>
        <v>30030000</v>
      </c>
      <c r="AL106" s="128">
        <f t="shared" si="42"/>
        <v>30030000</v>
      </c>
      <c r="AM106" s="128"/>
      <c r="AN106" s="132" t="s">
        <v>94</v>
      </c>
      <c r="AO106" s="132" t="s">
        <v>98</v>
      </c>
      <c r="AP106" s="152" t="s">
        <v>99</v>
      </c>
      <c r="AQ106" s="153" t="s">
        <v>100</v>
      </c>
      <c r="AR106" s="129" t="str">
        <f t="shared" si="33"/>
        <v>GRUPO INTERNO DE TRABAJO DE GESTIÓN DOCUMENTAL</v>
      </c>
      <c r="AS106" s="130" t="s">
        <v>101</v>
      </c>
      <c r="AT106" s="131" t="s">
        <v>102</v>
      </c>
      <c r="AU106" s="132" t="s">
        <v>94</v>
      </c>
      <c r="AV106" s="132" t="s">
        <v>94</v>
      </c>
      <c r="AW106" s="133" t="s">
        <v>103</v>
      </c>
      <c r="AX106" s="133" t="s">
        <v>104</v>
      </c>
      <c r="AY106" s="133" t="s">
        <v>105</v>
      </c>
      <c r="AZ106" s="133" t="s">
        <v>103</v>
      </c>
      <c r="BA106" s="133"/>
      <c r="BB106" s="133"/>
      <c r="BC106" s="154" t="s">
        <v>370</v>
      </c>
    </row>
    <row r="107" spans="1:55" s="3" customFormat="1" ht="72">
      <c r="A107" s="112" t="s">
        <v>113</v>
      </c>
      <c r="B107" s="113" t="s">
        <v>252</v>
      </c>
      <c r="C107" s="113" t="s">
        <v>289</v>
      </c>
      <c r="D107" s="113" t="s">
        <v>20</v>
      </c>
      <c r="E107" s="113" t="s">
        <v>28</v>
      </c>
      <c r="F107" s="113"/>
      <c r="G107" s="114" t="s">
        <v>225</v>
      </c>
      <c r="H107" s="114" t="s">
        <v>107</v>
      </c>
      <c r="I107" s="113" t="s">
        <v>144</v>
      </c>
      <c r="J107" s="113">
        <v>3</v>
      </c>
      <c r="K107" s="115">
        <v>2600000</v>
      </c>
      <c r="L107" s="116">
        <v>0.05</v>
      </c>
      <c r="M107" s="117">
        <f t="shared" si="38"/>
        <v>2730000</v>
      </c>
      <c r="N107" s="113">
        <v>1</v>
      </c>
      <c r="O107" s="113" t="s">
        <v>109</v>
      </c>
      <c r="P107" s="119">
        <v>45689</v>
      </c>
      <c r="Q107" s="119">
        <v>46017</v>
      </c>
      <c r="R107" s="120">
        <f t="shared" si="44"/>
        <v>30030000</v>
      </c>
      <c r="S107" s="118"/>
      <c r="T107" s="118"/>
      <c r="U107" s="120">
        <f t="shared" si="46"/>
        <v>0</v>
      </c>
      <c r="V107" s="148">
        <f t="shared" si="45"/>
        <v>11</v>
      </c>
      <c r="W107" s="122">
        <f t="shared" si="47"/>
        <v>30030000</v>
      </c>
      <c r="X107" s="123" t="s">
        <v>92</v>
      </c>
      <c r="Y107" s="124" t="s">
        <v>93</v>
      </c>
      <c r="Z107" s="125" t="s">
        <v>110</v>
      </c>
      <c r="AA107" s="125" t="s">
        <v>347</v>
      </c>
      <c r="AB107" s="125" t="s">
        <v>94</v>
      </c>
      <c r="AC107" s="126" t="str">
        <f t="shared" si="36"/>
        <v>CON-091</v>
      </c>
      <c r="AD107" s="123">
        <v>80111600</v>
      </c>
      <c r="AE107" s="47" t="s">
        <v>384</v>
      </c>
      <c r="AF107" s="127" t="s">
        <v>230</v>
      </c>
      <c r="AG107" s="127" t="str">
        <f t="shared" ref="AG107:AG138" si="49">+AF107</f>
        <v>ferebro</v>
      </c>
      <c r="AH107" s="141">
        <f t="shared" si="48"/>
        <v>11</v>
      </c>
      <c r="AI107" s="132" t="s">
        <v>96</v>
      </c>
      <c r="AJ107" s="151" t="s">
        <v>97</v>
      </c>
      <c r="AK107" s="128">
        <f t="shared" si="41"/>
        <v>30030000</v>
      </c>
      <c r="AL107" s="128">
        <f t="shared" si="42"/>
        <v>30030000</v>
      </c>
      <c r="AM107" s="128"/>
      <c r="AN107" s="132" t="s">
        <v>94</v>
      </c>
      <c r="AO107" s="132" t="s">
        <v>98</v>
      </c>
      <c r="AP107" s="152" t="s">
        <v>99</v>
      </c>
      <c r="AQ107" s="153" t="s">
        <v>100</v>
      </c>
      <c r="AR107" s="129" t="str">
        <f t="shared" si="33"/>
        <v>GRUPO INTERNO DE TRABAJO DE GESTIÓN DOCUMENTAL</v>
      </c>
      <c r="AS107" s="130" t="s">
        <v>101</v>
      </c>
      <c r="AT107" s="131" t="s">
        <v>102</v>
      </c>
      <c r="AU107" s="132" t="s">
        <v>94</v>
      </c>
      <c r="AV107" s="132" t="s">
        <v>94</v>
      </c>
      <c r="AW107" s="133" t="s">
        <v>103</v>
      </c>
      <c r="AX107" s="133" t="s">
        <v>104</v>
      </c>
      <c r="AY107" s="133" t="s">
        <v>105</v>
      </c>
      <c r="AZ107" s="133" t="s">
        <v>103</v>
      </c>
      <c r="BA107" s="133"/>
      <c r="BB107" s="133"/>
      <c r="BC107" s="154" t="s">
        <v>370</v>
      </c>
    </row>
    <row r="108" spans="1:55" s="3" customFormat="1" ht="60">
      <c r="A108" s="112" t="s">
        <v>113</v>
      </c>
      <c r="B108" s="113" t="s">
        <v>253</v>
      </c>
      <c r="C108" s="113" t="s">
        <v>290</v>
      </c>
      <c r="D108" s="113" t="s">
        <v>29</v>
      </c>
      <c r="E108" s="113" t="s">
        <v>32</v>
      </c>
      <c r="F108" s="113"/>
      <c r="G108" s="114" t="s">
        <v>123</v>
      </c>
      <c r="H108" s="114" t="s">
        <v>107</v>
      </c>
      <c r="I108" s="113" t="s">
        <v>124</v>
      </c>
      <c r="J108" s="113">
        <v>1</v>
      </c>
      <c r="K108" s="115">
        <v>1680000</v>
      </c>
      <c r="L108" s="116">
        <v>7.0000000000000007E-2</v>
      </c>
      <c r="M108" s="117">
        <f t="shared" si="38"/>
        <v>1797600</v>
      </c>
      <c r="N108" s="113">
        <v>1</v>
      </c>
      <c r="O108" s="113" t="s">
        <v>109</v>
      </c>
      <c r="P108" s="119">
        <v>45705</v>
      </c>
      <c r="Q108" s="119">
        <v>46007</v>
      </c>
      <c r="R108" s="120">
        <f t="shared" si="44"/>
        <v>17976000</v>
      </c>
      <c r="S108" s="118"/>
      <c r="T108" s="118"/>
      <c r="U108" s="120">
        <f>IF($O108="MENSUAL",ROUND((((T108-S108))/30),0)*$M108*$N108,((T108-S108)/30)*$M108*$N108)</f>
        <v>0</v>
      </c>
      <c r="V108" s="148">
        <f t="shared" si="45"/>
        <v>10</v>
      </c>
      <c r="W108" s="122">
        <f t="shared" si="47"/>
        <v>17976000</v>
      </c>
      <c r="X108" s="123" t="s">
        <v>92</v>
      </c>
      <c r="Y108" s="124" t="s">
        <v>291</v>
      </c>
      <c r="Z108" s="125" t="s">
        <v>110</v>
      </c>
      <c r="AA108" s="125" t="s">
        <v>347</v>
      </c>
      <c r="AB108" s="125" t="s">
        <v>94</v>
      </c>
      <c r="AC108" s="126" t="str">
        <f>"CLE-"&amp;B108</f>
        <v>CLE-092</v>
      </c>
      <c r="AD108" s="123">
        <v>80111600</v>
      </c>
      <c r="AE108" s="47" t="s">
        <v>492</v>
      </c>
      <c r="AF108" s="127">
        <f t="shared" ref="AF108:AF114" si="50">+P108</f>
        <v>45705</v>
      </c>
      <c r="AG108" s="127">
        <f t="shared" si="49"/>
        <v>45705</v>
      </c>
      <c r="AH108" s="141">
        <f t="shared" si="48"/>
        <v>10</v>
      </c>
      <c r="AI108" s="132" t="s">
        <v>96</v>
      </c>
      <c r="AJ108" s="151" t="s">
        <v>97</v>
      </c>
      <c r="AK108" s="128">
        <f t="shared" si="41"/>
        <v>17976000</v>
      </c>
      <c r="AL108" s="128">
        <f t="shared" si="42"/>
        <v>17976000</v>
      </c>
      <c r="AM108" s="128"/>
      <c r="AN108" s="132" t="s">
        <v>94</v>
      </c>
      <c r="AO108" s="132" t="s">
        <v>98</v>
      </c>
      <c r="AP108" s="152" t="s">
        <v>99</v>
      </c>
      <c r="AQ108" s="153" t="s">
        <v>100</v>
      </c>
      <c r="AR108" s="129" t="s">
        <v>32</v>
      </c>
      <c r="AS108" s="130" t="s">
        <v>101</v>
      </c>
      <c r="AT108" s="131" t="s">
        <v>102</v>
      </c>
      <c r="AU108" s="132" t="s">
        <v>94</v>
      </c>
      <c r="AV108" s="132" t="s">
        <v>94</v>
      </c>
      <c r="AW108" s="133" t="s">
        <v>103</v>
      </c>
      <c r="AX108" s="133" t="s">
        <v>104</v>
      </c>
      <c r="AY108" s="133" t="s">
        <v>105</v>
      </c>
      <c r="AZ108" s="133" t="s">
        <v>103</v>
      </c>
      <c r="BA108" s="133"/>
      <c r="BB108" s="133"/>
      <c r="BC108" s="154"/>
    </row>
    <row r="109" spans="1:55" s="3" customFormat="1" ht="98.25" customHeight="1">
      <c r="A109" s="112" t="s">
        <v>113</v>
      </c>
      <c r="B109" s="113" t="s">
        <v>254</v>
      </c>
      <c r="C109" s="113" t="s">
        <v>290</v>
      </c>
      <c r="D109" s="113" t="s">
        <v>29</v>
      </c>
      <c r="E109" s="113" t="s">
        <v>32</v>
      </c>
      <c r="F109" s="113"/>
      <c r="G109" s="114" t="s">
        <v>225</v>
      </c>
      <c r="H109" s="114" t="s">
        <v>107</v>
      </c>
      <c r="I109" s="113" t="s">
        <v>89</v>
      </c>
      <c r="J109" s="113"/>
      <c r="K109" s="115">
        <v>753070.5</v>
      </c>
      <c r="L109" s="116">
        <v>0.05</v>
      </c>
      <c r="M109" s="117">
        <v>805785.97</v>
      </c>
      <c r="N109" s="113">
        <v>1</v>
      </c>
      <c r="O109" s="113" t="s">
        <v>109</v>
      </c>
      <c r="P109" s="119">
        <v>45703</v>
      </c>
      <c r="Q109" s="119">
        <v>45836</v>
      </c>
      <c r="R109" s="120">
        <f t="shared" si="44"/>
        <v>4028929.8499999996</v>
      </c>
      <c r="S109" s="118"/>
      <c r="T109" s="118"/>
      <c r="U109" s="120">
        <f>IF($O109="MENSUAL",ROUND((((T109-S109))/30),0)*$M109*$N109,((T109-S109)/30)*$M109*$N109)</f>
        <v>0</v>
      </c>
      <c r="V109" s="148">
        <v>5</v>
      </c>
      <c r="W109" s="122">
        <f>+R109</f>
        <v>4028929.8499999996</v>
      </c>
      <c r="X109" s="123" t="s">
        <v>92</v>
      </c>
      <c r="Y109" s="124" t="s">
        <v>466</v>
      </c>
      <c r="Z109" s="125" t="s">
        <v>110</v>
      </c>
      <c r="AA109" s="125" t="s">
        <v>347</v>
      </c>
      <c r="AB109" s="125" t="s">
        <v>94</v>
      </c>
      <c r="AC109" s="126" t="str">
        <f>"CLE-"&amp;B109</f>
        <v>CLE-093</v>
      </c>
      <c r="AD109" s="123">
        <v>80111600</v>
      </c>
      <c r="AE109" s="47" t="s">
        <v>292</v>
      </c>
      <c r="AF109" s="127">
        <f t="shared" si="50"/>
        <v>45703</v>
      </c>
      <c r="AG109" s="127">
        <f t="shared" si="49"/>
        <v>45703</v>
      </c>
      <c r="AH109" s="141">
        <f t="shared" si="48"/>
        <v>5</v>
      </c>
      <c r="AI109" s="132" t="s">
        <v>96</v>
      </c>
      <c r="AJ109" s="151" t="s">
        <v>97</v>
      </c>
      <c r="AK109" s="128">
        <f t="shared" si="41"/>
        <v>4028929.8499999996</v>
      </c>
      <c r="AL109" s="128">
        <f t="shared" si="42"/>
        <v>4028929.8499999996</v>
      </c>
      <c r="AM109" s="128"/>
      <c r="AN109" s="132" t="s">
        <v>94</v>
      </c>
      <c r="AO109" s="132" t="s">
        <v>98</v>
      </c>
      <c r="AP109" s="152" t="s">
        <v>99</v>
      </c>
      <c r="AQ109" s="153" t="s">
        <v>100</v>
      </c>
      <c r="AR109" s="129" t="s">
        <v>32</v>
      </c>
      <c r="AS109" s="130" t="s">
        <v>101</v>
      </c>
      <c r="AT109" s="131" t="s">
        <v>102</v>
      </c>
      <c r="AU109" s="132" t="s">
        <v>94</v>
      </c>
      <c r="AV109" s="132" t="s">
        <v>110</v>
      </c>
      <c r="AW109" s="133" t="s">
        <v>103</v>
      </c>
      <c r="AX109" s="133" t="s">
        <v>104</v>
      </c>
      <c r="AY109" s="133" t="s">
        <v>105</v>
      </c>
      <c r="AZ109" s="133" t="s">
        <v>103</v>
      </c>
      <c r="BA109" s="133"/>
      <c r="BB109" s="133"/>
      <c r="BC109" s="154"/>
    </row>
    <row r="110" spans="1:55" s="3" customFormat="1" ht="49.5" customHeight="1">
      <c r="A110" s="112" t="s">
        <v>196</v>
      </c>
      <c r="B110" s="113" t="s">
        <v>255</v>
      </c>
      <c r="C110" s="113" t="s">
        <v>290</v>
      </c>
      <c r="D110" s="113" t="s">
        <v>29</v>
      </c>
      <c r="E110" s="113" t="s">
        <v>32</v>
      </c>
      <c r="F110" s="113"/>
      <c r="G110" s="114" t="s">
        <v>634</v>
      </c>
      <c r="H110" s="114" t="s">
        <v>107</v>
      </c>
      <c r="I110" s="113" t="s">
        <v>89</v>
      </c>
      <c r="J110" s="113"/>
      <c r="K110" s="115"/>
      <c r="L110" s="116">
        <v>0.05</v>
      </c>
      <c r="M110" s="179">
        <f>514569059-507648896+10341818-7879214+20254504+2222592+20138734-51651082</f>
        <v>347515</v>
      </c>
      <c r="N110" s="113">
        <v>1</v>
      </c>
      <c r="O110" s="113" t="s">
        <v>109</v>
      </c>
      <c r="P110" s="119">
        <v>45672</v>
      </c>
      <c r="Q110" s="119">
        <v>45990</v>
      </c>
      <c r="R110" s="176">
        <f>+M110</f>
        <v>347515</v>
      </c>
      <c r="S110" s="118"/>
      <c r="T110" s="118"/>
      <c r="U110" s="120">
        <f>IF($O110="MENSUAL",ROUND((((T110-S110))/30),0)*$M110*$N110,((T110-S110)/30)*$M110*$N110)</f>
        <v>0</v>
      </c>
      <c r="V110" s="148">
        <f>ROUND((((Q110-P110)+(T110-S110))/30),0)</f>
        <v>11</v>
      </c>
      <c r="W110" s="178">
        <f>+M110</f>
        <v>347515</v>
      </c>
      <c r="X110" s="123" t="s">
        <v>92</v>
      </c>
      <c r="Y110" s="124" t="s">
        <v>466</v>
      </c>
      <c r="Z110" s="125" t="s">
        <v>110</v>
      </c>
      <c r="AA110" s="125" t="s">
        <v>347</v>
      </c>
      <c r="AB110" s="125" t="s">
        <v>110</v>
      </c>
      <c r="AC110" s="126" t="str">
        <f>"CLE-"&amp;B110</f>
        <v>CLE-094</v>
      </c>
      <c r="AD110" s="123">
        <v>80111600</v>
      </c>
      <c r="AE110" s="47" t="s">
        <v>293</v>
      </c>
      <c r="AF110" s="127">
        <f t="shared" si="50"/>
        <v>45672</v>
      </c>
      <c r="AG110" s="127">
        <f t="shared" si="49"/>
        <v>45672</v>
      </c>
      <c r="AH110" s="141">
        <f t="shared" si="48"/>
        <v>11</v>
      </c>
      <c r="AI110" s="132" t="s">
        <v>96</v>
      </c>
      <c r="AJ110" s="151" t="s">
        <v>97</v>
      </c>
      <c r="AK110" s="180">
        <f t="shared" si="41"/>
        <v>347515</v>
      </c>
      <c r="AL110" s="180">
        <f t="shared" si="42"/>
        <v>347515</v>
      </c>
      <c r="AM110" s="128"/>
      <c r="AN110" s="132" t="s">
        <v>94</v>
      </c>
      <c r="AO110" s="132" t="s">
        <v>98</v>
      </c>
      <c r="AP110" s="152" t="s">
        <v>99</v>
      </c>
      <c r="AQ110" s="153" t="s">
        <v>100</v>
      </c>
      <c r="AR110" s="129" t="s">
        <v>32</v>
      </c>
      <c r="AS110" s="130" t="s">
        <v>101</v>
      </c>
      <c r="AT110" s="131" t="s">
        <v>102</v>
      </c>
      <c r="AU110" s="132" t="s">
        <v>94</v>
      </c>
      <c r="AV110" s="132" t="s">
        <v>110</v>
      </c>
      <c r="AW110" s="133" t="s">
        <v>103</v>
      </c>
      <c r="AX110" s="133" t="s">
        <v>104</v>
      </c>
      <c r="AY110" s="133" t="s">
        <v>105</v>
      </c>
      <c r="AZ110" s="133" t="s">
        <v>103</v>
      </c>
      <c r="BA110" s="133"/>
      <c r="BB110" s="133"/>
      <c r="BC110" s="154"/>
    </row>
    <row r="111" spans="1:55" s="3" customFormat="1" ht="77.45" customHeight="1">
      <c r="A111" s="112" t="s">
        <v>196</v>
      </c>
      <c r="B111" s="113" t="s">
        <v>256</v>
      </c>
      <c r="C111" s="113" t="s">
        <v>85</v>
      </c>
      <c r="D111" s="113" t="s">
        <v>20</v>
      </c>
      <c r="E111" s="113" t="s">
        <v>21</v>
      </c>
      <c r="F111" s="113"/>
      <c r="G111" s="114" t="s">
        <v>106</v>
      </c>
      <c r="H111" s="114" t="s">
        <v>107</v>
      </c>
      <c r="I111" s="113" t="s">
        <v>115</v>
      </c>
      <c r="J111" s="113">
        <v>6</v>
      </c>
      <c r="K111" s="115">
        <v>6200000</v>
      </c>
      <c r="L111" s="116">
        <v>0.04</v>
      </c>
      <c r="M111" s="117">
        <f t="shared" ref="M111:M118" si="51">+K111*(1+L111)</f>
        <v>6448000</v>
      </c>
      <c r="N111" s="113">
        <v>1</v>
      </c>
      <c r="O111" s="113" t="s">
        <v>109</v>
      </c>
      <c r="P111" s="119">
        <v>45691</v>
      </c>
      <c r="Q111" s="119">
        <v>46003</v>
      </c>
      <c r="R111" s="120">
        <f>M111*V111</f>
        <v>64480000</v>
      </c>
      <c r="S111" s="118"/>
      <c r="T111" s="118"/>
      <c r="U111" s="120">
        <f t="shared" ref="U111:U127" si="52">IF($O111="MENSUAL",ROUND((((T111-S111))/30),0)*$M111,((T111-S111)/30)*$M111)</f>
        <v>0</v>
      </c>
      <c r="V111" s="148">
        <f>ROUND((((Q111-P111)+(T111-S111))/30),0)</f>
        <v>10</v>
      </c>
      <c r="W111" s="122">
        <f t="shared" ref="W111:W126" si="53">+R111+U111</f>
        <v>64480000</v>
      </c>
      <c r="X111" s="123" t="s">
        <v>92</v>
      </c>
      <c r="Y111" s="124" t="s">
        <v>93</v>
      </c>
      <c r="Z111" s="125" t="s">
        <v>110</v>
      </c>
      <c r="AA111" s="125" t="s">
        <v>347</v>
      </c>
      <c r="AB111" s="125" t="s">
        <v>94</v>
      </c>
      <c r="AC111" s="126" t="str">
        <f t="shared" ref="AC111:AC117" si="54">"CON-"&amp;B111</f>
        <v>CON-095</v>
      </c>
      <c r="AD111" s="123">
        <v>80111600</v>
      </c>
      <c r="AE111" s="47" t="s">
        <v>340</v>
      </c>
      <c r="AF111" s="127">
        <f t="shared" si="50"/>
        <v>45691</v>
      </c>
      <c r="AG111" s="127">
        <f t="shared" si="49"/>
        <v>45691</v>
      </c>
      <c r="AH111" s="141">
        <f t="shared" si="48"/>
        <v>10</v>
      </c>
      <c r="AI111" s="132" t="s">
        <v>96</v>
      </c>
      <c r="AJ111" s="151" t="s">
        <v>97</v>
      </c>
      <c r="AK111" s="128">
        <f t="shared" si="41"/>
        <v>64480000</v>
      </c>
      <c r="AL111" s="128">
        <f t="shared" si="42"/>
        <v>64480000</v>
      </c>
      <c r="AM111" s="128"/>
      <c r="AN111" s="132" t="s">
        <v>94</v>
      </c>
      <c r="AO111" s="132" t="s">
        <v>98</v>
      </c>
      <c r="AP111" s="152" t="s">
        <v>99</v>
      </c>
      <c r="AQ111" s="153" t="s">
        <v>100</v>
      </c>
      <c r="AR111" s="129" t="str">
        <f>E111</f>
        <v>DESPACHO VAD</v>
      </c>
      <c r="AS111" s="130" t="s">
        <v>101</v>
      </c>
      <c r="AT111" s="131" t="s">
        <v>102</v>
      </c>
      <c r="AU111" s="132" t="s">
        <v>94</v>
      </c>
      <c r="AV111" s="132" t="s">
        <v>94</v>
      </c>
      <c r="AW111" s="133" t="s">
        <v>103</v>
      </c>
      <c r="AX111" s="133" t="s">
        <v>104</v>
      </c>
      <c r="AY111" s="133" t="s">
        <v>105</v>
      </c>
      <c r="AZ111" s="133" t="s">
        <v>103</v>
      </c>
      <c r="BA111" s="133"/>
      <c r="BB111" s="133"/>
      <c r="BC111" s="154"/>
    </row>
    <row r="112" spans="1:55" s="3" customFormat="1" ht="60">
      <c r="A112" s="112" t="s">
        <v>113</v>
      </c>
      <c r="B112" s="113" t="s">
        <v>259</v>
      </c>
      <c r="C112" s="113" t="s">
        <v>85</v>
      </c>
      <c r="D112" s="113" t="s">
        <v>20</v>
      </c>
      <c r="E112" s="113" t="s">
        <v>23</v>
      </c>
      <c r="F112" s="113" t="s">
        <v>242</v>
      </c>
      <c r="G112" s="114" t="s">
        <v>243</v>
      </c>
      <c r="H112" s="114" t="s">
        <v>244</v>
      </c>
      <c r="I112" s="113" t="s">
        <v>124</v>
      </c>
      <c r="J112" s="113">
        <v>3</v>
      </c>
      <c r="K112" s="115">
        <v>1850000</v>
      </c>
      <c r="L112" s="116">
        <v>0.05</v>
      </c>
      <c r="M112" s="117">
        <f t="shared" si="51"/>
        <v>1942500</v>
      </c>
      <c r="N112" s="113">
        <v>1</v>
      </c>
      <c r="O112" s="113" t="s">
        <v>109</v>
      </c>
      <c r="P112" s="119">
        <v>45699</v>
      </c>
      <c r="Q112" s="119">
        <v>45807</v>
      </c>
      <c r="R112" s="120">
        <f>IF($O112="MENSUAL",ROUND((((Q112-P112))/30),0)*$M112,((Q112-P112)/30)*$M112)</f>
        <v>6993000</v>
      </c>
      <c r="S112" s="118">
        <v>45875</v>
      </c>
      <c r="T112" s="118">
        <v>45991</v>
      </c>
      <c r="U112" s="120">
        <f t="shared" si="52"/>
        <v>7511000</v>
      </c>
      <c r="V112" s="148">
        <v>7.5</v>
      </c>
      <c r="W112" s="122">
        <f t="shared" si="53"/>
        <v>14504000</v>
      </c>
      <c r="X112" s="123" t="s">
        <v>92</v>
      </c>
      <c r="Y112" s="124" t="s">
        <v>162</v>
      </c>
      <c r="Z112" s="125" t="s">
        <v>110</v>
      </c>
      <c r="AA112" s="125" t="s">
        <v>347</v>
      </c>
      <c r="AB112" s="125" t="s">
        <v>94</v>
      </c>
      <c r="AC112" s="126" t="str">
        <f t="shared" si="54"/>
        <v>CON-096</v>
      </c>
      <c r="AD112" s="123">
        <v>80111600</v>
      </c>
      <c r="AE112" s="47" t="s">
        <v>404</v>
      </c>
      <c r="AF112" s="127">
        <f t="shared" si="50"/>
        <v>45699</v>
      </c>
      <c r="AG112" s="127">
        <f t="shared" si="49"/>
        <v>45699</v>
      </c>
      <c r="AH112" s="141">
        <f t="shared" si="48"/>
        <v>7.5</v>
      </c>
      <c r="AI112" s="132" t="s">
        <v>96</v>
      </c>
      <c r="AJ112" s="151" t="s">
        <v>97</v>
      </c>
      <c r="AK112" s="128">
        <f t="shared" si="41"/>
        <v>14504000</v>
      </c>
      <c r="AL112" s="128">
        <f t="shared" si="42"/>
        <v>14504000</v>
      </c>
      <c r="AM112" s="128"/>
      <c r="AN112" s="132" t="s">
        <v>94</v>
      </c>
      <c r="AO112" s="132" t="s">
        <v>98</v>
      </c>
      <c r="AP112" s="152" t="s">
        <v>99</v>
      </c>
      <c r="AQ112" s="153" t="s">
        <v>100</v>
      </c>
      <c r="AR112" s="129" t="str">
        <f>E112</f>
        <v>SUBDIRECCIÓN DE BIENESTAR UNIVERSITARIO</v>
      </c>
      <c r="AS112" s="130" t="s">
        <v>101</v>
      </c>
      <c r="AT112" s="131" t="s">
        <v>102</v>
      </c>
      <c r="AU112" s="132" t="s">
        <v>94</v>
      </c>
      <c r="AV112" s="132" t="s">
        <v>94</v>
      </c>
      <c r="AW112" s="133" t="s">
        <v>103</v>
      </c>
      <c r="AX112" s="133" t="s">
        <v>104</v>
      </c>
      <c r="AY112" s="133" t="s">
        <v>105</v>
      </c>
      <c r="AZ112" s="133" t="s">
        <v>103</v>
      </c>
      <c r="BA112" s="133"/>
      <c r="BB112" s="133"/>
      <c r="BC112" s="154"/>
    </row>
    <row r="113" spans="1:55" s="3" customFormat="1" ht="84">
      <c r="A113" s="112" t="s">
        <v>113</v>
      </c>
      <c r="B113" s="113" t="s">
        <v>261</v>
      </c>
      <c r="C113" s="113" t="s">
        <v>85</v>
      </c>
      <c r="D113" s="113" t="s">
        <v>20</v>
      </c>
      <c r="E113" s="113" t="s">
        <v>23</v>
      </c>
      <c r="F113" s="113" t="s">
        <v>260</v>
      </c>
      <c r="G113" s="114" t="s">
        <v>258</v>
      </c>
      <c r="H113" s="114" t="s">
        <v>244</v>
      </c>
      <c r="I113" s="113" t="s">
        <v>124</v>
      </c>
      <c r="J113" s="113">
        <v>3</v>
      </c>
      <c r="K113" s="115">
        <v>1850000</v>
      </c>
      <c r="L113" s="116">
        <v>0.05</v>
      </c>
      <c r="M113" s="117">
        <f t="shared" si="51"/>
        <v>1942500</v>
      </c>
      <c r="N113" s="113">
        <v>1</v>
      </c>
      <c r="O113" s="113" t="s">
        <v>109</v>
      </c>
      <c r="P113" s="119">
        <v>45699</v>
      </c>
      <c r="Q113" s="119">
        <v>45807</v>
      </c>
      <c r="R113" s="120">
        <f>IF($O113="MENSUAL",ROUND((((Q113-P113))/30),0)*$M113,((Q113-P113)/30)*$M113)</f>
        <v>6993000</v>
      </c>
      <c r="S113" s="118">
        <v>45875</v>
      </c>
      <c r="T113" s="118">
        <v>45991</v>
      </c>
      <c r="U113" s="120">
        <f t="shared" si="52"/>
        <v>7511000</v>
      </c>
      <c r="V113" s="148">
        <v>7.5</v>
      </c>
      <c r="W113" s="122">
        <f t="shared" si="53"/>
        <v>14504000</v>
      </c>
      <c r="X113" s="123" t="s">
        <v>92</v>
      </c>
      <c r="Y113" s="124" t="s">
        <v>162</v>
      </c>
      <c r="Z113" s="125" t="s">
        <v>110</v>
      </c>
      <c r="AA113" s="125" t="s">
        <v>347</v>
      </c>
      <c r="AB113" s="125" t="s">
        <v>94</v>
      </c>
      <c r="AC113" s="126" t="str">
        <f t="shared" si="54"/>
        <v>CON-097</v>
      </c>
      <c r="AD113" s="123">
        <v>80111600</v>
      </c>
      <c r="AE113" s="47" t="s">
        <v>485</v>
      </c>
      <c r="AF113" s="127">
        <f t="shared" si="50"/>
        <v>45699</v>
      </c>
      <c r="AG113" s="127">
        <f t="shared" si="49"/>
        <v>45699</v>
      </c>
      <c r="AH113" s="141">
        <f t="shared" si="48"/>
        <v>7.5</v>
      </c>
      <c r="AI113" s="132" t="s">
        <v>96</v>
      </c>
      <c r="AJ113" s="151" t="s">
        <v>97</v>
      </c>
      <c r="AK113" s="128">
        <f t="shared" ref="AK113:AK138" si="55">+W113</f>
        <v>14504000</v>
      </c>
      <c r="AL113" s="128">
        <f t="shared" si="42"/>
        <v>14504000</v>
      </c>
      <c r="AM113" s="128"/>
      <c r="AN113" s="132" t="s">
        <v>94</v>
      </c>
      <c r="AO113" s="132" t="s">
        <v>98</v>
      </c>
      <c r="AP113" s="152" t="s">
        <v>99</v>
      </c>
      <c r="AQ113" s="153" t="s">
        <v>100</v>
      </c>
      <c r="AR113" s="129" t="str">
        <f>E113</f>
        <v>SUBDIRECCIÓN DE BIENESTAR UNIVERSITARIO</v>
      </c>
      <c r="AS113" s="130" t="s">
        <v>101</v>
      </c>
      <c r="AT113" s="131" t="s">
        <v>102</v>
      </c>
      <c r="AU113" s="132" t="s">
        <v>94</v>
      </c>
      <c r="AV113" s="132" t="s">
        <v>94</v>
      </c>
      <c r="AW113" s="133" t="s">
        <v>103</v>
      </c>
      <c r="AX113" s="133" t="s">
        <v>104</v>
      </c>
      <c r="AY113" s="133" t="s">
        <v>105</v>
      </c>
      <c r="AZ113" s="133" t="s">
        <v>103</v>
      </c>
      <c r="BA113" s="133"/>
      <c r="BB113" s="133"/>
      <c r="BC113" s="154"/>
    </row>
    <row r="114" spans="1:55" s="3" customFormat="1" ht="72">
      <c r="A114" s="112" t="s">
        <v>113</v>
      </c>
      <c r="B114" s="113" t="s">
        <v>262</v>
      </c>
      <c r="C114" s="113" t="s">
        <v>85</v>
      </c>
      <c r="D114" s="113" t="s">
        <v>5</v>
      </c>
      <c r="E114" s="113" t="s">
        <v>7</v>
      </c>
      <c r="F114" s="113"/>
      <c r="G114" s="114" t="s">
        <v>106</v>
      </c>
      <c r="H114" s="114" t="s">
        <v>107</v>
      </c>
      <c r="I114" s="113" t="s">
        <v>108</v>
      </c>
      <c r="J114" s="113">
        <v>4</v>
      </c>
      <c r="K114" s="115">
        <v>3900000</v>
      </c>
      <c r="L114" s="116">
        <v>0.05</v>
      </c>
      <c r="M114" s="117">
        <f t="shared" si="51"/>
        <v>4095000</v>
      </c>
      <c r="N114" s="113">
        <v>1</v>
      </c>
      <c r="O114" s="113" t="s">
        <v>109</v>
      </c>
      <c r="P114" s="119">
        <v>45691</v>
      </c>
      <c r="Q114" s="119">
        <v>46003</v>
      </c>
      <c r="R114" s="120">
        <f>M114*V114</f>
        <v>40950000</v>
      </c>
      <c r="S114" s="118"/>
      <c r="T114" s="118"/>
      <c r="U114" s="120">
        <f t="shared" si="52"/>
        <v>0</v>
      </c>
      <c r="V114" s="148">
        <f>ROUND((((Q114-P114)+(T114-S114))/30),0)</f>
        <v>10</v>
      </c>
      <c r="W114" s="122">
        <f t="shared" si="53"/>
        <v>40950000</v>
      </c>
      <c r="X114" s="123" t="s">
        <v>92</v>
      </c>
      <c r="Y114" s="124" t="s">
        <v>93</v>
      </c>
      <c r="Z114" s="125" t="s">
        <v>110</v>
      </c>
      <c r="AA114" s="125" t="s">
        <v>347</v>
      </c>
      <c r="AB114" s="125" t="s">
        <v>94</v>
      </c>
      <c r="AC114" s="126" t="str">
        <f t="shared" si="54"/>
        <v>CON-098</v>
      </c>
      <c r="AD114" s="123">
        <v>80111600</v>
      </c>
      <c r="AE114" s="47" t="s">
        <v>426</v>
      </c>
      <c r="AF114" s="127">
        <f t="shared" si="50"/>
        <v>45691</v>
      </c>
      <c r="AG114" s="127">
        <f t="shared" si="49"/>
        <v>45691</v>
      </c>
      <c r="AH114" s="141">
        <f t="shared" si="48"/>
        <v>10</v>
      </c>
      <c r="AI114" s="132" t="s">
        <v>96</v>
      </c>
      <c r="AJ114" s="151" t="s">
        <v>97</v>
      </c>
      <c r="AK114" s="128">
        <f t="shared" si="55"/>
        <v>40950000</v>
      </c>
      <c r="AL114" s="128">
        <f t="shared" si="42"/>
        <v>40950000</v>
      </c>
      <c r="AM114" s="128"/>
      <c r="AN114" s="132" t="s">
        <v>94</v>
      </c>
      <c r="AO114" s="132" t="s">
        <v>98</v>
      </c>
      <c r="AP114" s="152" t="s">
        <v>99</v>
      </c>
      <c r="AQ114" s="153" t="s">
        <v>100</v>
      </c>
      <c r="AR114" s="129" t="s">
        <v>7</v>
      </c>
      <c r="AS114" s="130" t="s">
        <v>101</v>
      </c>
      <c r="AT114" s="131" t="s">
        <v>102</v>
      </c>
      <c r="AU114" s="132" t="s">
        <v>94</v>
      </c>
      <c r="AV114" s="132" t="s">
        <v>94</v>
      </c>
      <c r="AW114" s="133" t="s">
        <v>103</v>
      </c>
      <c r="AX114" s="133" t="s">
        <v>104</v>
      </c>
      <c r="AY114" s="133" t="s">
        <v>105</v>
      </c>
      <c r="AZ114" s="133" t="s">
        <v>103</v>
      </c>
      <c r="BA114" s="133"/>
      <c r="BB114" s="133"/>
      <c r="BC114" s="154" t="s">
        <v>370</v>
      </c>
    </row>
    <row r="115" spans="1:55" s="3" customFormat="1" ht="60">
      <c r="A115" s="112" t="s">
        <v>337</v>
      </c>
      <c r="B115" s="113" t="s">
        <v>263</v>
      </c>
      <c r="C115" s="113" t="s">
        <v>85</v>
      </c>
      <c r="D115" s="113" t="s">
        <v>29</v>
      </c>
      <c r="E115" s="113" t="s">
        <v>31</v>
      </c>
      <c r="F115" s="113"/>
      <c r="G115" s="114" t="s">
        <v>106</v>
      </c>
      <c r="H115" s="114" t="s">
        <v>294</v>
      </c>
      <c r="I115" s="113" t="s">
        <v>124</v>
      </c>
      <c r="J115" s="113">
        <v>5</v>
      </c>
      <c r="K115" s="115">
        <v>2100000</v>
      </c>
      <c r="L115" s="116">
        <v>0.05</v>
      </c>
      <c r="M115" s="117">
        <f t="shared" si="51"/>
        <v>2205000</v>
      </c>
      <c r="N115" s="113">
        <v>1</v>
      </c>
      <c r="O115" s="113" t="s">
        <v>109</v>
      </c>
      <c r="P115" s="119">
        <v>45691</v>
      </c>
      <c r="Q115" s="119">
        <v>46003</v>
      </c>
      <c r="R115" s="120">
        <f>M115*V115</f>
        <v>22050000</v>
      </c>
      <c r="S115" s="118"/>
      <c r="T115" s="118"/>
      <c r="U115" s="120">
        <f t="shared" si="52"/>
        <v>0</v>
      </c>
      <c r="V115" s="148">
        <f>ROUND((((Q115-P115)+(T115-S115))/30),0)</f>
        <v>10</v>
      </c>
      <c r="W115" s="122">
        <f t="shared" si="53"/>
        <v>22050000</v>
      </c>
      <c r="X115" s="123" t="s">
        <v>92</v>
      </c>
      <c r="Y115" s="124" t="s">
        <v>93</v>
      </c>
      <c r="Z115" s="125" t="s">
        <v>110</v>
      </c>
      <c r="AA115" s="125" t="s">
        <v>347</v>
      </c>
      <c r="AB115" s="125" t="s">
        <v>94</v>
      </c>
      <c r="AC115" s="126" t="str">
        <f t="shared" si="54"/>
        <v>CON-099</v>
      </c>
      <c r="AD115" s="123">
        <v>80111600</v>
      </c>
      <c r="AE115" s="47" t="s">
        <v>295</v>
      </c>
      <c r="AF115" s="127" t="s">
        <v>141</v>
      </c>
      <c r="AG115" s="127" t="str">
        <f t="shared" si="49"/>
        <v>enero</v>
      </c>
      <c r="AH115" s="141">
        <f t="shared" si="48"/>
        <v>10</v>
      </c>
      <c r="AI115" s="132" t="s">
        <v>96</v>
      </c>
      <c r="AJ115" s="151" t="s">
        <v>97</v>
      </c>
      <c r="AK115" s="128">
        <f t="shared" si="55"/>
        <v>22050000</v>
      </c>
      <c r="AL115" s="128">
        <f t="shared" si="42"/>
        <v>22050000</v>
      </c>
      <c r="AM115" s="128"/>
      <c r="AN115" s="132" t="s">
        <v>94</v>
      </c>
      <c r="AO115" s="132" t="s">
        <v>98</v>
      </c>
      <c r="AP115" s="152" t="s">
        <v>99</v>
      </c>
      <c r="AQ115" s="153" t="s">
        <v>100</v>
      </c>
      <c r="AR115" s="129" t="s">
        <v>31</v>
      </c>
      <c r="AS115" s="130" t="s">
        <v>101</v>
      </c>
      <c r="AT115" s="131" t="s">
        <v>102</v>
      </c>
      <c r="AU115" s="132" t="s">
        <v>94</v>
      </c>
      <c r="AV115" s="132" t="s">
        <v>94</v>
      </c>
      <c r="AW115" s="133" t="s">
        <v>103</v>
      </c>
      <c r="AX115" s="133" t="s">
        <v>104</v>
      </c>
      <c r="AY115" s="133" t="s">
        <v>105</v>
      </c>
      <c r="AZ115" s="133" t="s">
        <v>103</v>
      </c>
      <c r="BA115" s="133"/>
      <c r="BB115" s="133"/>
      <c r="BC115" s="154"/>
    </row>
    <row r="116" spans="1:55" s="3" customFormat="1" ht="57" customHeight="1">
      <c r="A116" s="112" t="s">
        <v>113</v>
      </c>
      <c r="B116" s="113" t="s">
        <v>264</v>
      </c>
      <c r="C116" s="113" t="s">
        <v>85</v>
      </c>
      <c r="D116" s="113" t="s">
        <v>20</v>
      </c>
      <c r="E116" s="113" t="s">
        <v>25</v>
      </c>
      <c r="F116" s="113"/>
      <c r="G116" s="114" t="s">
        <v>112</v>
      </c>
      <c r="H116" s="114" t="s">
        <v>107</v>
      </c>
      <c r="I116" s="113" t="s">
        <v>118</v>
      </c>
      <c r="J116" s="113">
        <v>2</v>
      </c>
      <c r="K116" s="115">
        <v>7400000</v>
      </c>
      <c r="L116" s="116">
        <v>0.04</v>
      </c>
      <c r="M116" s="117">
        <f t="shared" si="51"/>
        <v>7696000</v>
      </c>
      <c r="N116" s="113">
        <v>1</v>
      </c>
      <c r="O116" s="113" t="s">
        <v>91</v>
      </c>
      <c r="P116" s="119">
        <v>45677</v>
      </c>
      <c r="Q116" s="119">
        <v>46010</v>
      </c>
      <c r="R116" s="120">
        <f>M116*V116</f>
        <v>84656000</v>
      </c>
      <c r="S116" s="118"/>
      <c r="T116" s="118"/>
      <c r="U116" s="120">
        <f t="shared" si="52"/>
        <v>0</v>
      </c>
      <c r="V116" s="148">
        <f>ROUND((((Q116-P116)+(T116-S116))/30),0)</f>
        <v>11</v>
      </c>
      <c r="W116" s="122">
        <f t="shared" si="53"/>
        <v>84656000</v>
      </c>
      <c r="X116" s="123" t="s">
        <v>92</v>
      </c>
      <c r="Y116" s="124" t="s">
        <v>93</v>
      </c>
      <c r="Z116" s="125" t="s">
        <v>110</v>
      </c>
      <c r="AA116" s="125" t="s">
        <v>347</v>
      </c>
      <c r="AB116" s="125" t="s">
        <v>94</v>
      </c>
      <c r="AC116" s="126" t="str">
        <f t="shared" si="54"/>
        <v>CON-100</v>
      </c>
      <c r="AD116" s="123">
        <v>80111600</v>
      </c>
      <c r="AE116" s="47" t="s">
        <v>296</v>
      </c>
      <c r="AF116" s="127">
        <f>+P116</f>
        <v>45677</v>
      </c>
      <c r="AG116" s="127">
        <f t="shared" si="49"/>
        <v>45677</v>
      </c>
      <c r="AH116" s="141">
        <f t="shared" si="48"/>
        <v>11</v>
      </c>
      <c r="AI116" s="132" t="s">
        <v>96</v>
      </c>
      <c r="AJ116" s="151" t="s">
        <v>97</v>
      </c>
      <c r="AK116" s="128">
        <f t="shared" si="55"/>
        <v>84656000</v>
      </c>
      <c r="AL116" s="128">
        <f t="shared" si="42"/>
        <v>84656000</v>
      </c>
      <c r="AM116" s="128"/>
      <c r="AN116" s="132" t="s">
        <v>94</v>
      </c>
      <c r="AO116" s="132" t="s">
        <v>98</v>
      </c>
      <c r="AP116" s="152" t="s">
        <v>99</v>
      </c>
      <c r="AQ116" s="153" t="s">
        <v>100</v>
      </c>
      <c r="AR116" s="129" t="str">
        <f>E116</f>
        <v>SUBDIRECCIÓN DE PERSONAL</v>
      </c>
      <c r="AS116" s="130" t="s">
        <v>101</v>
      </c>
      <c r="AT116" s="131" t="s">
        <v>102</v>
      </c>
      <c r="AU116" s="132" t="s">
        <v>94</v>
      </c>
      <c r="AV116" s="132" t="s">
        <v>94</v>
      </c>
      <c r="AW116" s="133" t="s">
        <v>103</v>
      </c>
      <c r="AX116" s="133" t="s">
        <v>104</v>
      </c>
      <c r="AY116" s="133" t="s">
        <v>105</v>
      </c>
      <c r="AZ116" s="133" t="s">
        <v>103</v>
      </c>
      <c r="BA116" s="133"/>
      <c r="BB116" s="133"/>
      <c r="BC116" s="154"/>
    </row>
    <row r="117" spans="1:55" s="3" customFormat="1" ht="68.25" customHeight="1">
      <c r="A117" s="112" t="s">
        <v>113</v>
      </c>
      <c r="B117" s="113" t="s">
        <v>265</v>
      </c>
      <c r="C117" s="113" t="s">
        <v>85</v>
      </c>
      <c r="D117" s="113" t="s">
        <v>20</v>
      </c>
      <c r="E117" s="113" t="s">
        <v>23</v>
      </c>
      <c r="F117" s="113" t="s">
        <v>242</v>
      </c>
      <c r="G117" s="114" t="s">
        <v>243</v>
      </c>
      <c r="H117" s="114" t="s">
        <v>244</v>
      </c>
      <c r="I117" s="113" t="s">
        <v>124</v>
      </c>
      <c r="J117" s="113">
        <v>3</v>
      </c>
      <c r="K117" s="115">
        <v>1850000</v>
      </c>
      <c r="L117" s="116">
        <v>0.05</v>
      </c>
      <c r="M117" s="117">
        <f t="shared" si="51"/>
        <v>1942500</v>
      </c>
      <c r="N117" s="113">
        <v>1</v>
      </c>
      <c r="O117" s="113" t="s">
        <v>109</v>
      </c>
      <c r="P117" s="119">
        <v>45699</v>
      </c>
      <c r="Q117" s="119">
        <v>45807</v>
      </c>
      <c r="R117" s="120">
        <f>IF($O117="MENSUAL",ROUND((((Q117-P117))/30),0)*$M117,((Q117-P117)/30)*$M117)</f>
        <v>6993000</v>
      </c>
      <c r="S117" s="118">
        <v>45875</v>
      </c>
      <c r="T117" s="118">
        <v>45991</v>
      </c>
      <c r="U117" s="120">
        <f t="shared" si="52"/>
        <v>7511000</v>
      </c>
      <c r="V117" s="148">
        <v>7.5</v>
      </c>
      <c r="W117" s="122">
        <f t="shared" si="53"/>
        <v>14504000</v>
      </c>
      <c r="X117" s="123" t="s">
        <v>92</v>
      </c>
      <c r="Y117" s="124" t="s">
        <v>162</v>
      </c>
      <c r="Z117" s="125" t="s">
        <v>110</v>
      </c>
      <c r="AA117" s="125" t="s">
        <v>347</v>
      </c>
      <c r="AB117" s="125" t="s">
        <v>94</v>
      </c>
      <c r="AC117" s="126" t="str">
        <f t="shared" si="54"/>
        <v>CON-101</v>
      </c>
      <c r="AD117" s="123">
        <v>80111600</v>
      </c>
      <c r="AE117" s="47" t="s">
        <v>406</v>
      </c>
      <c r="AF117" s="127">
        <f>+P117</f>
        <v>45699</v>
      </c>
      <c r="AG117" s="127">
        <f t="shared" si="49"/>
        <v>45699</v>
      </c>
      <c r="AH117" s="141">
        <f t="shared" si="48"/>
        <v>7.5</v>
      </c>
      <c r="AI117" s="132" t="s">
        <v>96</v>
      </c>
      <c r="AJ117" s="151" t="s">
        <v>97</v>
      </c>
      <c r="AK117" s="128">
        <f t="shared" si="55"/>
        <v>14504000</v>
      </c>
      <c r="AL117" s="128">
        <f t="shared" si="42"/>
        <v>14504000</v>
      </c>
      <c r="AM117" s="128"/>
      <c r="AN117" s="132" t="s">
        <v>94</v>
      </c>
      <c r="AO117" s="132" t="s">
        <v>98</v>
      </c>
      <c r="AP117" s="152" t="s">
        <v>99</v>
      </c>
      <c r="AQ117" s="153" t="s">
        <v>100</v>
      </c>
      <c r="AR117" s="129" t="s">
        <v>23</v>
      </c>
      <c r="AS117" s="130" t="s">
        <v>101</v>
      </c>
      <c r="AT117" s="131" t="s">
        <v>102</v>
      </c>
      <c r="AU117" s="132" t="s">
        <v>94</v>
      </c>
      <c r="AV117" s="132" t="s">
        <v>94</v>
      </c>
      <c r="AW117" s="133" t="s">
        <v>103</v>
      </c>
      <c r="AX117" s="133" t="s">
        <v>104</v>
      </c>
      <c r="AY117" s="133" t="s">
        <v>105</v>
      </c>
      <c r="AZ117" s="133" t="s">
        <v>103</v>
      </c>
      <c r="BA117" s="133"/>
      <c r="BB117" s="133"/>
      <c r="BC117" s="154"/>
    </row>
    <row r="118" spans="1:55" s="3" customFormat="1" ht="81" customHeight="1">
      <c r="A118" s="112" t="s">
        <v>138</v>
      </c>
      <c r="B118" s="113" t="s">
        <v>267</v>
      </c>
      <c r="C118" s="113" t="s">
        <v>85</v>
      </c>
      <c r="D118" s="113" t="s">
        <v>12</v>
      </c>
      <c r="E118" s="113" t="s">
        <v>14</v>
      </c>
      <c r="F118" s="113" t="s">
        <v>140</v>
      </c>
      <c r="G118" s="114" t="s">
        <v>106</v>
      </c>
      <c r="H118" s="114" t="s">
        <v>107</v>
      </c>
      <c r="I118" s="113" t="s">
        <v>115</v>
      </c>
      <c r="J118" s="113">
        <v>6</v>
      </c>
      <c r="K118" s="115">
        <v>6200000</v>
      </c>
      <c r="L118" s="116">
        <v>0.04</v>
      </c>
      <c r="M118" s="117">
        <f t="shared" si="51"/>
        <v>6448000</v>
      </c>
      <c r="N118" s="113">
        <v>1</v>
      </c>
      <c r="O118" s="113" t="s">
        <v>109</v>
      </c>
      <c r="P118" s="119">
        <v>45691</v>
      </c>
      <c r="Q118" s="119">
        <v>46003</v>
      </c>
      <c r="R118" s="120">
        <f>M118*V118</f>
        <v>67704000</v>
      </c>
      <c r="S118" s="118"/>
      <c r="T118" s="118"/>
      <c r="U118" s="120">
        <f t="shared" si="52"/>
        <v>0</v>
      </c>
      <c r="V118" s="148">
        <v>10.5</v>
      </c>
      <c r="W118" s="122">
        <f t="shared" si="53"/>
        <v>67704000</v>
      </c>
      <c r="X118" s="123" t="s">
        <v>336</v>
      </c>
      <c r="Y118" s="124" t="s">
        <v>93</v>
      </c>
      <c r="Z118" s="125" t="s">
        <v>110</v>
      </c>
      <c r="AA118" s="125" t="s">
        <v>347</v>
      </c>
      <c r="AB118" s="125" t="s">
        <v>94</v>
      </c>
      <c r="AC118" s="126" t="str">
        <f>"PIC-"&amp;B118</f>
        <v>PIC-102</v>
      </c>
      <c r="AD118" s="123">
        <v>80111600</v>
      </c>
      <c r="AE118" s="47" t="s">
        <v>482</v>
      </c>
      <c r="AF118" s="127" t="s">
        <v>141</v>
      </c>
      <c r="AG118" s="127" t="str">
        <f t="shared" si="49"/>
        <v>enero</v>
      </c>
      <c r="AH118" s="141">
        <f t="shared" si="48"/>
        <v>10.5</v>
      </c>
      <c r="AI118" s="132" t="s">
        <v>96</v>
      </c>
      <c r="AJ118" s="151" t="s">
        <v>97</v>
      </c>
      <c r="AK118" s="128">
        <f t="shared" si="55"/>
        <v>67704000</v>
      </c>
      <c r="AL118" s="128">
        <f t="shared" si="42"/>
        <v>67704000</v>
      </c>
      <c r="AM118" s="128"/>
      <c r="AN118" s="132" t="s">
        <v>94</v>
      </c>
      <c r="AO118" s="132" t="s">
        <v>98</v>
      </c>
      <c r="AP118" s="152" t="s">
        <v>99</v>
      </c>
      <c r="AQ118" s="153" t="s">
        <v>100</v>
      </c>
      <c r="AR118" s="129" t="str">
        <f t="shared" ref="AR118:AR127" si="56">E118</f>
        <v>DESPACHO VAC</v>
      </c>
      <c r="AS118" s="130" t="s">
        <v>101</v>
      </c>
      <c r="AT118" s="131" t="s">
        <v>102</v>
      </c>
      <c r="AU118" s="132" t="s">
        <v>94</v>
      </c>
      <c r="AV118" s="132" t="s">
        <v>94</v>
      </c>
      <c r="AW118" s="133" t="s">
        <v>103</v>
      </c>
      <c r="AX118" s="133" t="s">
        <v>104</v>
      </c>
      <c r="AY118" s="133" t="s">
        <v>105</v>
      </c>
      <c r="AZ118" s="133" t="s">
        <v>103</v>
      </c>
      <c r="BA118" s="133"/>
      <c r="BB118" s="133"/>
      <c r="BC118" s="154"/>
    </row>
    <row r="119" spans="1:55" s="3" customFormat="1" ht="67.5" customHeight="1">
      <c r="A119" s="112"/>
      <c r="B119" s="113" t="s">
        <v>268</v>
      </c>
      <c r="C119" s="113" t="s">
        <v>85</v>
      </c>
      <c r="D119" s="113" t="s">
        <v>5</v>
      </c>
      <c r="E119" s="113" t="s">
        <v>5</v>
      </c>
      <c r="F119" s="113"/>
      <c r="G119" s="114" t="s">
        <v>106</v>
      </c>
      <c r="H119" s="114" t="s">
        <v>88</v>
      </c>
      <c r="I119" s="113" t="s">
        <v>115</v>
      </c>
      <c r="J119" s="113">
        <v>6</v>
      </c>
      <c r="K119" s="115">
        <v>6200000</v>
      </c>
      <c r="L119" s="116">
        <v>0.04</v>
      </c>
      <c r="M119" s="117">
        <f>+K119*(1+L120)</f>
        <v>6448000</v>
      </c>
      <c r="N119" s="113">
        <v>1</v>
      </c>
      <c r="O119" s="113" t="s">
        <v>91</v>
      </c>
      <c r="P119" s="119">
        <v>45691</v>
      </c>
      <c r="Q119" s="119">
        <v>45994</v>
      </c>
      <c r="R119" s="120">
        <f>M119*V119</f>
        <v>64480000</v>
      </c>
      <c r="S119" s="118"/>
      <c r="T119" s="118"/>
      <c r="U119" s="120">
        <f t="shared" si="52"/>
        <v>0</v>
      </c>
      <c r="V119" s="148">
        <f>ROUND((((Q119-P119)+(T119-S119))/30),0)</f>
        <v>10</v>
      </c>
      <c r="W119" s="122">
        <f t="shared" si="53"/>
        <v>64480000</v>
      </c>
      <c r="X119" s="123" t="s">
        <v>92</v>
      </c>
      <c r="Y119" s="124" t="s">
        <v>93</v>
      </c>
      <c r="Z119" s="125" t="s">
        <v>110</v>
      </c>
      <c r="AA119" s="125" t="s">
        <v>347</v>
      </c>
      <c r="AB119" s="125" t="s">
        <v>94</v>
      </c>
      <c r="AC119" s="126" t="str">
        <f t="shared" ref="AC119:AC132" si="57">"CON-"&amp;B119</f>
        <v>CON-103</v>
      </c>
      <c r="AD119" s="123" t="s">
        <v>468</v>
      </c>
      <c r="AE119" s="47" t="s">
        <v>300</v>
      </c>
      <c r="AF119" s="127">
        <f>+P119</f>
        <v>45691</v>
      </c>
      <c r="AG119" s="127">
        <f t="shared" si="49"/>
        <v>45691</v>
      </c>
      <c r="AH119" s="141">
        <f t="shared" si="48"/>
        <v>10</v>
      </c>
      <c r="AI119" s="132" t="s">
        <v>96</v>
      </c>
      <c r="AJ119" s="151" t="s">
        <v>97</v>
      </c>
      <c r="AK119" s="128">
        <f t="shared" si="55"/>
        <v>64480000</v>
      </c>
      <c r="AL119" s="128">
        <f t="shared" si="42"/>
        <v>64480000</v>
      </c>
      <c r="AM119" s="128"/>
      <c r="AN119" s="132" t="s">
        <v>94</v>
      </c>
      <c r="AO119" s="132" t="s">
        <v>98</v>
      </c>
      <c r="AP119" s="152" t="s">
        <v>99</v>
      </c>
      <c r="AQ119" s="153" t="s">
        <v>100</v>
      </c>
      <c r="AR119" s="129" t="str">
        <f t="shared" si="56"/>
        <v>RECTORÍA</v>
      </c>
      <c r="AS119" s="130" t="s">
        <v>101</v>
      </c>
      <c r="AT119" s="131" t="s">
        <v>102</v>
      </c>
      <c r="AU119" s="132" t="s">
        <v>94</v>
      </c>
      <c r="AV119" s="132" t="s">
        <v>94</v>
      </c>
      <c r="AW119" s="133" t="s">
        <v>103</v>
      </c>
      <c r="AX119" s="133" t="s">
        <v>104</v>
      </c>
      <c r="AY119" s="133" t="s">
        <v>105</v>
      </c>
      <c r="AZ119" s="133" t="s">
        <v>103</v>
      </c>
      <c r="BA119" s="133"/>
      <c r="BB119" s="133"/>
      <c r="BC119" s="154"/>
    </row>
    <row r="120" spans="1:55" s="3" customFormat="1" ht="72" customHeight="1">
      <c r="A120" s="112" t="s">
        <v>113</v>
      </c>
      <c r="B120" s="113" t="s">
        <v>270</v>
      </c>
      <c r="C120" s="113" t="s">
        <v>85</v>
      </c>
      <c r="D120" s="113" t="s">
        <v>5</v>
      </c>
      <c r="E120" s="113" t="s">
        <v>9</v>
      </c>
      <c r="F120" s="113"/>
      <c r="G120" s="114" t="s">
        <v>106</v>
      </c>
      <c r="H120" s="114" t="s">
        <v>107</v>
      </c>
      <c r="I120" s="113" t="s">
        <v>115</v>
      </c>
      <c r="J120" s="113">
        <v>4</v>
      </c>
      <c r="K120" s="115">
        <v>5700000</v>
      </c>
      <c r="L120" s="116">
        <v>0.04</v>
      </c>
      <c r="M120" s="117">
        <f>+K120*(1+L121)</f>
        <v>5928000</v>
      </c>
      <c r="N120" s="113">
        <v>1</v>
      </c>
      <c r="O120" s="113" t="s">
        <v>91</v>
      </c>
      <c r="P120" s="119">
        <v>45691</v>
      </c>
      <c r="Q120" s="119">
        <v>46003</v>
      </c>
      <c r="R120" s="120">
        <f>M120*V120</f>
        <v>59280000</v>
      </c>
      <c r="S120" s="118"/>
      <c r="T120" s="118"/>
      <c r="U120" s="120">
        <f t="shared" si="52"/>
        <v>0</v>
      </c>
      <c r="V120" s="148">
        <f>ROUND((((Q120-P120)+(T120-S120))/30),0)</f>
        <v>10</v>
      </c>
      <c r="W120" s="122">
        <f t="shared" si="53"/>
        <v>59280000</v>
      </c>
      <c r="X120" s="123" t="s">
        <v>92</v>
      </c>
      <c r="Y120" s="124" t="s">
        <v>93</v>
      </c>
      <c r="Z120" s="125" t="s">
        <v>110</v>
      </c>
      <c r="AA120" s="125" t="s">
        <v>347</v>
      </c>
      <c r="AB120" s="125" t="s">
        <v>94</v>
      </c>
      <c r="AC120" s="126" t="str">
        <f t="shared" si="57"/>
        <v>CON-104</v>
      </c>
      <c r="AD120" s="123">
        <v>80111600</v>
      </c>
      <c r="AE120" s="47" t="s">
        <v>301</v>
      </c>
      <c r="AF120" s="127">
        <f>+P120</f>
        <v>45691</v>
      </c>
      <c r="AG120" s="127">
        <f t="shared" si="49"/>
        <v>45691</v>
      </c>
      <c r="AH120" s="141">
        <f t="shared" si="48"/>
        <v>10</v>
      </c>
      <c r="AI120" s="132" t="s">
        <v>96</v>
      </c>
      <c r="AJ120" s="151" t="s">
        <v>97</v>
      </c>
      <c r="AK120" s="128">
        <f t="shared" si="55"/>
        <v>59280000</v>
      </c>
      <c r="AL120" s="128">
        <f t="shared" si="42"/>
        <v>59280000</v>
      </c>
      <c r="AM120" s="128"/>
      <c r="AN120" s="132" t="s">
        <v>94</v>
      </c>
      <c r="AO120" s="132" t="s">
        <v>98</v>
      </c>
      <c r="AP120" s="152" t="s">
        <v>99</v>
      </c>
      <c r="AQ120" s="153" t="s">
        <v>100</v>
      </c>
      <c r="AR120" s="129" t="str">
        <f t="shared" si="56"/>
        <v xml:space="preserve">OFICINA DE DESARROLLO Y PLANEACIÓN </v>
      </c>
      <c r="AS120" s="130" t="s">
        <v>101</v>
      </c>
      <c r="AT120" s="131" t="s">
        <v>102</v>
      </c>
      <c r="AU120" s="132" t="s">
        <v>94</v>
      </c>
      <c r="AV120" s="132" t="s">
        <v>94</v>
      </c>
      <c r="AW120" s="133" t="s">
        <v>103</v>
      </c>
      <c r="AX120" s="133" t="s">
        <v>104</v>
      </c>
      <c r="AY120" s="133" t="s">
        <v>105</v>
      </c>
      <c r="AZ120" s="133" t="s">
        <v>103</v>
      </c>
      <c r="BA120" s="133"/>
      <c r="BB120" s="133"/>
      <c r="BC120" s="154"/>
    </row>
    <row r="121" spans="1:55" s="3" customFormat="1" ht="81.75" customHeight="1">
      <c r="A121" s="112" t="s">
        <v>332</v>
      </c>
      <c r="B121" s="113" t="s">
        <v>272</v>
      </c>
      <c r="C121" s="113" t="s">
        <v>85</v>
      </c>
      <c r="D121" s="113" t="s">
        <v>20</v>
      </c>
      <c r="E121" s="113" t="s">
        <v>25</v>
      </c>
      <c r="F121" s="113"/>
      <c r="G121" s="114" t="s">
        <v>106</v>
      </c>
      <c r="H121" s="114" t="s">
        <v>107</v>
      </c>
      <c r="I121" s="113" t="s">
        <v>115</v>
      </c>
      <c r="J121" s="113">
        <v>6</v>
      </c>
      <c r="K121" s="115">
        <v>6200000</v>
      </c>
      <c r="L121" s="116">
        <v>0.04</v>
      </c>
      <c r="M121" s="117">
        <f>+K121*1.05</f>
        <v>6510000</v>
      </c>
      <c r="N121" s="113">
        <v>1</v>
      </c>
      <c r="O121" s="113" t="s">
        <v>109</v>
      </c>
      <c r="P121" s="119">
        <v>45691</v>
      </c>
      <c r="Q121" s="119">
        <v>45994</v>
      </c>
      <c r="R121" s="120">
        <f>M121*V121</f>
        <v>65100000</v>
      </c>
      <c r="S121" s="118"/>
      <c r="T121" s="118"/>
      <c r="U121" s="120">
        <f t="shared" si="52"/>
        <v>0</v>
      </c>
      <c r="V121" s="148">
        <f>ROUND((((Q121-P121)+(T121-S121))/30),0)</f>
        <v>10</v>
      </c>
      <c r="W121" s="122">
        <f t="shared" si="53"/>
        <v>65100000</v>
      </c>
      <c r="X121" s="123" t="s">
        <v>92</v>
      </c>
      <c r="Y121" s="124" t="s">
        <v>93</v>
      </c>
      <c r="Z121" s="125" t="s">
        <v>110</v>
      </c>
      <c r="AA121" s="125" t="s">
        <v>347</v>
      </c>
      <c r="AB121" s="125" t="s">
        <v>94</v>
      </c>
      <c r="AC121" s="126" t="str">
        <f t="shared" si="57"/>
        <v>CON-105</v>
      </c>
      <c r="AD121" s="123" t="s">
        <v>468</v>
      </c>
      <c r="AE121" s="47" t="s">
        <v>598</v>
      </c>
      <c r="AF121" s="127">
        <f>+P121</f>
        <v>45691</v>
      </c>
      <c r="AG121" s="127">
        <f t="shared" si="49"/>
        <v>45691</v>
      </c>
      <c r="AH121" s="141">
        <f t="shared" si="48"/>
        <v>10</v>
      </c>
      <c r="AI121" s="132" t="s">
        <v>96</v>
      </c>
      <c r="AJ121" s="151" t="s">
        <v>97</v>
      </c>
      <c r="AK121" s="128">
        <f t="shared" si="55"/>
        <v>65100000</v>
      </c>
      <c r="AL121" s="128">
        <f t="shared" si="42"/>
        <v>65100000</v>
      </c>
      <c r="AM121" s="128"/>
      <c r="AN121" s="132" t="s">
        <v>94</v>
      </c>
      <c r="AO121" s="132" t="s">
        <v>98</v>
      </c>
      <c r="AP121" s="152" t="s">
        <v>99</v>
      </c>
      <c r="AQ121" s="153" t="s">
        <v>100</v>
      </c>
      <c r="AR121" s="129" t="str">
        <f t="shared" si="56"/>
        <v>SUBDIRECCIÓN DE PERSONAL</v>
      </c>
      <c r="AS121" s="130" t="s">
        <v>101</v>
      </c>
      <c r="AT121" s="131" t="s">
        <v>102</v>
      </c>
      <c r="AU121" s="132" t="s">
        <v>94</v>
      </c>
      <c r="AV121" s="132" t="s">
        <v>94</v>
      </c>
      <c r="AW121" s="133" t="s">
        <v>103</v>
      </c>
      <c r="AX121" s="133" t="s">
        <v>104</v>
      </c>
      <c r="AY121" s="133" t="s">
        <v>105</v>
      </c>
      <c r="AZ121" s="133" t="s">
        <v>103</v>
      </c>
      <c r="BA121" s="133"/>
      <c r="BB121" s="133"/>
      <c r="BC121" s="154"/>
    </row>
    <row r="122" spans="1:55" s="3" customFormat="1" ht="84" customHeight="1">
      <c r="A122" s="112" t="s">
        <v>113</v>
      </c>
      <c r="B122" s="113" t="s">
        <v>274</v>
      </c>
      <c r="C122" s="113" t="s">
        <v>289</v>
      </c>
      <c r="D122" s="113" t="s">
        <v>20</v>
      </c>
      <c r="E122" s="113" t="s">
        <v>28</v>
      </c>
      <c r="F122" s="113"/>
      <c r="G122" s="114" t="s">
        <v>225</v>
      </c>
      <c r="H122" s="114" t="s">
        <v>107</v>
      </c>
      <c r="I122" s="113" t="s">
        <v>115</v>
      </c>
      <c r="J122" s="113">
        <v>6</v>
      </c>
      <c r="K122" s="115">
        <v>6600000</v>
      </c>
      <c r="L122" s="116">
        <v>0.04</v>
      </c>
      <c r="M122" s="117">
        <f>+K122*1.05</f>
        <v>6930000</v>
      </c>
      <c r="N122" s="113">
        <v>1</v>
      </c>
      <c r="O122" s="113" t="s">
        <v>109</v>
      </c>
      <c r="P122" s="119">
        <v>45691</v>
      </c>
      <c r="Q122" s="119">
        <v>45991</v>
      </c>
      <c r="R122" s="120">
        <f>M122*V122</f>
        <v>69300000</v>
      </c>
      <c r="S122" s="118"/>
      <c r="T122" s="118"/>
      <c r="U122" s="120">
        <f t="shared" si="52"/>
        <v>0</v>
      </c>
      <c r="V122" s="148">
        <f>ROUND((((Q122-P122)+(T122-S122))/30),0)</f>
        <v>10</v>
      </c>
      <c r="W122" s="122">
        <f t="shared" si="53"/>
        <v>69300000</v>
      </c>
      <c r="X122" s="123" t="s">
        <v>92</v>
      </c>
      <c r="Y122" s="124" t="s">
        <v>93</v>
      </c>
      <c r="Z122" s="125" t="s">
        <v>110</v>
      </c>
      <c r="AA122" s="125" t="s">
        <v>347</v>
      </c>
      <c r="AB122" s="125" t="s">
        <v>94</v>
      </c>
      <c r="AC122" s="126" t="str">
        <f t="shared" si="57"/>
        <v>CON-106</v>
      </c>
      <c r="AD122" s="123">
        <v>80111600</v>
      </c>
      <c r="AE122" s="47" t="s">
        <v>385</v>
      </c>
      <c r="AF122" s="127" t="s">
        <v>230</v>
      </c>
      <c r="AG122" s="127" t="str">
        <f t="shared" si="49"/>
        <v>ferebro</v>
      </c>
      <c r="AH122" s="141">
        <f t="shared" si="48"/>
        <v>10</v>
      </c>
      <c r="AI122" s="132" t="s">
        <v>96</v>
      </c>
      <c r="AJ122" s="151" t="s">
        <v>97</v>
      </c>
      <c r="AK122" s="128">
        <f t="shared" si="55"/>
        <v>69300000</v>
      </c>
      <c r="AL122" s="128">
        <f t="shared" si="42"/>
        <v>69300000</v>
      </c>
      <c r="AM122" s="128"/>
      <c r="AN122" s="132" t="s">
        <v>94</v>
      </c>
      <c r="AO122" s="132" t="s">
        <v>98</v>
      </c>
      <c r="AP122" s="152" t="s">
        <v>99</v>
      </c>
      <c r="AQ122" s="153" t="s">
        <v>100</v>
      </c>
      <c r="AR122" s="129" t="str">
        <f t="shared" si="56"/>
        <v>GRUPO INTERNO DE TRABAJO DE GESTIÓN DOCUMENTAL</v>
      </c>
      <c r="AS122" s="130" t="s">
        <v>101</v>
      </c>
      <c r="AT122" s="131" t="s">
        <v>102</v>
      </c>
      <c r="AU122" s="132" t="s">
        <v>94</v>
      </c>
      <c r="AV122" s="132" t="s">
        <v>94</v>
      </c>
      <c r="AW122" s="133" t="s">
        <v>103</v>
      </c>
      <c r="AX122" s="133" t="s">
        <v>104</v>
      </c>
      <c r="AY122" s="133" t="s">
        <v>105</v>
      </c>
      <c r="AZ122" s="133" t="s">
        <v>103</v>
      </c>
      <c r="BA122" s="133"/>
      <c r="BB122" s="133"/>
      <c r="BC122" s="154"/>
    </row>
    <row r="123" spans="1:55" s="3" customFormat="1" ht="60">
      <c r="A123" s="112" t="s">
        <v>113</v>
      </c>
      <c r="B123" s="113" t="s">
        <v>276</v>
      </c>
      <c r="C123" s="113" t="s">
        <v>85</v>
      </c>
      <c r="D123" s="113" t="s">
        <v>20</v>
      </c>
      <c r="E123" s="113" t="s">
        <v>23</v>
      </c>
      <c r="F123" s="113" t="s">
        <v>242</v>
      </c>
      <c r="G123" s="114" t="s">
        <v>106</v>
      </c>
      <c r="H123" s="114" t="s">
        <v>244</v>
      </c>
      <c r="I123" s="113" t="s">
        <v>124</v>
      </c>
      <c r="J123" s="113">
        <v>4</v>
      </c>
      <c r="K123" s="115">
        <v>1850000</v>
      </c>
      <c r="L123" s="116">
        <v>0.05</v>
      </c>
      <c r="M123" s="117">
        <f>+K123*(1+L127)</f>
        <v>1942500</v>
      </c>
      <c r="N123" s="113">
        <v>1</v>
      </c>
      <c r="O123" s="113" t="s">
        <v>109</v>
      </c>
      <c r="P123" s="119">
        <v>45699</v>
      </c>
      <c r="Q123" s="119">
        <v>45807</v>
      </c>
      <c r="R123" s="120">
        <f>IF($O123="MENSUAL",ROUND((((Q123-P123))/30),0)*$M123,((Q123-P123)/30)*$M123)</f>
        <v>6993000</v>
      </c>
      <c r="S123" s="118">
        <v>45875</v>
      </c>
      <c r="T123" s="118">
        <v>45991</v>
      </c>
      <c r="U123" s="120">
        <f t="shared" si="52"/>
        <v>7511000</v>
      </c>
      <c r="V123" s="148">
        <v>7.5</v>
      </c>
      <c r="W123" s="122">
        <f t="shared" si="53"/>
        <v>14504000</v>
      </c>
      <c r="X123" s="123" t="s">
        <v>92</v>
      </c>
      <c r="Y123" s="124" t="s">
        <v>162</v>
      </c>
      <c r="Z123" s="125" t="s">
        <v>110</v>
      </c>
      <c r="AA123" s="125" t="s">
        <v>347</v>
      </c>
      <c r="AB123" s="125" t="s">
        <v>94</v>
      </c>
      <c r="AC123" s="126" t="str">
        <f t="shared" si="57"/>
        <v>CON-107</v>
      </c>
      <c r="AD123" s="123">
        <v>80111600</v>
      </c>
      <c r="AE123" s="47" t="s">
        <v>467</v>
      </c>
      <c r="AF123" s="127" t="s">
        <v>141</v>
      </c>
      <c r="AG123" s="127" t="str">
        <f t="shared" si="49"/>
        <v>enero</v>
      </c>
      <c r="AH123" s="141">
        <f t="shared" si="48"/>
        <v>7.5</v>
      </c>
      <c r="AI123" s="132" t="s">
        <v>96</v>
      </c>
      <c r="AJ123" s="151" t="s">
        <v>97</v>
      </c>
      <c r="AK123" s="128">
        <f t="shared" si="55"/>
        <v>14504000</v>
      </c>
      <c r="AL123" s="128">
        <f t="shared" si="42"/>
        <v>14504000</v>
      </c>
      <c r="AM123" s="128"/>
      <c r="AN123" s="132" t="s">
        <v>94</v>
      </c>
      <c r="AO123" s="132" t="s">
        <v>98</v>
      </c>
      <c r="AP123" s="152" t="s">
        <v>99</v>
      </c>
      <c r="AQ123" s="153" t="s">
        <v>100</v>
      </c>
      <c r="AR123" s="129" t="str">
        <f t="shared" si="56"/>
        <v>SUBDIRECCIÓN DE BIENESTAR UNIVERSITARIO</v>
      </c>
      <c r="AS123" s="130" t="s">
        <v>101</v>
      </c>
      <c r="AT123" s="131" t="s">
        <v>102</v>
      </c>
      <c r="AU123" s="132" t="s">
        <v>94</v>
      </c>
      <c r="AV123" s="132" t="s">
        <v>94</v>
      </c>
      <c r="AW123" s="133" t="s">
        <v>103</v>
      </c>
      <c r="AX123" s="133" t="s">
        <v>104</v>
      </c>
      <c r="AY123" s="133" t="s">
        <v>105</v>
      </c>
      <c r="AZ123" s="133" t="s">
        <v>103</v>
      </c>
      <c r="BA123" s="133"/>
      <c r="BB123" s="133"/>
      <c r="BC123" s="154"/>
    </row>
    <row r="124" spans="1:55" s="3" customFormat="1" ht="83.1" customHeight="1">
      <c r="A124" s="112" t="s">
        <v>113</v>
      </c>
      <c r="B124" s="113" t="s">
        <v>277</v>
      </c>
      <c r="C124" s="113" t="s">
        <v>85</v>
      </c>
      <c r="D124" s="113" t="s">
        <v>20</v>
      </c>
      <c r="E124" s="113" t="s">
        <v>23</v>
      </c>
      <c r="F124" s="113" t="s">
        <v>260</v>
      </c>
      <c r="G124" s="114" t="s">
        <v>258</v>
      </c>
      <c r="H124" s="114" t="s">
        <v>244</v>
      </c>
      <c r="I124" s="113" t="s">
        <v>124</v>
      </c>
      <c r="J124" s="113">
        <v>3</v>
      </c>
      <c r="K124" s="115">
        <v>1850000</v>
      </c>
      <c r="L124" s="116">
        <v>0.05</v>
      </c>
      <c r="M124" s="117">
        <f>+K124*(1+L127)</f>
        <v>1942500</v>
      </c>
      <c r="N124" s="113">
        <v>1</v>
      </c>
      <c r="O124" s="113" t="s">
        <v>109</v>
      </c>
      <c r="P124" s="119">
        <v>45699</v>
      </c>
      <c r="Q124" s="119">
        <v>45807</v>
      </c>
      <c r="R124" s="120">
        <f>IF($O124="MENSUAL",ROUND((((Q124-P124))/30),0)*$M124,((Q124-P124)/30)*$M124)</f>
        <v>6993000</v>
      </c>
      <c r="S124" s="118">
        <v>45875</v>
      </c>
      <c r="T124" s="118">
        <v>45991</v>
      </c>
      <c r="U124" s="120">
        <f t="shared" si="52"/>
        <v>7511000</v>
      </c>
      <c r="V124" s="148">
        <v>7.5</v>
      </c>
      <c r="W124" s="122">
        <f t="shared" si="53"/>
        <v>14504000</v>
      </c>
      <c r="X124" s="123" t="s">
        <v>92</v>
      </c>
      <c r="Y124" s="124" t="s">
        <v>162</v>
      </c>
      <c r="Z124" s="125" t="s">
        <v>110</v>
      </c>
      <c r="AA124" s="125" t="s">
        <v>347</v>
      </c>
      <c r="AB124" s="125" t="s">
        <v>94</v>
      </c>
      <c r="AC124" s="126" t="str">
        <f t="shared" si="57"/>
        <v>CON-108</v>
      </c>
      <c r="AD124" s="123">
        <v>80111600</v>
      </c>
      <c r="AE124" s="47" t="s">
        <v>303</v>
      </c>
      <c r="AF124" s="127" t="s">
        <v>304</v>
      </c>
      <c r="AG124" s="127" t="str">
        <f t="shared" si="49"/>
        <v>agosto</v>
      </c>
      <c r="AH124" s="141">
        <f t="shared" si="48"/>
        <v>7.5</v>
      </c>
      <c r="AI124" s="132" t="s">
        <v>96</v>
      </c>
      <c r="AJ124" s="151" t="s">
        <v>97</v>
      </c>
      <c r="AK124" s="128">
        <f t="shared" si="55"/>
        <v>14504000</v>
      </c>
      <c r="AL124" s="128">
        <f t="shared" si="42"/>
        <v>14504000</v>
      </c>
      <c r="AM124" s="128"/>
      <c r="AN124" s="132" t="s">
        <v>94</v>
      </c>
      <c r="AO124" s="132" t="s">
        <v>98</v>
      </c>
      <c r="AP124" s="152" t="s">
        <v>99</v>
      </c>
      <c r="AQ124" s="153" t="s">
        <v>100</v>
      </c>
      <c r="AR124" s="129" t="str">
        <f t="shared" si="56"/>
        <v>SUBDIRECCIÓN DE BIENESTAR UNIVERSITARIO</v>
      </c>
      <c r="AS124" s="130" t="s">
        <v>101</v>
      </c>
      <c r="AT124" s="131" t="s">
        <v>102</v>
      </c>
      <c r="AU124" s="132" t="s">
        <v>94</v>
      </c>
      <c r="AV124" s="132" t="s">
        <v>94</v>
      </c>
      <c r="AW124" s="133" t="s">
        <v>103</v>
      </c>
      <c r="AX124" s="133" t="s">
        <v>104</v>
      </c>
      <c r="AY124" s="133" t="s">
        <v>105</v>
      </c>
      <c r="AZ124" s="133" t="s">
        <v>103</v>
      </c>
      <c r="BA124" s="133"/>
      <c r="BB124" s="133"/>
      <c r="BC124" s="154"/>
    </row>
    <row r="125" spans="1:55" s="3" customFormat="1" ht="60">
      <c r="A125" s="112" t="s">
        <v>113</v>
      </c>
      <c r="B125" s="113" t="s">
        <v>281</v>
      </c>
      <c r="C125" s="113" t="s">
        <v>85</v>
      </c>
      <c r="D125" s="113" t="s">
        <v>5</v>
      </c>
      <c r="E125" s="113" t="s">
        <v>9</v>
      </c>
      <c r="F125" s="113"/>
      <c r="G125" s="114" t="s">
        <v>106</v>
      </c>
      <c r="H125" s="114" t="s">
        <v>107</v>
      </c>
      <c r="I125" s="113" t="s">
        <v>115</v>
      </c>
      <c r="J125" s="113">
        <v>4</v>
      </c>
      <c r="K125" s="115">
        <v>5700000</v>
      </c>
      <c r="L125" s="116">
        <v>0.04</v>
      </c>
      <c r="M125" s="117">
        <f>+K125*(1+L126)</f>
        <v>5928000</v>
      </c>
      <c r="N125" s="113">
        <v>1</v>
      </c>
      <c r="O125" s="113" t="s">
        <v>91</v>
      </c>
      <c r="P125" s="119">
        <v>45691</v>
      </c>
      <c r="Q125" s="119">
        <v>46003</v>
      </c>
      <c r="R125" s="120">
        <f t="shared" ref="R125:R135" si="58">M125*V125</f>
        <v>59280000</v>
      </c>
      <c r="S125" s="118"/>
      <c r="T125" s="118"/>
      <c r="U125" s="120">
        <f t="shared" si="52"/>
        <v>0</v>
      </c>
      <c r="V125" s="148">
        <f t="shared" ref="V125:V132" si="59">ROUND((((Q125-P125)+(T125-S125))/30),0)</f>
        <v>10</v>
      </c>
      <c r="W125" s="122">
        <f t="shared" si="53"/>
        <v>59280000</v>
      </c>
      <c r="X125" s="123" t="s">
        <v>92</v>
      </c>
      <c r="Y125" s="124" t="s">
        <v>93</v>
      </c>
      <c r="Z125" s="125" t="s">
        <v>110</v>
      </c>
      <c r="AA125" s="125" t="s">
        <v>347</v>
      </c>
      <c r="AB125" s="125" t="s">
        <v>94</v>
      </c>
      <c r="AC125" s="126" t="str">
        <f t="shared" si="57"/>
        <v>CON-109</v>
      </c>
      <c r="AD125" s="123">
        <v>80111600</v>
      </c>
      <c r="AE125" s="47" t="s">
        <v>305</v>
      </c>
      <c r="AF125" s="127">
        <f>+P125</f>
        <v>45691</v>
      </c>
      <c r="AG125" s="127">
        <f t="shared" si="49"/>
        <v>45691</v>
      </c>
      <c r="AH125" s="141">
        <f t="shared" si="48"/>
        <v>10</v>
      </c>
      <c r="AI125" s="132" t="s">
        <v>96</v>
      </c>
      <c r="AJ125" s="151" t="s">
        <v>97</v>
      </c>
      <c r="AK125" s="128">
        <f t="shared" si="55"/>
        <v>59280000</v>
      </c>
      <c r="AL125" s="128">
        <f t="shared" si="42"/>
        <v>59280000</v>
      </c>
      <c r="AM125" s="128"/>
      <c r="AN125" s="132" t="s">
        <v>94</v>
      </c>
      <c r="AO125" s="132" t="s">
        <v>98</v>
      </c>
      <c r="AP125" s="152" t="s">
        <v>99</v>
      </c>
      <c r="AQ125" s="153" t="s">
        <v>100</v>
      </c>
      <c r="AR125" s="129" t="str">
        <f t="shared" si="56"/>
        <v xml:space="preserve">OFICINA DE DESARROLLO Y PLANEACIÓN </v>
      </c>
      <c r="AS125" s="130" t="s">
        <v>101</v>
      </c>
      <c r="AT125" s="131" t="s">
        <v>102</v>
      </c>
      <c r="AU125" s="132" t="s">
        <v>94</v>
      </c>
      <c r="AV125" s="132" t="s">
        <v>94</v>
      </c>
      <c r="AW125" s="133" t="s">
        <v>103</v>
      </c>
      <c r="AX125" s="133" t="s">
        <v>104</v>
      </c>
      <c r="AY125" s="133" t="s">
        <v>105</v>
      </c>
      <c r="AZ125" s="133" t="s">
        <v>103</v>
      </c>
      <c r="BA125" s="133"/>
      <c r="BB125" s="133"/>
      <c r="BC125" s="154"/>
    </row>
    <row r="126" spans="1:55" s="3" customFormat="1" ht="72">
      <c r="A126" s="112" t="s">
        <v>113</v>
      </c>
      <c r="B126" s="113" t="s">
        <v>282</v>
      </c>
      <c r="C126" s="113" t="s">
        <v>85</v>
      </c>
      <c r="D126" s="113" t="s">
        <v>5</v>
      </c>
      <c r="E126" s="113" t="s">
        <v>9</v>
      </c>
      <c r="F126" s="113"/>
      <c r="G126" s="114" t="s">
        <v>106</v>
      </c>
      <c r="H126" s="114" t="s">
        <v>107</v>
      </c>
      <c r="I126" s="113" t="s">
        <v>115</v>
      </c>
      <c r="J126" s="113">
        <v>4</v>
      </c>
      <c r="K126" s="115">
        <v>5700000</v>
      </c>
      <c r="L126" s="116">
        <v>0.04</v>
      </c>
      <c r="M126" s="117">
        <f>+K126*(1+L127)</f>
        <v>5985000</v>
      </c>
      <c r="N126" s="113">
        <v>1</v>
      </c>
      <c r="O126" s="113" t="s">
        <v>91</v>
      </c>
      <c r="P126" s="119">
        <v>45691</v>
      </c>
      <c r="Q126" s="119">
        <v>46003</v>
      </c>
      <c r="R126" s="120">
        <f t="shared" si="58"/>
        <v>59850000</v>
      </c>
      <c r="S126" s="118"/>
      <c r="T126" s="118"/>
      <c r="U126" s="120">
        <f t="shared" si="52"/>
        <v>0</v>
      </c>
      <c r="V126" s="148">
        <f t="shared" si="59"/>
        <v>10</v>
      </c>
      <c r="W126" s="122">
        <f t="shared" si="53"/>
        <v>59850000</v>
      </c>
      <c r="X126" s="123" t="s">
        <v>92</v>
      </c>
      <c r="Y126" s="124" t="s">
        <v>93</v>
      </c>
      <c r="Z126" s="125" t="s">
        <v>110</v>
      </c>
      <c r="AA126" s="125" t="s">
        <v>347</v>
      </c>
      <c r="AB126" s="125" t="s">
        <v>94</v>
      </c>
      <c r="AC126" s="126" t="str">
        <f t="shared" si="57"/>
        <v>CON-110</v>
      </c>
      <c r="AD126" s="123">
        <v>80111600</v>
      </c>
      <c r="AE126" s="47" t="s">
        <v>327</v>
      </c>
      <c r="AF126" s="127">
        <f>+P126</f>
        <v>45691</v>
      </c>
      <c r="AG126" s="127">
        <f t="shared" si="49"/>
        <v>45691</v>
      </c>
      <c r="AH126" s="141">
        <f t="shared" si="48"/>
        <v>10</v>
      </c>
      <c r="AI126" s="132" t="s">
        <v>96</v>
      </c>
      <c r="AJ126" s="151" t="s">
        <v>97</v>
      </c>
      <c r="AK126" s="128">
        <f t="shared" si="55"/>
        <v>59850000</v>
      </c>
      <c r="AL126" s="128">
        <f t="shared" si="42"/>
        <v>59850000</v>
      </c>
      <c r="AM126" s="128"/>
      <c r="AN126" s="132" t="s">
        <v>94</v>
      </c>
      <c r="AO126" s="132" t="s">
        <v>98</v>
      </c>
      <c r="AP126" s="152" t="s">
        <v>99</v>
      </c>
      <c r="AQ126" s="153" t="s">
        <v>100</v>
      </c>
      <c r="AR126" s="129" t="str">
        <f t="shared" si="56"/>
        <v xml:space="preserve">OFICINA DE DESARROLLO Y PLANEACIÓN </v>
      </c>
      <c r="AS126" s="130" t="s">
        <v>101</v>
      </c>
      <c r="AT126" s="131" t="s">
        <v>102</v>
      </c>
      <c r="AU126" s="132" t="s">
        <v>94</v>
      </c>
      <c r="AV126" s="132" t="s">
        <v>94</v>
      </c>
      <c r="AW126" s="133" t="s">
        <v>103</v>
      </c>
      <c r="AX126" s="133" t="s">
        <v>104</v>
      </c>
      <c r="AY126" s="133" t="s">
        <v>105</v>
      </c>
      <c r="AZ126" s="133" t="s">
        <v>103</v>
      </c>
      <c r="BA126" s="133"/>
      <c r="BB126" s="133"/>
      <c r="BC126" s="154"/>
    </row>
    <row r="127" spans="1:55" s="3" customFormat="1" ht="75" customHeight="1">
      <c r="A127" s="112" t="s">
        <v>113</v>
      </c>
      <c r="B127" s="113" t="s">
        <v>284</v>
      </c>
      <c r="C127" s="113" t="s">
        <v>85</v>
      </c>
      <c r="D127" s="113" t="s">
        <v>20</v>
      </c>
      <c r="E127" s="113" t="s">
        <v>24</v>
      </c>
      <c r="F127" s="113"/>
      <c r="G127" s="114" t="s">
        <v>225</v>
      </c>
      <c r="H127" s="114" t="s">
        <v>107</v>
      </c>
      <c r="I127" s="113" t="s">
        <v>108</v>
      </c>
      <c r="J127" s="113">
        <v>6</v>
      </c>
      <c r="K127" s="115">
        <v>4400000</v>
      </c>
      <c r="L127" s="116">
        <v>0.05</v>
      </c>
      <c r="M127" s="117"/>
      <c r="N127" s="113">
        <v>1</v>
      </c>
      <c r="O127" s="113" t="s">
        <v>109</v>
      </c>
      <c r="P127" s="119">
        <v>45691</v>
      </c>
      <c r="Q127" s="119">
        <v>46003</v>
      </c>
      <c r="R127" s="120">
        <f t="shared" si="58"/>
        <v>0</v>
      </c>
      <c r="S127" s="118"/>
      <c r="T127" s="118"/>
      <c r="U127" s="120">
        <f t="shared" si="52"/>
        <v>0</v>
      </c>
      <c r="V127" s="148">
        <f t="shared" si="59"/>
        <v>10</v>
      </c>
      <c r="W127" s="122"/>
      <c r="X127" s="123" t="s">
        <v>92</v>
      </c>
      <c r="Y127" s="124" t="s">
        <v>93</v>
      </c>
      <c r="Z127" s="125" t="s">
        <v>110</v>
      </c>
      <c r="AA127" s="125" t="s">
        <v>347</v>
      </c>
      <c r="AB127" s="125" t="s">
        <v>94</v>
      </c>
      <c r="AC127" s="126" t="str">
        <f t="shared" si="57"/>
        <v>CON-111</v>
      </c>
      <c r="AD127" s="123">
        <v>80111600</v>
      </c>
      <c r="AE127" s="47" t="s">
        <v>386</v>
      </c>
      <c r="AF127" s="127" t="s">
        <v>230</v>
      </c>
      <c r="AG127" s="127" t="str">
        <f t="shared" si="49"/>
        <v>ferebro</v>
      </c>
      <c r="AH127" s="141">
        <f t="shared" si="48"/>
        <v>10</v>
      </c>
      <c r="AI127" s="132" t="s">
        <v>96</v>
      </c>
      <c r="AJ127" s="151" t="s">
        <v>97</v>
      </c>
      <c r="AK127" s="128">
        <f t="shared" si="55"/>
        <v>0</v>
      </c>
      <c r="AL127" s="128">
        <f t="shared" si="42"/>
        <v>0</v>
      </c>
      <c r="AM127" s="128"/>
      <c r="AN127" s="132" t="s">
        <v>94</v>
      </c>
      <c r="AO127" s="132" t="s">
        <v>98</v>
      </c>
      <c r="AP127" s="152" t="s">
        <v>99</v>
      </c>
      <c r="AQ127" s="153" t="s">
        <v>100</v>
      </c>
      <c r="AR127" s="129" t="str">
        <f t="shared" si="56"/>
        <v xml:space="preserve">SUBDIRECCIÓN DE GESTIÓN DE SISTEMAS DE INFORMACIÓN </v>
      </c>
      <c r="AS127" s="130" t="s">
        <v>101</v>
      </c>
      <c r="AT127" s="131" t="s">
        <v>102</v>
      </c>
      <c r="AU127" s="132" t="s">
        <v>94</v>
      </c>
      <c r="AV127" s="132" t="s">
        <v>94</v>
      </c>
      <c r="AW127" s="133" t="s">
        <v>103</v>
      </c>
      <c r="AX127" s="133" t="s">
        <v>104</v>
      </c>
      <c r="AY127" s="133" t="s">
        <v>105</v>
      </c>
      <c r="AZ127" s="133" t="s">
        <v>103</v>
      </c>
      <c r="BA127" s="133"/>
      <c r="BB127" s="133"/>
      <c r="BC127" s="154"/>
    </row>
    <row r="128" spans="1:55" s="3" customFormat="1" ht="96">
      <c r="A128" s="112" t="s">
        <v>113</v>
      </c>
      <c r="B128" s="113" t="s">
        <v>285</v>
      </c>
      <c r="C128" s="113" t="s">
        <v>85</v>
      </c>
      <c r="D128" s="113" t="s">
        <v>29</v>
      </c>
      <c r="E128" s="113" t="s">
        <v>312</v>
      </c>
      <c r="F128" s="113"/>
      <c r="G128" s="114" t="s">
        <v>106</v>
      </c>
      <c r="H128" s="114" t="s">
        <v>107</v>
      </c>
      <c r="I128" s="113" t="s">
        <v>115</v>
      </c>
      <c r="J128" s="113">
        <v>5</v>
      </c>
      <c r="K128" s="115">
        <v>6000000</v>
      </c>
      <c r="L128" s="116">
        <v>0.04</v>
      </c>
      <c r="M128" s="117">
        <f>+K128*(1+L128)</f>
        <v>6240000</v>
      </c>
      <c r="N128" s="113">
        <v>1</v>
      </c>
      <c r="O128" s="113" t="s">
        <v>109</v>
      </c>
      <c r="P128" s="119">
        <v>45697</v>
      </c>
      <c r="Q128" s="119">
        <v>45991</v>
      </c>
      <c r="R128" s="120">
        <f t="shared" si="58"/>
        <v>62400000</v>
      </c>
      <c r="S128" s="118"/>
      <c r="T128" s="118"/>
      <c r="U128" s="120">
        <v>0</v>
      </c>
      <c r="V128" s="148">
        <f t="shared" si="59"/>
        <v>10</v>
      </c>
      <c r="W128" s="122">
        <f t="shared" ref="W128:W138" si="60">+R128+U128</f>
        <v>62400000</v>
      </c>
      <c r="X128" s="123" t="s">
        <v>92</v>
      </c>
      <c r="Y128" s="124" t="s">
        <v>93</v>
      </c>
      <c r="Z128" s="125" t="s">
        <v>110</v>
      </c>
      <c r="AA128" s="125" t="s">
        <v>347</v>
      </c>
      <c r="AB128" s="125" t="s">
        <v>94</v>
      </c>
      <c r="AC128" s="126" t="str">
        <f t="shared" si="57"/>
        <v>CON-112</v>
      </c>
      <c r="AD128" s="123">
        <v>80111600</v>
      </c>
      <c r="AE128" s="47" t="s">
        <v>315</v>
      </c>
      <c r="AF128" s="127" t="s">
        <v>141</v>
      </c>
      <c r="AG128" s="127" t="str">
        <f t="shared" si="49"/>
        <v>enero</v>
      </c>
      <c r="AH128" s="141">
        <v>3</v>
      </c>
      <c r="AI128" s="132" t="s">
        <v>96</v>
      </c>
      <c r="AJ128" s="151" t="s">
        <v>97</v>
      </c>
      <c r="AK128" s="128">
        <f t="shared" si="55"/>
        <v>62400000</v>
      </c>
      <c r="AL128" s="128">
        <f t="shared" si="42"/>
        <v>62400000</v>
      </c>
      <c r="AM128" s="128"/>
      <c r="AN128" s="132" t="s">
        <v>94</v>
      </c>
      <c r="AO128" s="132" t="s">
        <v>98</v>
      </c>
      <c r="AP128" s="152" t="s">
        <v>99</v>
      </c>
      <c r="AQ128" s="153" t="s">
        <v>100</v>
      </c>
      <c r="AR128" s="129" t="s">
        <v>312</v>
      </c>
      <c r="AS128" s="130" t="s">
        <v>101</v>
      </c>
      <c r="AT128" s="131" t="s">
        <v>102</v>
      </c>
      <c r="AU128" s="132" t="s">
        <v>94</v>
      </c>
      <c r="AV128" s="132" t="s">
        <v>94</v>
      </c>
      <c r="AW128" s="133" t="s">
        <v>103</v>
      </c>
      <c r="AX128" s="133" t="s">
        <v>104</v>
      </c>
      <c r="AY128" s="133" t="s">
        <v>105</v>
      </c>
      <c r="AZ128" s="133" t="s">
        <v>103</v>
      </c>
      <c r="BA128" s="133"/>
      <c r="BB128" s="133"/>
      <c r="BC128" s="154"/>
    </row>
    <row r="129" spans="1:55" s="3" customFormat="1" ht="81.75" customHeight="1">
      <c r="A129" s="112" t="s">
        <v>332</v>
      </c>
      <c r="B129" s="113" t="s">
        <v>286</v>
      </c>
      <c r="C129" s="113" t="s">
        <v>85</v>
      </c>
      <c r="D129" s="113" t="s">
        <v>5</v>
      </c>
      <c r="E129" s="113" t="s">
        <v>599</v>
      </c>
      <c r="F129" s="113"/>
      <c r="G129" s="114" t="s">
        <v>106</v>
      </c>
      <c r="H129" s="114" t="s">
        <v>107</v>
      </c>
      <c r="I129" s="113" t="s">
        <v>115</v>
      </c>
      <c r="J129" s="113">
        <v>6</v>
      </c>
      <c r="K129" s="115">
        <v>6200000</v>
      </c>
      <c r="L129" s="116">
        <v>0.04</v>
      </c>
      <c r="M129" s="117">
        <f>+K129*1.05</f>
        <v>6510000</v>
      </c>
      <c r="N129" s="113">
        <v>1</v>
      </c>
      <c r="O129" s="113" t="s">
        <v>109</v>
      </c>
      <c r="P129" s="119">
        <v>45691</v>
      </c>
      <c r="Q129" s="119">
        <v>45991</v>
      </c>
      <c r="R129" s="120">
        <f t="shared" si="58"/>
        <v>65100000</v>
      </c>
      <c r="S129" s="118"/>
      <c r="T129" s="118"/>
      <c r="U129" s="120">
        <f>IF($O129="MENSUAL",ROUND((((T129-S129))/30),0)*$M129,((T129-S129)/30)*$M129)</f>
        <v>0</v>
      </c>
      <c r="V129" s="148">
        <f t="shared" si="59"/>
        <v>10</v>
      </c>
      <c r="W129" s="122">
        <f t="shared" si="60"/>
        <v>65100000</v>
      </c>
      <c r="X129" s="123" t="s">
        <v>92</v>
      </c>
      <c r="Y129" s="124" t="s">
        <v>93</v>
      </c>
      <c r="Z129" s="125" t="s">
        <v>110</v>
      </c>
      <c r="AA129" s="125" t="s">
        <v>347</v>
      </c>
      <c r="AB129" s="125" t="s">
        <v>94</v>
      </c>
      <c r="AC129" s="126" t="str">
        <f t="shared" si="57"/>
        <v>CON-113</v>
      </c>
      <c r="AD129" s="123" t="s">
        <v>468</v>
      </c>
      <c r="AE129" s="47" t="s">
        <v>635</v>
      </c>
      <c r="AF129" s="127">
        <f>+P129</f>
        <v>45691</v>
      </c>
      <c r="AG129" s="127">
        <f t="shared" si="49"/>
        <v>45691</v>
      </c>
      <c r="AH129" s="141">
        <f>+V129</f>
        <v>10</v>
      </c>
      <c r="AI129" s="132" t="s">
        <v>96</v>
      </c>
      <c r="AJ129" s="151" t="s">
        <v>97</v>
      </c>
      <c r="AK129" s="128">
        <f t="shared" si="55"/>
        <v>65100000</v>
      </c>
      <c r="AL129" s="128">
        <f t="shared" si="42"/>
        <v>65100000</v>
      </c>
      <c r="AM129" s="128"/>
      <c r="AN129" s="132" t="s">
        <v>94</v>
      </c>
      <c r="AO129" s="132" t="s">
        <v>98</v>
      </c>
      <c r="AP129" s="152" t="s">
        <v>99</v>
      </c>
      <c r="AQ129" s="153" t="s">
        <v>100</v>
      </c>
      <c r="AR129" s="129" t="str">
        <f t="shared" ref="AR129:AR134" si="61">E129</f>
        <v>OFICINA DE RELACIONES INTERINSTITUCIONALES</v>
      </c>
      <c r="AS129" s="130" t="s">
        <v>101</v>
      </c>
      <c r="AT129" s="131" t="s">
        <v>102</v>
      </c>
      <c r="AU129" s="132" t="s">
        <v>94</v>
      </c>
      <c r="AV129" s="132" t="s">
        <v>94</v>
      </c>
      <c r="AW129" s="133" t="s">
        <v>103</v>
      </c>
      <c r="AX129" s="133" t="s">
        <v>104</v>
      </c>
      <c r="AY129" s="133" t="s">
        <v>105</v>
      </c>
      <c r="AZ129" s="133" t="s">
        <v>103</v>
      </c>
      <c r="BA129" s="133"/>
      <c r="BB129" s="133"/>
      <c r="BC129" s="154"/>
    </row>
    <row r="130" spans="1:55" s="3" customFormat="1" ht="96.75" customHeight="1">
      <c r="A130" s="112" t="s">
        <v>196</v>
      </c>
      <c r="B130" s="113" t="s">
        <v>287</v>
      </c>
      <c r="C130" s="113" t="s">
        <v>85</v>
      </c>
      <c r="D130" s="113" t="s">
        <v>12</v>
      </c>
      <c r="E130" s="113" t="s">
        <v>14</v>
      </c>
      <c r="F130" s="113" t="s">
        <v>341</v>
      </c>
      <c r="G130" s="114" t="s">
        <v>106</v>
      </c>
      <c r="H130" s="114" t="s">
        <v>107</v>
      </c>
      <c r="I130" s="113" t="s">
        <v>108</v>
      </c>
      <c r="J130" s="113">
        <v>6</v>
      </c>
      <c r="K130" s="115">
        <v>4400000</v>
      </c>
      <c r="L130" s="116">
        <v>0.05</v>
      </c>
      <c r="M130" s="117">
        <f t="shared" ref="M130:M138" si="62">+K130*(1+L130)</f>
        <v>4620000</v>
      </c>
      <c r="N130" s="113">
        <v>1</v>
      </c>
      <c r="O130" s="113" t="s">
        <v>109</v>
      </c>
      <c r="P130" s="119">
        <v>45691</v>
      </c>
      <c r="Q130" s="119">
        <v>46003</v>
      </c>
      <c r="R130" s="120">
        <f t="shared" si="58"/>
        <v>46200000</v>
      </c>
      <c r="S130" s="118"/>
      <c r="T130" s="118"/>
      <c r="U130" s="120">
        <f>IF($O130="MENSUAL",ROUND((((T130-S130))/30),0)*$M130,((T130-S130)/30)*$M130)</f>
        <v>0</v>
      </c>
      <c r="V130" s="148">
        <f t="shared" si="59"/>
        <v>10</v>
      </c>
      <c r="W130" s="122">
        <f t="shared" si="60"/>
        <v>46200000</v>
      </c>
      <c r="X130" s="123" t="s">
        <v>92</v>
      </c>
      <c r="Y130" s="124" t="s">
        <v>93</v>
      </c>
      <c r="Z130" s="125" t="s">
        <v>110</v>
      </c>
      <c r="AA130" s="125" t="s">
        <v>347</v>
      </c>
      <c r="AB130" s="125" t="s">
        <v>94</v>
      </c>
      <c r="AC130" s="126" t="str">
        <f t="shared" si="57"/>
        <v>CON-114</v>
      </c>
      <c r="AD130" s="123">
        <v>80111600</v>
      </c>
      <c r="AE130" s="47" t="s">
        <v>387</v>
      </c>
      <c r="AF130" s="127" t="s">
        <v>141</v>
      </c>
      <c r="AG130" s="127" t="str">
        <f t="shared" si="49"/>
        <v>enero</v>
      </c>
      <c r="AH130" s="141">
        <f>+V130</f>
        <v>10</v>
      </c>
      <c r="AI130" s="132" t="s">
        <v>96</v>
      </c>
      <c r="AJ130" s="151" t="s">
        <v>97</v>
      </c>
      <c r="AK130" s="128">
        <f t="shared" si="55"/>
        <v>46200000</v>
      </c>
      <c r="AL130" s="128">
        <f t="shared" si="42"/>
        <v>46200000</v>
      </c>
      <c r="AM130" s="128"/>
      <c r="AN130" s="132" t="s">
        <v>94</v>
      </c>
      <c r="AO130" s="132" t="s">
        <v>98</v>
      </c>
      <c r="AP130" s="152" t="s">
        <v>99</v>
      </c>
      <c r="AQ130" s="153" t="s">
        <v>100</v>
      </c>
      <c r="AR130" s="129" t="str">
        <f t="shared" si="61"/>
        <v>DESPACHO VAC</v>
      </c>
      <c r="AS130" s="130" t="s">
        <v>101</v>
      </c>
      <c r="AT130" s="131" t="s">
        <v>102</v>
      </c>
      <c r="AU130" s="132" t="s">
        <v>94</v>
      </c>
      <c r="AV130" s="132" t="s">
        <v>94</v>
      </c>
      <c r="AW130" s="133" t="s">
        <v>103</v>
      </c>
      <c r="AX130" s="133" t="s">
        <v>104</v>
      </c>
      <c r="AY130" s="133" t="s">
        <v>105</v>
      </c>
      <c r="AZ130" s="133" t="s">
        <v>103</v>
      </c>
      <c r="BA130" s="133"/>
      <c r="BB130" s="133"/>
      <c r="BC130" s="154"/>
    </row>
    <row r="131" spans="1:55" s="3" customFormat="1" ht="70.349999999999994" customHeight="1">
      <c r="A131" s="112" t="s">
        <v>196</v>
      </c>
      <c r="B131" s="113" t="s">
        <v>288</v>
      </c>
      <c r="C131" s="113" t="s">
        <v>85</v>
      </c>
      <c r="D131" s="113" t="s">
        <v>12</v>
      </c>
      <c r="E131" s="113" t="s">
        <v>14</v>
      </c>
      <c r="F131" s="113" t="s">
        <v>341</v>
      </c>
      <c r="G131" s="114" t="s">
        <v>106</v>
      </c>
      <c r="H131" s="114" t="s">
        <v>107</v>
      </c>
      <c r="I131" s="113" t="s">
        <v>108</v>
      </c>
      <c r="J131" s="113">
        <v>6</v>
      </c>
      <c r="K131" s="115">
        <v>4400000</v>
      </c>
      <c r="L131" s="116">
        <v>0.05</v>
      </c>
      <c r="M131" s="117">
        <f t="shared" si="62"/>
        <v>4620000</v>
      </c>
      <c r="N131" s="113">
        <v>1</v>
      </c>
      <c r="O131" s="113" t="s">
        <v>109</v>
      </c>
      <c r="P131" s="119">
        <v>45691</v>
      </c>
      <c r="Q131" s="119">
        <v>46003</v>
      </c>
      <c r="R131" s="120">
        <f t="shared" si="58"/>
        <v>46200000</v>
      </c>
      <c r="S131" s="118"/>
      <c r="T131" s="118"/>
      <c r="U131" s="120">
        <f>IF($O131="MENSUAL",ROUND((((T131-S131))/30),0)*$M131,((T131-S131)/30)*$M131)</f>
        <v>0</v>
      </c>
      <c r="V131" s="148">
        <f t="shared" si="59"/>
        <v>10</v>
      </c>
      <c r="W131" s="122">
        <f t="shared" si="60"/>
        <v>46200000</v>
      </c>
      <c r="X131" s="123" t="s">
        <v>92</v>
      </c>
      <c r="Y131" s="124" t="s">
        <v>93</v>
      </c>
      <c r="Z131" s="125" t="s">
        <v>110</v>
      </c>
      <c r="AA131" s="125" t="s">
        <v>347</v>
      </c>
      <c r="AB131" s="125" t="s">
        <v>94</v>
      </c>
      <c r="AC131" s="126" t="str">
        <f t="shared" si="57"/>
        <v>CON-115</v>
      </c>
      <c r="AD131" s="123">
        <v>80111600</v>
      </c>
      <c r="AE131" s="47" t="s">
        <v>156</v>
      </c>
      <c r="AF131" s="127" t="s">
        <v>141</v>
      </c>
      <c r="AG131" s="127" t="str">
        <f t="shared" si="49"/>
        <v>enero</v>
      </c>
      <c r="AH131" s="141">
        <f>+V131</f>
        <v>10</v>
      </c>
      <c r="AI131" s="132" t="s">
        <v>96</v>
      </c>
      <c r="AJ131" s="151" t="s">
        <v>97</v>
      </c>
      <c r="AK131" s="128">
        <f t="shared" si="55"/>
        <v>46200000</v>
      </c>
      <c r="AL131" s="128">
        <f t="shared" si="42"/>
        <v>46200000</v>
      </c>
      <c r="AM131" s="128"/>
      <c r="AN131" s="132" t="s">
        <v>94</v>
      </c>
      <c r="AO131" s="132" t="s">
        <v>98</v>
      </c>
      <c r="AP131" s="152" t="s">
        <v>99</v>
      </c>
      <c r="AQ131" s="153" t="s">
        <v>100</v>
      </c>
      <c r="AR131" s="129" t="str">
        <f t="shared" si="61"/>
        <v>DESPACHO VAC</v>
      </c>
      <c r="AS131" s="130" t="s">
        <v>101</v>
      </c>
      <c r="AT131" s="131" t="s">
        <v>102</v>
      </c>
      <c r="AU131" s="132" t="s">
        <v>94</v>
      </c>
      <c r="AV131" s="132" t="s">
        <v>94</v>
      </c>
      <c r="AW131" s="133" t="s">
        <v>103</v>
      </c>
      <c r="AX131" s="133" t="s">
        <v>104</v>
      </c>
      <c r="AY131" s="133" t="s">
        <v>105</v>
      </c>
      <c r="AZ131" s="133" t="s">
        <v>103</v>
      </c>
      <c r="BA131" s="133"/>
      <c r="BB131" s="133"/>
      <c r="BC131" s="154"/>
    </row>
    <row r="132" spans="1:55" s="3" customFormat="1" ht="76.5" customHeight="1">
      <c r="A132" s="112" t="s">
        <v>196</v>
      </c>
      <c r="B132" s="113" t="s">
        <v>346</v>
      </c>
      <c r="C132" s="113" t="s">
        <v>85</v>
      </c>
      <c r="D132" s="113" t="s">
        <v>12</v>
      </c>
      <c r="E132" s="113" t="s">
        <v>14</v>
      </c>
      <c r="F132" s="113" t="s">
        <v>341</v>
      </c>
      <c r="G132" s="114" t="s">
        <v>106</v>
      </c>
      <c r="H132" s="114" t="s">
        <v>107</v>
      </c>
      <c r="I132" s="113" t="s">
        <v>108</v>
      </c>
      <c r="J132" s="113">
        <v>6</v>
      </c>
      <c r="K132" s="115">
        <v>4400000</v>
      </c>
      <c r="L132" s="116">
        <v>0.05</v>
      </c>
      <c r="M132" s="117">
        <f t="shared" si="62"/>
        <v>4620000</v>
      </c>
      <c r="N132" s="113">
        <v>1</v>
      </c>
      <c r="O132" s="113" t="s">
        <v>109</v>
      </c>
      <c r="P132" s="119">
        <v>45691</v>
      </c>
      <c r="Q132" s="119">
        <v>46003</v>
      </c>
      <c r="R132" s="120">
        <f t="shared" si="58"/>
        <v>46200000</v>
      </c>
      <c r="S132" s="118"/>
      <c r="T132" s="118"/>
      <c r="U132" s="120">
        <f>IF($O132="MENSUAL",ROUND((((T132-S132))/30),0)*$M132,((T132-S132)/30)*$M132)</f>
        <v>0</v>
      </c>
      <c r="V132" s="148">
        <f t="shared" si="59"/>
        <v>10</v>
      </c>
      <c r="W132" s="122">
        <f t="shared" si="60"/>
        <v>46200000</v>
      </c>
      <c r="X132" s="123" t="s">
        <v>92</v>
      </c>
      <c r="Y132" s="124" t="s">
        <v>93</v>
      </c>
      <c r="Z132" s="125" t="s">
        <v>110</v>
      </c>
      <c r="AA132" s="125" t="s">
        <v>347</v>
      </c>
      <c r="AB132" s="125" t="s">
        <v>94</v>
      </c>
      <c r="AC132" s="126" t="str">
        <f t="shared" si="57"/>
        <v>CON-116</v>
      </c>
      <c r="AD132" s="123">
        <v>80111600</v>
      </c>
      <c r="AE132" s="47" t="s">
        <v>159</v>
      </c>
      <c r="AF132" s="127" t="s">
        <v>141</v>
      </c>
      <c r="AG132" s="127" t="str">
        <f t="shared" si="49"/>
        <v>enero</v>
      </c>
      <c r="AH132" s="141">
        <f>+V132</f>
        <v>10</v>
      </c>
      <c r="AI132" s="132" t="s">
        <v>96</v>
      </c>
      <c r="AJ132" s="151" t="s">
        <v>97</v>
      </c>
      <c r="AK132" s="128">
        <f t="shared" si="55"/>
        <v>46200000</v>
      </c>
      <c r="AL132" s="128">
        <f t="shared" si="42"/>
        <v>46200000</v>
      </c>
      <c r="AM132" s="128"/>
      <c r="AN132" s="132" t="s">
        <v>94</v>
      </c>
      <c r="AO132" s="132" t="s">
        <v>98</v>
      </c>
      <c r="AP132" s="152" t="s">
        <v>99</v>
      </c>
      <c r="AQ132" s="153" t="s">
        <v>100</v>
      </c>
      <c r="AR132" s="129" t="str">
        <f t="shared" si="61"/>
        <v>DESPACHO VAC</v>
      </c>
      <c r="AS132" s="130" t="s">
        <v>101</v>
      </c>
      <c r="AT132" s="131" t="s">
        <v>102</v>
      </c>
      <c r="AU132" s="132" t="s">
        <v>94</v>
      </c>
      <c r="AV132" s="132" t="s">
        <v>94</v>
      </c>
      <c r="AW132" s="133" t="s">
        <v>103</v>
      </c>
      <c r="AX132" s="133" t="s">
        <v>104</v>
      </c>
      <c r="AY132" s="133" t="s">
        <v>105</v>
      </c>
      <c r="AZ132" s="133" t="s">
        <v>103</v>
      </c>
      <c r="BA132" s="133"/>
      <c r="BB132" s="133"/>
      <c r="BC132" s="154"/>
    </row>
    <row r="133" spans="1:55" s="3" customFormat="1" ht="106.5" customHeight="1">
      <c r="A133" s="112" t="s">
        <v>138</v>
      </c>
      <c r="B133" s="113" t="s">
        <v>360</v>
      </c>
      <c r="C133" s="113" t="s">
        <v>85</v>
      </c>
      <c r="D133" s="113" t="s">
        <v>12</v>
      </c>
      <c r="E133" s="113" t="s">
        <v>357</v>
      </c>
      <c r="F133" s="113" t="s">
        <v>140</v>
      </c>
      <c r="G133" s="114" t="s">
        <v>106</v>
      </c>
      <c r="H133" s="114" t="s">
        <v>107</v>
      </c>
      <c r="I133" s="113" t="s">
        <v>108</v>
      </c>
      <c r="J133" s="113">
        <v>5</v>
      </c>
      <c r="K133" s="115">
        <v>4200000</v>
      </c>
      <c r="L133" s="116">
        <v>0.05</v>
      </c>
      <c r="M133" s="117">
        <f t="shared" si="62"/>
        <v>4410000</v>
      </c>
      <c r="N133" s="113">
        <v>1</v>
      </c>
      <c r="O133" s="113" t="s">
        <v>109</v>
      </c>
      <c r="P133" s="119">
        <v>45691</v>
      </c>
      <c r="Q133" s="119">
        <v>46003</v>
      </c>
      <c r="R133" s="120">
        <f t="shared" si="58"/>
        <v>46305000</v>
      </c>
      <c r="S133" s="118"/>
      <c r="T133" s="118"/>
      <c r="U133" s="120">
        <v>0</v>
      </c>
      <c r="V133" s="148">
        <v>10.5</v>
      </c>
      <c r="W133" s="122">
        <f t="shared" si="60"/>
        <v>46305000</v>
      </c>
      <c r="X133" s="123" t="s">
        <v>336</v>
      </c>
      <c r="Y133" s="124" t="s">
        <v>93</v>
      </c>
      <c r="Z133" s="125" t="s">
        <v>110</v>
      </c>
      <c r="AA133" s="125" t="s">
        <v>347</v>
      </c>
      <c r="AB133" s="125" t="s">
        <v>94</v>
      </c>
      <c r="AC133" s="126" t="str">
        <f>"PIC-"&amp;B133</f>
        <v>PIC-117</v>
      </c>
      <c r="AD133" s="123">
        <v>80111600</v>
      </c>
      <c r="AE133" s="47" t="s">
        <v>359</v>
      </c>
      <c r="AF133" s="127" t="s">
        <v>141</v>
      </c>
      <c r="AG133" s="127" t="str">
        <f t="shared" si="49"/>
        <v>enero</v>
      </c>
      <c r="AH133" s="141">
        <v>10.5</v>
      </c>
      <c r="AI133" s="132" t="s">
        <v>96</v>
      </c>
      <c r="AJ133" s="151" t="s">
        <v>97</v>
      </c>
      <c r="AK133" s="128">
        <f t="shared" si="55"/>
        <v>46305000</v>
      </c>
      <c r="AL133" s="128">
        <f t="shared" si="42"/>
        <v>46305000</v>
      </c>
      <c r="AM133" s="128"/>
      <c r="AN133" s="132" t="s">
        <v>94</v>
      </c>
      <c r="AO133" s="132" t="s">
        <v>98</v>
      </c>
      <c r="AP133" s="152" t="s">
        <v>99</v>
      </c>
      <c r="AQ133" s="153" t="s">
        <v>100</v>
      </c>
      <c r="AR133" s="129" t="str">
        <f t="shared" si="61"/>
        <v xml:space="preserve">DESPACHO VAC - Subdirecciones de Admisiones y Registros </v>
      </c>
      <c r="AS133" s="130" t="s">
        <v>101</v>
      </c>
      <c r="AT133" s="131" t="s">
        <v>102</v>
      </c>
      <c r="AU133" s="132" t="s">
        <v>94</v>
      </c>
      <c r="AV133" s="132" t="s">
        <v>94</v>
      </c>
      <c r="AW133" s="133" t="s">
        <v>103</v>
      </c>
      <c r="AX133" s="133" t="s">
        <v>104</v>
      </c>
      <c r="AY133" s="133" t="s">
        <v>105</v>
      </c>
      <c r="AZ133" s="133" t="s">
        <v>103</v>
      </c>
      <c r="BA133" s="133"/>
      <c r="BB133" s="133"/>
      <c r="BC133" s="154"/>
    </row>
    <row r="134" spans="1:55" s="3" customFormat="1" ht="144.75" customHeight="1">
      <c r="A134" s="112" t="s">
        <v>138</v>
      </c>
      <c r="B134" s="113" t="s">
        <v>361</v>
      </c>
      <c r="C134" s="113" t="s">
        <v>85</v>
      </c>
      <c r="D134" s="113" t="s">
        <v>12</v>
      </c>
      <c r="E134" s="113" t="s">
        <v>358</v>
      </c>
      <c r="F134" s="113" t="s">
        <v>140</v>
      </c>
      <c r="G134" s="114" t="s">
        <v>106</v>
      </c>
      <c r="H134" s="114" t="s">
        <v>107</v>
      </c>
      <c r="I134" s="113" t="s">
        <v>115</v>
      </c>
      <c r="J134" s="113">
        <v>6</v>
      </c>
      <c r="K134" s="115">
        <v>6200000</v>
      </c>
      <c r="L134" s="116">
        <v>0.04</v>
      </c>
      <c r="M134" s="117">
        <f t="shared" si="62"/>
        <v>6448000</v>
      </c>
      <c r="N134" s="113">
        <v>1</v>
      </c>
      <c r="O134" s="113" t="s">
        <v>109</v>
      </c>
      <c r="P134" s="119">
        <v>45691</v>
      </c>
      <c r="Q134" s="119">
        <v>45915</v>
      </c>
      <c r="R134" s="120">
        <f t="shared" si="58"/>
        <v>45136000</v>
      </c>
      <c r="S134" s="118"/>
      <c r="T134" s="118"/>
      <c r="U134" s="120">
        <v>0</v>
      </c>
      <c r="V134" s="148">
        <v>7</v>
      </c>
      <c r="W134" s="122">
        <f t="shared" si="60"/>
        <v>45136000</v>
      </c>
      <c r="X134" s="123" t="s">
        <v>336</v>
      </c>
      <c r="Y134" s="124" t="s">
        <v>93</v>
      </c>
      <c r="Z134" s="125" t="s">
        <v>110</v>
      </c>
      <c r="AA134" s="125" t="s">
        <v>347</v>
      </c>
      <c r="AB134" s="125" t="s">
        <v>94</v>
      </c>
      <c r="AC134" s="126" t="str">
        <f>"PIC-"&amp;B134</f>
        <v>PIC-118</v>
      </c>
      <c r="AD134" s="123">
        <v>80111600</v>
      </c>
      <c r="AE134" s="47" t="s">
        <v>483</v>
      </c>
      <c r="AF134" s="127" t="s">
        <v>141</v>
      </c>
      <c r="AG134" s="127" t="str">
        <f t="shared" si="49"/>
        <v>enero</v>
      </c>
      <c r="AH134" s="141">
        <v>7</v>
      </c>
      <c r="AI134" s="132" t="s">
        <v>96</v>
      </c>
      <c r="AJ134" s="151" t="s">
        <v>97</v>
      </c>
      <c r="AK134" s="128">
        <f t="shared" si="55"/>
        <v>45136000</v>
      </c>
      <c r="AL134" s="128">
        <f t="shared" si="42"/>
        <v>45136000</v>
      </c>
      <c r="AM134" s="128"/>
      <c r="AN134" s="132" t="s">
        <v>94</v>
      </c>
      <c r="AO134" s="132" t="s">
        <v>98</v>
      </c>
      <c r="AP134" s="152" t="s">
        <v>99</v>
      </c>
      <c r="AQ134" s="153" t="s">
        <v>100</v>
      </c>
      <c r="AR134" s="129" t="str">
        <f t="shared" si="61"/>
        <v>DESPACHO VAC - Subdirección de Recursos Educativos</v>
      </c>
      <c r="AS134" s="130" t="s">
        <v>101</v>
      </c>
      <c r="AT134" s="131" t="s">
        <v>102</v>
      </c>
      <c r="AU134" s="132" t="s">
        <v>94</v>
      </c>
      <c r="AV134" s="132" t="s">
        <v>94</v>
      </c>
      <c r="AW134" s="133" t="s">
        <v>103</v>
      </c>
      <c r="AX134" s="133" t="s">
        <v>104</v>
      </c>
      <c r="AY134" s="133" t="s">
        <v>105</v>
      </c>
      <c r="AZ134" s="133" t="s">
        <v>103</v>
      </c>
      <c r="BA134" s="133"/>
      <c r="BB134" s="133"/>
      <c r="BC134" s="154"/>
    </row>
    <row r="135" spans="1:55" s="3" customFormat="1" ht="126" customHeight="1">
      <c r="A135" s="112" t="s">
        <v>323</v>
      </c>
      <c r="B135" s="113" t="s">
        <v>418</v>
      </c>
      <c r="C135" s="113" t="s">
        <v>85</v>
      </c>
      <c r="D135" s="113" t="s">
        <v>20</v>
      </c>
      <c r="E135" s="113" t="s">
        <v>21</v>
      </c>
      <c r="F135" s="113" t="s">
        <v>201</v>
      </c>
      <c r="G135" s="114" t="s">
        <v>106</v>
      </c>
      <c r="H135" s="114" t="s">
        <v>107</v>
      </c>
      <c r="I135" s="113" t="s">
        <v>108</v>
      </c>
      <c r="J135" s="113">
        <v>5</v>
      </c>
      <c r="K135" s="115">
        <v>4200000</v>
      </c>
      <c r="L135" s="116">
        <v>0.05</v>
      </c>
      <c r="M135" s="117">
        <f t="shared" si="62"/>
        <v>4410000</v>
      </c>
      <c r="N135" s="113">
        <v>1</v>
      </c>
      <c r="O135" s="113" t="s">
        <v>109</v>
      </c>
      <c r="P135" s="119">
        <v>45691</v>
      </c>
      <c r="Q135" s="119">
        <v>46006</v>
      </c>
      <c r="R135" s="120">
        <f t="shared" si="58"/>
        <v>46305000</v>
      </c>
      <c r="S135" s="118"/>
      <c r="T135" s="118"/>
      <c r="U135" s="120">
        <f>IF($O135="MENSUAL",ROUND((((T135-S135))/30),0)*$M135,((T135-S135)/30)*$M135)</f>
        <v>0</v>
      </c>
      <c r="V135" s="148">
        <v>10.5</v>
      </c>
      <c r="W135" s="122">
        <f t="shared" si="60"/>
        <v>46305000</v>
      </c>
      <c r="X135" s="123" t="s">
        <v>92</v>
      </c>
      <c r="Y135" s="124" t="s">
        <v>93</v>
      </c>
      <c r="Z135" s="125" t="s">
        <v>110</v>
      </c>
      <c r="AA135" s="125" t="s">
        <v>347</v>
      </c>
      <c r="AB135" s="125" t="s">
        <v>94</v>
      </c>
      <c r="AC135" s="126" t="str">
        <f t="shared" ref="AC135:AC141" si="63">"CON-"&amp;B135</f>
        <v>CON-119</v>
      </c>
      <c r="AD135" s="123">
        <v>80111600</v>
      </c>
      <c r="AE135" s="47" t="s">
        <v>419</v>
      </c>
      <c r="AF135" s="127">
        <f>+P135</f>
        <v>45691</v>
      </c>
      <c r="AG135" s="127">
        <f t="shared" si="49"/>
        <v>45691</v>
      </c>
      <c r="AH135" s="141">
        <f>+V135</f>
        <v>10.5</v>
      </c>
      <c r="AI135" s="132" t="s">
        <v>96</v>
      </c>
      <c r="AJ135" s="151" t="s">
        <v>97</v>
      </c>
      <c r="AK135" s="128">
        <f t="shared" si="55"/>
        <v>46305000</v>
      </c>
      <c r="AL135" s="128">
        <f t="shared" si="42"/>
        <v>46305000</v>
      </c>
      <c r="AM135" s="128"/>
      <c r="AN135" s="132" t="s">
        <v>94</v>
      </c>
      <c r="AO135" s="132" t="s">
        <v>98</v>
      </c>
      <c r="AP135" s="152" t="s">
        <v>99</v>
      </c>
      <c r="AQ135" s="153" t="s">
        <v>100</v>
      </c>
      <c r="AR135" s="129" t="str">
        <f>F135</f>
        <v>Grupo Interno de Trabajo de Infraestructura Física</v>
      </c>
      <c r="AS135" s="130" t="s">
        <v>101</v>
      </c>
      <c r="AT135" s="131" t="s">
        <v>102</v>
      </c>
      <c r="AU135" s="132" t="s">
        <v>94</v>
      </c>
      <c r="AV135" s="132" t="s">
        <v>94</v>
      </c>
      <c r="AW135" s="133" t="s">
        <v>103</v>
      </c>
      <c r="AX135" s="133" t="s">
        <v>104</v>
      </c>
      <c r="AY135" s="133" t="s">
        <v>105</v>
      </c>
      <c r="AZ135" s="133" t="s">
        <v>103</v>
      </c>
      <c r="BA135" s="133"/>
      <c r="BB135" s="133"/>
      <c r="BC135" s="154"/>
    </row>
    <row r="136" spans="1:55" s="3" customFormat="1" ht="68.25" customHeight="1">
      <c r="A136" s="112" t="s">
        <v>113</v>
      </c>
      <c r="B136" s="113" t="s">
        <v>427</v>
      </c>
      <c r="C136" s="113" t="s">
        <v>85</v>
      </c>
      <c r="D136" s="113" t="s">
        <v>20</v>
      </c>
      <c r="E136" s="113" t="s">
        <v>23</v>
      </c>
      <c r="F136" s="113" t="s">
        <v>242</v>
      </c>
      <c r="G136" s="114" t="s">
        <v>243</v>
      </c>
      <c r="H136" s="114" t="s">
        <v>244</v>
      </c>
      <c r="I136" s="113" t="s">
        <v>124</v>
      </c>
      <c r="J136" s="113">
        <v>3</v>
      </c>
      <c r="K136" s="115">
        <v>1850000</v>
      </c>
      <c r="L136" s="116">
        <v>0.05</v>
      </c>
      <c r="M136" s="117">
        <f t="shared" si="62"/>
        <v>1942500</v>
      </c>
      <c r="N136" s="113">
        <v>1</v>
      </c>
      <c r="O136" s="113" t="s">
        <v>109</v>
      </c>
      <c r="P136" s="119">
        <v>45699</v>
      </c>
      <c r="Q136" s="119">
        <v>45807</v>
      </c>
      <c r="R136" s="120">
        <f>IF($O136="MENSUAL",ROUND((((Q136-P136))/30),0)*$M136,((Q136-P136)/30)*$M136)</f>
        <v>6993000</v>
      </c>
      <c r="S136" s="118">
        <v>45875</v>
      </c>
      <c r="T136" s="118">
        <v>45991</v>
      </c>
      <c r="U136" s="120">
        <f>IF($O136="MENSUAL",ROUND((((T136-S136))/30),0)*$M136,((T136-S136)/30)*$M136)</f>
        <v>7511000</v>
      </c>
      <c r="V136" s="148">
        <v>7.5</v>
      </c>
      <c r="W136" s="122">
        <f t="shared" si="60"/>
        <v>14504000</v>
      </c>
      <c r="X136" s="123" t="s">
        <v>92</v>
      </c>
      <c r="Y136" s="124" t="s">
        <v>162</v>
      </c>
      <c r="Z136" s="125" t="s">
        <v>110</v>
      </c>
      <c r="AA136" s="125" t="s">
        <v>347</v>
      </c>
      <c r="AB136" s="125" t="s">
        <v>94</v>
      </c>
      <c r="AC136" s="126" t="str">
        <f t="shared" si="63"/>
        <v>CON-120</v>
      </c>
      <c r="AD136" s="123">
        <v>80111600</v>
      </c>
      <c r="AE136" s="47" t="s">
        <v>428</v>
      </c>
      <c r="AF136" s="127">
        <f>+P136</f>
        <v>45699</v>
      </c>
      <c r="AG136" s="127">
        <f t="shared" si="49"/>
        <v>45699</v>
      </c>
      <c r="AH136" s="141">
        <f>+V136</f>
        <v>7.5</v>
      </c>
      <c r="AI136" s="132" t="s">
        <v>96</v>
      </c>
      <c r="AJ136" s="151" t="s">
        <v>97</v>
      </c>
      <c r="AK136" s="128">
        <f t="shared" si="55"/>
        <v>14504000</v>
      </c>
      <c r="AL136" s="128">
        <f t="shared" si="42"/>
        <v>14504000</v>
      </c>
      <c r="AM136" s="128"/>
      <c r="AN136" s="132" t="s">
        <v>94</v>
      </c>
      <c r="AO136" s="132" t="s">
        <v>98</v>
      </c>
      <c r="AP136" s="152" t="s">
        <v>99</v>
      </c>
      <c r="AQ136" s="153" t="s">
        <v>100</v>
      </c>
      <c r="AR136" s="129" t="s">
        <v>23</v>
      </c>
      <c r="AS136" s="130" t="s">
        <v>101</v>
      </c>
      <c r="AT136" s="131" t="s">
        <v>102</v>
      </c>
      <c r="AU136" s="132" t="s">
        <v>94</v>
      </c>
      <c r="AV136" s="132" t="s">
        <v>94</v>
      </c>
      <c r="AW136" s="133" t="s">
        <v>103</v>
      </c>
      <c r="AX136" s="133" t="s">
        <v>104</v>
      </c>
      <c r="AY136" s="133" t="s">
        <v>105</v>
      </c>
      <c r="AZ136" s="133" t="s">
        <v>103</v>
      </c>
      <c r="BA136" s="133"/>
      <c r="BB136" s="133"/>
      <c r="BC136" s="154"/>
    </row>
    <row r="137" spans="1:55" s="3" customFormat="1" ht="72">
      <c r="A137" s="112" t="s">
        <v>113</v>
      </c>
      <c r="B137" s="113" t="s">
        <v>430</v>
      </c>
      <c r="C137" s="113" t="s">
        <v>85</v>
      </c>
      <c r="D137" s="113" t="s">
        <v>20</v>
      </c>
      <c r="E137" s="113" t="s">
        <v>23</v>
      </c>
      <c r="F137" s="113"/>
      <c r="G137" s="114" t="s">
        <v>106</v>
      </c>
      <c r="H137" s="114" t="s">
        <v>107</v>
      </c>
      <c r="I137" s="113" t="s">
        <v>108</v>
      </c>
      <c r="J137" s="113">
        <v>3</v>
      </c>
      <c r="K137" s="115">
        <v>3600000</v>
      </c>
      <c r="L137" s="116">
        <v>0.05</v>
      </c>
      <c r="M137" s="117">
        <f t="shared" si="62"/>
        <v>3780000</v>
      </c>
      <c r="N137" s="113">
        <v>1</v>
      </c>
      <c r="O137" s="113" t="s">
        <v>109</v>
      </c>
      <c r="P137" s="119">
        <v>45699</v>
      </c>
      <c r="Q137" s="119">
        <v>45807</v>
      </c>
      <c r="R137" s="120">
        <f>IF($O137="MENSUAL",ROUND((((Q137-P137))/30),0)*$M137,((Q137-P137)/30)*$M137)</f>
        <v>13608000</v>
      </c>
      <c r="S137" s="118">
        <v>45875</v>
      </c>
      <c r="T137" s="118">
        <v>45991</v>
      </c>
      <c r="U137" s="120">
        <f>IF($O137="MENSUAL",ROUND((((T137-S137))/30),0)*$M137,((T137-S137)/30)*$M137)</f>
        <v>14616000</v>
      </c>
      <c r="V137" s="148">
        <v>7.5</v>
      </c>
      <c r="W137" s="122">
        <f t="shared" si="60"/>
        <v>28224000</v>
      </c>
      <c r="X137" s="123" t="s">
        <v>92</v>
      </c>
      <c r="Y137" s="124" t="s">
        <v>93</v>
      </c>
      <c r="Z137" s="125" t="s">
        <v>110</v>
      </c>
      <c r="AA137" s="125" t="s">
        <v>347</v>
      </c>
      <c r="AB137" s="125" t="s">
        <v>94</v>
      </c>
      <c r="AC137" s="126" t="str">
        <f t="shared" si="63"/>
        <v>CON-121</v>
      </c>
      <c r="AD137" s="123">
        <v>80111600</v>
      </c>
      <c r="AE137" s="47" t="s">
        <v>429</v>
      </c>
      <c r="AF137" s="127">
        <f>+P137</f>
        <v>45699</v>
      </c>
      <c r="AG137" s="127">
        <f t="shared" si="49"/>
        <v>45699</v>
      </c>
      <c r="AH137" s="141">
        <f>+V137</f>
        <v>7.5</v>
      </c>
      <c r="AI137" s="132" t="s">
        <v>96</v>
      </c>
      <c r="AJ137" s="151" t="s">
        <v>97</v>
      </c>
      <c r="AK137" s="128">
        <f t="shared" si="55"/>
        <v>28224000</v>
      </c>
      <c r="AL137" s="128">
        <f t="shared" si="42"/>
        <v>28224000</v>
      </c>
      <c r="AM137" s="128"/>
      <c r="AN137" s="132" t="s">
        <v>94</v>
      </c>
      <c r="AO137" s="132" t="s">
        <v>98</v>
      </c>
      <c r="AP137" s="152" t="s">
        <v>99</v>
      </c>
      <c r="AQ137" s="153" t="s">
        <v>100</v>
      </c>
      <c r="AR137" s="129" t="str">
        <f>E137</f>
        <v>SUBDIRECCIÓN DE BIENESTAR UNIVERSITARIO</v>
      </c>
      <c r="AS137" s="130" t="s">
        <v>101</v>
      </c>
      <c r="AT137" s="131" t="s">
        <v>102</v>
      </c>
      <c r="AU137" s="132" t="s">
        <v>94</v>
      </c>
      <c r="AV137" s="132" t="s">
        <v>94</v>
      </c>
      <c r="AW137" s="133" t="s">
        <v>103</v>
      </c>
      <c r="AX137" s="133" t="s">
        <v>104</v>
      </c>
      <c r="AY137" s="133" t="s">
        <v>105</v>
      </c>
      <c r="AZ137" s="133" t="s">
        <v>103</v>
      </c>
      <c r="BA137" s="133"/>
      <c r="BB137" s="133"/>
      <c r="BC137" s="154"/>
    </row>
    <row r="138" spans="1:55" s="3" customFormat="1" ht="60">
      <c r="A138" s="112" t="s">
        <v>138</v>
      </c>
      <c r="B138" s="113" t="s">
        <v>478</v>
      </c>
      <c r="C138" s="113" t="s">
        <v>85</v>
      </c>
      <c r="D138" s="113" t="s">
        <v>5</v>
      </c>
      <c r="E138" s="113" t="s">
        <v>9</v>
      </c>
      <c r="F138" s="113"/>
      <c r="G138" s="114" t="s">
        <v>106</v>
      </c>
      <c r="H138" s="114" t="s">
        <v>107</v>
      </c>
      <c r="I138" s="113" t="s">
        <v>115</v>
      </c>
      <c r="J138" s="113">
        <v>4</v>
      </c>
      <c r="K138" s="115">
        <v>5700000</v>
      </c>
      <c r="L138" s="116">
        <v>0.04</v>
      </c>
      <c r="M138" s="117">
        <f t="shared" si="62"/>
        <v>5928000</v>
      </c>
      <c r="N138" s="113">
        <v>1</v>
      </c>
      <c r="O138" s="113" t="s">
        <v>91</v>
      </c>
      <c r="P138" s="119">
        <v>45691</v>
      </c>
      <c r="Q138" s="119">
        <v>45884</v>
      </c>
      <c r="R138" s="120">
        <f>M138*V138</f>
        <v>35568000</v>
      </c>
      <c r="S138" s="121"/>
      <c r="T138" s="118"/>
      <c r="U138" s="120">
        <f>IF($O138="MENSUAL",ROUND((((T138-S138))/30),0)*$M138,((T138-S138)/30)*$M138)</f>
        <v>0</v>
      </c>
      <c r="V138" s="148">
        <f>ROUND((((Q138-P138)+(T138-S138))/30),0)</f>
        <v>6</v>
      </c>
      <c r="W138" s="122">
        <f t="shared" si="60"/>
        <v>35568000</v>
      </c>
      <c r="X138" s="123" t="s">
        <v>92</v>
      </c>
      <c r="Y138" s="124" t="s">
        <v>93</v>
      </c>
      <c r="Z138" s="125" t="s">
        <v>110</v>
      </c>
      <c r="AA138" s="125" t="s">
        <v>509</v>
      </c>
      <c r="AB138" s="125" t="s">
        <v>94</v>
      </c>
      <c r="AC138" s="126" t="str">
        <f t="shared" si="63"/>
        <v>CON-122</v>
      </c>
      <c r="AD138" s="123">
        <v>80111600</v>
      </c>
      <c r="AE138" s="47" t="s">
        <v>495</v>
      </c>
      <c r="AF138" s="127">
        <f>+P138</f>
        <v>45691</v>
      </c>
      <c r="AG138" s="127">
        <f t="shared" si="49"/>
        <v>45691</v>
      </c>
      <c r="AH138" s="141">
        <f>+V138</f>
        <v>6</v>
      </c>
      <c r="AI138" s="132" t="s">
        <v>96</v>
      </c>
      <c r="AJ138" s="151" t="s">
        <v>97</v>
      </c>
      <c r="AK138" s="128">
        <f t="shared" si="55"/>
        <v>35568000</v>
      </c>
      <c r="AL138" s="128">
        <f t="shared" si="42"/>
        <v>35568000</v>
      </c>
      <c r="AM138" s="128"/>
      <c r="AN138" s="132" t="s">
        <v>94</v>
      </c>
      <c r="AO138" s="132" t="s">
        <v>98</v>
      </c>
      <c r="AP138" s="152" t="s">
        <v>99</v>
      </c>
      <c r="AQ138" s="153" t="s">
        <v>100</v>
      </c>
      <c r="AR138" s="129" t="str">
        <f>E138</f>
        <v xml:space="preserve">OFICINA DE DESARROLLO Y PLANEACIÓN </v>
      </c>
      <c r="AS138" s="130" t="s">
        <v>101</v>
      </c>
      <c r="AT138" s="131" t="s">
        <v>102</v>
      </c>
      <c r="AU138" s="132" t="s">
        <v>94</v>
      </c>
      <c r="AV138" s="132" t="s">
        <v>94</v>
      </c>
      <c r="AW138" s="133" t="s">
        <v>103</v>
      </c>
      <c r="AX138" s="133" t="s">
        <v>104</v>
      </c>
      <c r="AY138" s="133" t="s">
        <v>105</v>
      </c>
      <c r="AZ138" s="133" t="s">
        <v>103</v>
      </c>
      <c r="BA138" s="133"/>
      <c r="BB138" s="133"/>
      <c r="BC138" s="154"/>
    </row>
    <row r="139" spans="1:55" s="3" customFormat="1" ht="72">
      <c r="A139" s="112" t="s">
        <v>323</v>
      </c>
      <c r="B139" s="113" t="s">
        <v>479</v>
      </c>
      <c r="C139" s="113" t="s">
        <v>85</v>
      </c>
      <c r="D139" s="113" t="s">
        <v>20</v>
      </c>
      <c r="E139" s="113" t="s">
        <v>21</v>
      </c>
      <c r="F139" s="113" t="s">
        <v>201</v>
      </c>
      <c r="G139" s="114" t="s">
        <v>106</v>
      </c>
      <c r="H139" s="114" t="s">
        <v>107</v>
      </c>
      <c r="I139" s="113" t="s">
        <v>118</v>
      </c>
      <c r="J139" s="113">
        <v>1</v>
      </c>
      <c r="K139" s="115">
        <v>6800000</v>
      </c>
      <c r="L139" s="116">
        <v>0.04</v>
      </c>
      <c r="M139" s="117">
        <v>7072000</v>
      </c>
      <c r="N139" s="113">
        <v>1</v>
      </c>
      <c r="O139" s="113" t="s">
        <v>109</v>
      </c>
      <c r="P139" s="119">
        <v>45691</v>
      </c>
      <c r="Q139" s="119">
        <v>45811</v>
      </c>
      <c r="R139" s="120">
        <v>28288000</v>
      </c>
      <c r="S139" s="121"/>
      <c r="T139" s="118"/>
      <c r="U139" s="120">
        <v>0</v>
      </c>
      <c r="V139" s="155">
        <v>4</v>
      </c>
      <c r="W139" s="122">
        <v>28288000</v>
      </c>
      <c r="X139" s="123" t="s">
        <v>92</v>
      </c>
      <c r="Y139" s="124" t="s">
        <v>93</v>
      </c>
      <c r="Z139" s="125" t="s">
        <v>347</v>
      </c>
      <c r="AA139" s="125"/>
      <c r="AB139" s="125" t="s">
        <v>94</v>
      </c>
      <c r="AC139" s="126" t="str">
        <f t="shared" si="63"/>
        <v>CON-123</v>
      </c>
      <c r="AD139" s="123">
        <v>80111600</v>
      </c>
      <c r="AE139" s="47" t="s">
        <v>475</v>
      </c>
      <c r="AF139" s="127">
        <v>45691</v>
      </c>
      <c r="AG139" s="127">
        <v>45691</v>
      </c>
      <c r="AH139" s="150">
        <v>4</v>
      </c>
      <c r="AI139" s="132" t="s">
        <v>96</v>
      </c>
      <c r="AJ139" s="151" t="s">
        <v>97</v>
      </c>
      <c r="AK139" s="128">
        <v>28288000</v>
      </c>
      <c r="AL139" s="128">
        <f t="shared" si="42"/>
        <v>28288000</v>
      </c>
      <c r="AM139" s="128"/>
      <c r="AN139" s="132" t="s">
        <v>94</v>
      </c>
      <c r="AO139" s="132" t="s">
        <v>98</v>
      </c>
      <c r="AP139" s="152" t="s">
        <v>99</v>
      </c>
      <c r="AQ139" s="153" t="s">
        <v>100</v>
      </c>
      <c r="AR139" s="129" t="s">
        <v>201</v>
      </c>
      <c r="AS139" s="130" t="s">
        <v>101</v>
      </c>
      <c r="AT139" s="131" t="s">
        <v>102</v>
      </c>
      <c r="AU139" s="132" t="s">
        <v>94</v>
      </c>
      <c r="AV139" s="132" t="s">
        <v>94</v>
      </c>
      <c r="AW139" s="133" t="s">
        <v>103</v>
      </c>
      <c r="AX139" s="133" t="s">
        <v>104</v>
      </c>
      <c r="AY139" s="133" t="s">
        <v>105</v>
      </c>
      <c r="AZ139" s="133" t="s">
        <v>103</v>
      </c>
      <c r="BA139" s="133"/>
      <c r="BB139" s="133"/>
    </row>
    <row r="140" spans="1:55" s="3" customFormat="1" ht="72">
      <c r="A140" s="112" t="s">
        <v>113</v>
      </c>
      <c r="B140" s="113" t="s">
        <v>480</v>
      </c>
      <c r="C140" s="113" t="s">
        <v>85</v>
      </c>
      <c r="D140" s="113" t="s">
        <v>20</v>
      </c>
      <c r="E140" s="113" t="s">
        <v>21</v>
      </c>
      <c r="F140" s="113" t="s">
        <v>201</v>
      </c>
      <c r="G140" s="114" t="s">
        <v>106</v>
      </c>
      <c r="H140" s="114" t="s">
        <v>107</v>
      </c>
      <c r="I140" s="113" t="s">
        <v>118</v>
      </c>
      <c r="J140" s="113">
        <v>1</v>
      </c>
      <c r="K140" s="115">
        <v>6000000</v>
      </c>
      <c r="L140" s="116">
        <v>0.04</v>
      </c>
      <c r="M140" s="117">
        <v>6240000</v>
      </c>
      <c r="N140" s="113">
        <v>1</v>
      </c>
      <c r="O140" s="113" t="s">
        <v>109</v>
      </c>
      <c r="P140" s="119">
        <v>45691</v>
      </c>
      <c r="Q140" s="119">
        <v>45933</v>
      </c>
      <c r="R140" s="120">
        <v>49920000</v>
      </c>
      <c r="S140" s="121"/>
      <c r="T140" s="118"/>
      <c r="U140" s="120">
        <v>0</v>
      </c>
      <c r="V140" s="155">
        <v>8</v>
      </c>
      <c r="W140" s="122">
        <v>49920000</v>
      </c>
      <c r="X140" s="123" t="s">
        <v>92</v>
      </c>
      <c r="Y140" s="124" t="s">
        <v>93</v>
      </c>
      <c r="Z140" s="125" t="s">
        <v>347</v>
      </c>
      <c r="AA140" s="125"/>
      <c r="AB140" s="125" t="s">
        <v>94</v>
      </c>
      <c r="AC140" s="126" t="str">
        <f t="shared" si="63"/>
        <v>CON-124</v>
      </c>
      <c r="AD140" s="123">
        <v>80111600</v>
      </c>
      <c r="AE140" s="47" t="s">
        <v>476</v>
      </c>
      <c r="AF140" s="127">
        <v>45691</v>
      </c>
      <c r="AG140" s="127">
        <v>45691</v>
      </c>
      <c r="AH140" s="150">
        <v>8</v>
      </c>
      <c r="AI140" s="132" t="s">
        <v>96</v>
      </c>
      <c r="AJ140" s="151" t="s">
        <v>97</v>
      </c>
      <c r="AK140" s="128">
        <v>49920000</v>
      </c>
      <c r="AL140" s="128">
        <f t="shared" si="42"/>
        <v>49920000</v>
      </c>
      <c r="AM140" s="128"/>
      <c r="AN140" s="132" t="s">
        <v>94</v>
      </c>
      <c r="AO140" s="132" t="s">
        <v>98</v>
      </c>
      <c r="AP140" s="152" t="s">
        <v>99</v>
      </c>
      <c r="AQ140" s="153" t="s">
        <v>100</v>
      </c>
      <c r="AR140" s="129" t="s">
        <v>201</v>
      </c>
      <c r="AS140" s="130" t="s">
        <v>101</v>
      </c>
      <c r="AT140" s="131" t="s">
        <v>102</v>
      </c>
      <c r="AU140" s="132" t="s">
        <v>94</v>
      </c>
      <c r="AV140" s="132" t="s">
        <v>94</v>
      </c>
      <c r="AW140" s="133" t="s">
        <v>103</v>
      </c>
      <c r="AX140" s="133" t="s">
        <v>104</v>
      </c>
      <c r="AY140" s="133" t="s">
        <v>105</v>
      </c>
      <c r="AZ140" s="133" t="s">
        <v>103</v>
      </c>
      <c r="BA140" s="133"/>
      <c r="BB140" s="133"/>
    </row>
    <row r="141" spans="1:55" s="3" customFormat="1" ht="60">
      <c r="A141" s="112" t="s">
        <v>113</v>
      </c>
      <c r="B141" s="113" t="s">
        <v>481</v>
      </c>
      <c r="C141" s="113" t="s">
        <v>85</v>
      </c>
      <c r="D141" s="113" t="s">
        <v>20</v>
      </c>
      <c r="E141" s="113" t="s">
        <v>21</v>
      </c>
      <c r="F141" s="113" t="s">
        <v>201</v>
      </c>
      <c r="G141" s="114" t="s">
        <v>106</v>
      </c>
      <c r="H141" s="114" t="s">
        <v>107</v>
      </c>
      <c r="I141" s="113" t="s">
        <v>108</v>
      </c>
      <c r="J141" s="113">
        <v>6</v>
      </c>
      <c r="K141" s="115">
        <v>4400000</v>
      </c>
      <c r="L141" s="116">
        <v>0.05</v>
      </c>
      <c r="M141" s="117">
        <v>4620000</v>
      </c>
      <c r="N141" s="113">
        <v>1</v>
      </c>
      <c r="O141" s="113" t="s">
        <v>109</v>
      </c>
      <c r="P141" s="119">
        <v>45691</v>
      </c>
      <c r="Q141" s="119">
        <v>45933</v>
      </c>
      <c r="R141" s="120">
        <v>36960000</v>
      </c>
      <c r="S141" s="121"/>
      <c r="T141" s="118"/>
      <c r="U141" s="120">
        <v>0</v>
      </c>
      <c r="V141" s="155">
        <v>8</v>
      </c>
      <c r="W141" s="122">
        <v>36960000</v>
      </c>
      <c r="X141" s="123" t="s">
        <v>92</v>
      </c>
      <c r="Y141" s="124" t="s">
        <v>93</v>
      </c>
      <c r="Z141" s="125" t="s">
        <v>347</v>
      </c>
      <c r="AA141" s="125"/>
      <c r="AB141" s="125" t="s">
        <v>94</v>
      </c>
      <c r="AC141" s="126" t="str">
        <f t="shared" si="63"/>
        <v>CON-125</v>
      </c>
      <c r="AD141" s="123">
        <v>80111600</v>
      </c>
      <c r="AE141" s="47" t="s">
        <v>477</v>
      </c>
      <c r="AF141" s="127" t="s">
        <v>230</v>
      </c>
      <c r="AG141" s="127" t="s">
        <v>230</v>
      </c>
      <c r="AH141" s="150">
        <v>8</v>
      </c>
      <c r="AI141" s="132" t="s">
        <v>96</v>
      </c>
      <c r="AJ141" s="151" t="s">
        <v>97</v>
      </c>
      <c r="AK141" s="128">
        <v>36960000</v>
      </c>
      <c r="AL141" s="128">
        <f t="shared" si="42"/>
        <v>36960000</v>
      </c>
      <c r="AM141" s="128"/>
      <c r="AN141" s="132" t="s">
        <v>94</v>
      </c>
      <c r="AO141" s="132" t="s">
        <v>98</v>
      </c>
      <c r="AP141" s="152" t="s">
        <v>99</v>
      </c>
      <c r="AQ141" s="153" t="s">
        <v>100</v>
      </c>
      <c r="AR141" s="129" t="s">
        <v>201</v>
      </c>
      <c r="AS141" s="130" t="s">
        <v>101</v>
      </c>
      <c r="AT141" s="131" t="s">
        <v>102</v>
      </c>
      <c r="AU141" s="132" t="s">
        <v>94</v>
      </c>
      <c r="AV141" s="132" t="s">
        <v>94</v>
      </c>
      <c r="AW141" s="133" t="s">
        <v>103</v>
      </c>
      <c r="AX141" s="133" t="s">
        <v>104</v>
      </c>
      <c r="AY141" s="133" t="s">
        <v>105</v>
      </c>
      <c r="AZ141" s="133" t="s">
        <v>103</v>
      </c>
      <c r="BA141" s="133"/>
      <c r="BB141" s="133"/>
    </row>
    <row r="142" spans="1:55" s="3" customFormat="1" ht="60">
      <c r="A142" s="112" t="s">
        <v>196</v>
      </c>
      <c r="B142" s="113" t="s">
        <v>498</v>
      </c>
      <c r="C142" s="113" t="s">
        <v>290</v>
      </c>
      <c r="D142" s="113" t="s">
        <v>29</v>
      </c>
      <c r="E142" s="113" t="s">
        <v>32</v>
      </c>
      <c r="F142" s="113"/>
      <c r="G142" s="114" t="s">
        <v>324</v>
      </c>
      <c r="H142" s="114" t="s">
        <v>107</v>
      </c>
      <c r="I142" s="113" t="s">
        <v>89</v>
      </c>
      <c r="J142" s="113"/>
      <c r="K142" s="115"/>
      <c r="L142" s="116">
        <v>0.05</v>
      </c>
      <c r="M142" s="117">
        <v>0</v>
      </c>
      <c r="N142" s="113">
        <v>1</v>
      </c>
      <c r="O142" s="113" t="s">
        <v>109</v>
      </c>
      <c r="P142" s="119">
        <v>45703</v>
      </c>
      <c r="Q142" s="119">
        <v>45836</v>
      </c>
      <c r="R142" s="120">
        <f>M142*V142</f>
        <v>0</v>
      </c>
      <c r="S142" s="118"/>
      <c r="T142" s="118"/>
      <c r="U142" s="120">
        <f>IF($O142="MENSUAL",ROUND((((T142-S142))/30),0)*$M142*$N142,((T142-S142)/30)*$M142*$N142)</f>
        <v>0</v>
      </c>
      <c r="V142" s="148">
        <v>5</v>
      </c>
      <c r="W142" s="122">
        <f>+M142</f>
        <v>0</v>
      </c>
      <c r="X142" s="123" t="s">
        <v>92</v>
      </c>
      <c r="Y142" s="124" t="s">
        <v>466</v>
      </c>
      <c r="Z142" s="125" t="s">
        <v>110</v>
      </c>
      <c r="AA142" s="125" t="s">
        <v>347</v>
      </c>
      <c r="AB142" s="125" t="s">
        <v>94</v>
      </c>
      <c r="AC142" s="126" t="str">
        <f>"CLE-"&amp;B142</f>
        <v>CLE-126</v>
      </c>
      <c r="AD142" s="123">
        <v>80111600</v>
      </c>
      <c r="AE142" s="47" t="s">
        <v>493</v>
      </c>
      <c r="AF142" s="127">
        <f>+P142</f>
        <v>45703</v>
      </c>
      <c r="AG142" s="127">
        <f t="shared" ref="AG142:AG152" si="64">+AF142</f>
        <v>45703</v>
      </c>
      <c r="AH142" s="141">
        <f>+V142</f>
        <v>5</v>
      </c>
      <c r="AI142" s="132" t="s">
        <v>96</v>
      </c>
      <c r="AJ142" s="151" t="s">
        <v>97</v>
      </c>
      <c r="AK142" s="128">
        <f t="shared" ref="AK142:AK152" si="65">+W142</f>
        <v>0</v>
      </c>
      <c r="AL142" s="128">
        <f t="shared" si="42"/>
        <v>0</v>
      </c>
      <c r="AM142" s="128"/>
      <c r="AN142" s="132" t="s">
        <v>94</v>
      </c>
      <c r="AO142" s="132" t="s">
        <v>98</v>
      </c>
      <c r="AP142" s="152" t="s">
        <v>99</v>
      </c>
      <c r="AQ142" s="153" t="s">
        <v>100</v>
      </c>
      <c r="AR142" s="129" t="s">
        <v>32</v>
      </c>
      <c r="AS142" s="130" t="s">
        <v>101</v>
      </c>
      <c r="AT142" s="131" t="s">
        <v>102</v>
      </c>
      <c r="AU142" s="132" t="s">
        <v>94</v>
      </c>
      <c r="AV142" s="132" t="s">
        <v>110</v>
      </c>
      <c r="AW142" s="133" t="s">
        <v>103</v>
      </c>
      <c r="AX142" s="133" t="s">
        <v>104</v>
      </c>
      <c r="AY142" s="133" t="s">
        <v>105</v>
      </c>
      <c r="AZ142" s="133" t="s">
        <v>103</v>
      </c>
      <c r="BA142" s="133"/>
      <c r="BB142" s="133"/>
      <c r="BC142" s="154"/>
    </row>
    <row r="143" spans="1:55" s="3" customFormat="1" ht="48">
      <c r="A143" s="157"/>
      <c r="B143" s="113" t="s">
        <v>499</v>
      </c>
      <c r="C143" s="113" t="s">
        <v>85</v>
      </c>
      <c r="D143" s="113" t="s">
        <v>12</v>
      </c>
      <c r="E143" s="113" t="s">
        <v>17</v>
      </c>
      <c r="F143" s="113" t="s">
        <v>278</v>
      </c>
      <c r="G143" s="114" t="s">
        <v>279</v>
      </c>
      <c r="H143" s="114" t="s">
        <v>112</v>
      </c>
      <c r="I143" s="113" t="s">
        <v>89</v>
      </c>
      <c r="J143" s="113"/>
      <c r="K143" s="115"/>
      <c r="L143" s="116">
        <v>0.05</v>
      </c>
      <c r="M143" s="117">
        <v>28091700</v>
      </c>
      <c r="N143" s="113">
        <v>1</v>
      </c>
      <c r="O143" s="113" t="s">
        <v>109</v>
      </c>
      <c r="P143" s="119">
        <v>45691</v>
      </c>
      <c r="Q143" s="119">
        <v>46010</v>
      </c>
      <c r="R143" s="120" t="s">
        <v>496</v>
      </c>
      <c r="S143" s="118"/>
      <c r="T143" s="118"/>
      <c r="U143" s="120" t="s">
        <v>496</v>
      </c>
      <c r="V143" s="148">
        <v>10</v>
      </c>
      <c r="W143" s="122">
        <v>28091700</v>
      </c>
      <c r="X143" s="123" t="s">
        <v>92</v>
      </c>
      <c r="Y143" s="124" t="s">
        <v>162</v>
      </c>
      <c r="Z143" s="125" t="s">
        <v>110</v>
      </c>
      <c r="AA143" s="125" t="s">
        <v>347</v>
      </c>
      <c r="AB143" s="125" t="s">
        <v>94</v>
      </c>
      <c r="AC143" s="126" t="str">
        <f t="shared" ref="AC143:AC152" si="66">"CON-"&amp;B143</f>
        <v>CON-127</v>
      </c>
      <c r="AD143" s="123">
        <v>80111600</v>
      </c>
      <c r="AE143" s="47" t="s">
        <v>497</v>
      </c>
      <c r="AF143" s="127" t="s">
        <v>474</v>
      </c>
      <c r="AG143" s="127" t="str">
        <f t="shared" si="64"/>
        <v>febrero</v>
      </c>
      <c r="AH143" s="141">
        <v>10</v>
      </c>
      <c r="AI143" s="132" t="s">
        <v>96</v>
      </c>
      <c r="AJ143" s="151" t="s">
        <v>97</v>
      </c>
      <c r="AK143" s="128">
        <f t="shared" si="65"/>
        <v>28091700</v>
      </c>
      <c r="AL143" s="128">
        <f t="shared" si="42"/>
        <v>28091700</v>
      </c>
      <c r="AM143" s="128"/>
      <c r="AN143" s="132" t="s">
        <v>94</v>
      </c>
      <c r="AO143" s="132" t="s">
        <v>98</v>
      </c>
      <c r="AP143" s="152" t="s">
        <v>99</v>
      </c>
      <c r="AQ143" s="153" t="s">
        <v>100</v>
      </c>
      <c r="AR143" s="129" t="str">
        <f t="shared" ref="AR143:AR152" si="67">E143</f>
        <v>FACULTAD DE EDUCACIÓN</v>
      </c>
      <c r="AS143" s="130" t="s">
        <v>101</v>
      </c>
      <c r="AT143" s="131" t="s">
        <v>102</v>
      </c>
      <c r="AU143" s="132" t="s">
        <v>94</v>
      </c>
      <c r="AV143" s="132" t="s">
        <v>94</v>
      </c>
      <c r="AW143" s="133" t="s">
        <v>103</v>
      </c>
      <c r="AX143" s="133" t="s">
        <v>104</v>
      </c>
      <c r="AY143" s="133" t="s">
        <v>105</v>
      </c>
      <c r="AZ143" s="133" t="s">
        <v>103</v>
      </c>
      <c r="BA143" s="133"/>
      <c r="BB143" s="133"/>
    </row>
    <row r="144" spans="1:55" s="3" customFormat="1" ht="48">
      <c r="A144" s="157"/>
      <c r="B144" s="113" t="s">
        <v>500</v>
      </c>
      <c r="C144" s="113" t="s">
        <v>85</v>
      </c>
      <c r="D144" s="113" t="s">
        <v>12</v>
      </c>
      <c r="E144" s="113" t="s">
        <v>17</v>
      </c>
      <c r="F144" s="113" t="s">
        <v>278</v>
      </c>
      <c r="G144" s="114" t="s">
        <v>279</v>
      </c>
      <c r="H144" s="114" t="s">
        <v>112</v>
      </c>
      <c r="I144" s="113" t="s">
        <v>89</v>
      </c>
      <c r="J144" s="113"/>
      <c r="K144" s="115"/>
      <c r="L144" s="116">
        <v>0.05</v>
      </c>
      <c r="M144" s="117">
        <v>14496210</v>
      </c>
      <c r="N144" s="113">
        <v>1</v>
      </c>
      <c r="O144" s="113" t="s">
        <v>109</v>
      </c>
      <c r="P144" s="119">
        <v>45859</v>
      </c>
      <c r="Q144" s="119">
        <v>46010</v>
      </c>
      <c r="R144" s="120">
        <f>+M144</f>
        <v>14496210</v>
      </c>
      <c r="S144" s="118"/>
      <c r="T144" s="118"/>
      <c r="U144" s="120">
        <f>IF($O144="MENSUAL",ROUND((((T144-S144))/30),0)*$M144,((T144-S144)/30)*$M144)</f>
        <v>0</v>
      </c>
      <c r="V144" s="148">
        <v>6</v>
      </c>
      <c r="W144" s="122">
        <f>+R144+U144</f>
        <v>14496210</v>
      </c>
      <c r="X144" s="123" t="s">
        <v>92</v>
      </c>
      <c r="Y144" s="124" t="s">
        <v>162</v>
      </c>
      <c r="Z144" s="125" t="s">
        <v>110</v>
      </c>
      <c r="AA144" s="125" t="s">
        <v>347</v>
      </c>
      <c r="AB144" s="125" t="s">
        <v>94</v>
      </c>
      <c r="AC144" s="126" t="str">
        <f t="shared" si="66"/>
        <v>CON-128</v>
      </c>
      <c r="AD144" s="123">
        <v>80111600</v>
      </c>
      <c r="AE144" s="169" t="s">
        <v>497</v>
      </c>
      <c r="AF144" s="127" t="s">
        <v>682</v>
      </c>
      <c r="AG144" s="127" t="str">
        <f t="shared" si="64"/>
        <v>Junio</v>
      </c>
      <c r="AH144" s="141">
        <f>+V144</f>
        <v>6</v>
      </c>
      <c r="AI144" s="132" t="s">
        <v>96</v>
      </c>
      <c r="AJ144" s="151" t="s">
        <v>97</v>
      </c>
      <c r="AK144" s="128">
        <f t="shared" si="65"/>
        <v>14496210</v>
      </c>
      <c r="AL144" s="128">
        <f t="shared" si="42"/>
        <v>14496210</v>
      </c>
      <c r="AM144" s="128"/>
      <c r="AN144" s="132" t="s">
        <v>94</v>
      </c>
      <c r="AO144" s="132" t="s">
        <v>98</v>
      </c>
      <c r="AP144" s="152" t="s">
        <v>99</v>
      </c>
      <c r="AQ144" s="153" t="s">
        <v>100</v>
      </c>
      <c r="AR144" s="129" t="str">
        <f t="shared" si="67"/>
        <v>FACULTAD DE EDUCACIÓN</v>
      </c>
      <c r="AS144" s="130" t="s">
        <v>101</v>
      </c>
      <c r="AT144" s="131" t="s">
        <v>102</v>
      </c>
      <c r="AU144" s="132" t="s">
        <v>94</v>
      </c>
      <c r="AV144" s="132" t="s">
        <v>94</v>
      </c>
      <c r="AW144" s="133" t="s">
        <v>103</v>
      </c>
      <c r="AX144" s="133" t="s">
        <v>104</v>
      </c>
      <c r="AY144" s="133" t="s">
        <v>105</v>
      </c>
      <c r="AZ144" s="133" t="s">
        <v>103</v>
      </c>
      <c r="BA144" s="133"/>
      <c r="BB144" s="133"/>
    </row>
    <row r="145" spans="1:54" s="3" customFormat="1" ht="48">
      <c r="A145" s="157"/>
      <c r="B145" s="113" t="s">
        <v>501</v>
      </c>
      <c r="C145" s="113" t="s">
        <v>85</v>
      </c>
      <c r="D145" s="113" t="s">
        <v>12</v>
      </c>
      <c r="E145" s="113" t="s">
        <v>17</v>
      </c>
      <c r="F145" s="113" t="s">
        <v>278</v>
      </c>
      <c r="G145" s="114" t="s">
        <v>279</v>
      </c>
      <c r="H145" s="114" t="s">
        <v>112</v>
      </c>
      <c r="I145" s="113" t="s">
        <v>89</v>
      </c>
      <c r="J145" s="113"/>
      <c r="K145" s="115"/>
      <c r="L145" s="116">
        <v>0.05</v>
      </c>
      <c r="M145" s="117">
        <v>32774040</v>
      </c>
      <c r="N145" s="113">
        <v>1</v>
      </c>
      <c r="O145" s="113" t="s">
        <v>109</v>
      </c>
      <c r="P145" s="119">
        <v>45691</v>
      </c>
      <c r="Q145" s="119">
        <v>46010</v>
      </c>
      <c r="R145" s="120" t="s">
        <v>496</v>
      </c>
      <c r="S145" s="118"/>
      <c r="T145" s="118"/>
      <c r="U145" s="120" t="s">
        <v>496</v>
      </c>
      <c r="V145" s="148">
        <v>10</v>
      </c>
      <c r="W145" s="122">
        <v>32774040</v>
      </c>
      <c r="X145" s="123" t="s">
        <v>92</v>
      </c>
      <c r="Y145" s="124" t="s">
        <v>162</v>
      </c>
      <c r="Z145" s="125" t="s">
        <v>110</v>
      </c>
      <c r="AA145" s="125" t="s">
        <v>347</v>
      </c>
      <c r="AB145" s="125" t="s">
        <v>94</v>
      </c>
      <c r="AC145" s="126" t="str">
        <f t="shared" si="66"/>
        <v>CON-129</v>
      </c>
      <c r="AD145" s="123">
        <v>80111600</v>
      </c>
      <c r="AE145" s="47" t="s">
        <v>497</v>
      </c>
      <c r="AF145" s="127" t="s">
        <v>474</v>
      </c>
      <c r="AG145" s="127" t="str">
        <f t="shared" si="64"/>
        <v>febrero</v>
      </c>
      <c r="AH145" s="141">
        <v>10</v>
      </c>
      <c r="AI145" s="132" t="s">
        <v>96</v>
      </c>
      <c r="AJ145" s="151" t="s">
        <v>97</v>
      </c>
      <c r="AK145" s="128">
        <f t="shared" si="65"/>
        <v>32774040</v>
      </c>
      <c r="AL145" s="128">
        <f t="shared" ref="AL145:AL208" si="68">+AK145</f>
        <v>32774040</v>
      </c>
      <c r="AM145" s="128"/>
      <c r="AN145" s="132" t="s">
        <v>94</v>
      </c>
      <c r="AO145" s="132" t="s">
        <v>98</v>
      </c>
      <c r="AP145" s="152" t="s">
        <v>99</v>
      </c>
      <c r="AQ145" s="153" t="s">
        <v>100</v>
      </c>
      <c r="AR145" s="129" t="str">
        <f t="shared" si="67"/>
        <v>FACULTAD DE EDUCACIÓN</v>
      </c>
      <c r="AS145" s="130" t="s">
        <v>101</v>
      </c>
      <c r="AT145" s="131" t="s">
        <v>102</v>
      </c>
      <c r="AU145" s="132" t="s">
        <v>94</v>
      </c>
      <c r="AV145" s="132" t="s">
        <v>94</v>
      </c>
      <c r="AW145" s="133" t="s">
        <v>103</v>
      </c>
      <c r="AX145" s="133" t="s">
        <v>104</v>
      </c>
      <c r="AY145" s="133" t="s">
        <v>105</v>
      </c>
      <c r="AZ145" s="133" t="s">
        <v>103</v>
      </c>
      <c r="BA145" s="133"/>
      <c r="BB145" s="133"/>
    </row>
    <row r="146" spans="1:54" s="3" customFormat="1" ht="48">
      <c r="A146" s="157"/>
      <c r="B146" s="113" t="s">
        <v>502</v>
      </c>
      <c r="C146" s="113" t="s">
        <v>85</v>
      </c>
      <c r="D146" s="113" t="s">
        <v>12</v>
      </c>
      <c r="E146" s="113" t="s">
        <v>17</v>
      </c>
      <c r="F146" s="113" t="s">
        <v>278</v>
      </c>
      <c r="G146" s="114" t="s">
        <v>279</v>
      </c>
      <c r="H146" s="114" t="s">
        <v>112</v>
      </c>
      <c r="I146" s="113" t="s">
        <v>89</v>
      </c>
      <c r="J146" s="113"/>
      <c r="K146" s="115"/>
      <c r="L146" s="116">
        <v>0.05</v>
      </c>
      <c r="M146" s="117">
        <v>22689720</v>
      </c>
      <c r="N146" s="113">
        <v>1</v>
      </c>
      <c r="O146" s="113" t="s">
        <v>109</v>
      </c>
      <c r="P146" s="119">
        <v>45691</v>
      </c>
      <c r="Q146" s="119">
        <v>45991</v>
      </c>
      <c r="R146" s="120" t="s">
        <v>496</v>
      </c>
      <c r="S146" s="118"/>
      <c r="T146" s="118"/>
      <c r="U146" s="120" t="s">
        <v>496</v>
      </c>
      <c r="V146" s="148">
        <v>9</v>
      </c>
      <c r="W146" s="122">
        <v>22689720</v>
      </c>
      <c r="X146" s="123" t="s">
        <v>92</v>
      </c>
      <c r="Y146" s="124" t="s">
        <v>162</v>
      </c>
      <c r="Z146" s="125" t="s">
        <v>110</v>
      </c>
      <c r="AA146" s="125" t="s">
        <v>347</v>
      </c>
      <c r="AB146" s="125" t="s">
        <v>94</v>
      </c>
      <c r="AC146" s="126" t="str">
        <f t="shared" si="66"/>
        <v>CON-130</v>
      </c>
      <c r="AD146" s="123">
        <v>80111600</v>
      </c>
      <c r="AE146" s="47" t="s">
        <v>497</v>
      </c>
      <c r="AF146" s="127" t="s">
        <v>474</v>
      </c>
      <c r="AG146" s="127" t="str">
        <f t="shared" si="64"/>
        <v>febrero</v>
      </c>
      <c r="AH146" s="141">
        <v>9</v>
      </c>
      <c r="AI146" s="132" t="s">
        <v>96</v>
      </c>
      <c r="AJ146" s="151" t="s">
        <v>97</v>
      </c>
      <c r="AK146" s="128">
        <f t="shared" si="65"/>
        <v>22689720</v>
      </c>
      <c r="AL146" s="128">
        <f t="shared" si="68"/>
        <v>22689720</v>
      </c>
      <c r="AM146" s="128"/>
      <c r="AN146" s="132" t="s">
        <v>94</v>
      </c>
      <c r="AO146" s="132" t="s">
        <v>98</v>
      </c>
      <c r="AP146" s="152" t="s">
        <v>99</v>
      </c>
      <c r="AQ146" s="153" t="s">
        <v>100</v>
      </c>
      <c r="AR146" s="129" t="str">
        <f t="shared" si="67"/>
        <v>FACULTAD DE EDUCACIÓN</v>
      </c>
      <c r="AS146" s="130" t="s">
        <v>101</v>
      </c>
      <c r="AT146" s="131" t="s">
        <v>102</v>
      </c>
      <c r="AU146" s="132" t="s">
        <v>94</v>
      </c>
      <c r="AV146" s="132" t="s">
        <v>94</v>
      </c>
      <c r="AW146" s="133" t="s">
        <v>103</v>
      </c>
      <c r="AX146" s="133" t="s">
        <v>104</v>
      </c>
      <c r="AY146" s="133" t="s">
        <v>105</v>
      </c>
      <c r="AZ146" s="133" t="s">
        <v>103</v>
      </c>
      <c r="BA146" s="133"/>
      <c r="BB146" s="133"/>
    </row>
    <row r="147" spans="1:54" s="3" customFormat="1" ht="48">
      <c r="A147" s="157"/>
      <c r="B147" s="113" t="s">
        <v>503</v>
      </c>
      <c r="C147" s="113" t="s">
        <v>85</v>
      </c>
      <c r="D147" s="113" t="s">
        <v>12</v>
      </c>
      <c r="E147" s="113" t="s">
        <v>17</v>
      </c>
      <c r="F147" s="113" t="s">
        <v>278</v>
      </c>
      <c r="G147" s="114" t="s">
        <v>279</v>
      </c>
      <c r="H147" s="114" t="s">
        <v>112</v>
      </c>
      <c r="I147" s="113" t="s">
        <v>89</v>
      </c>
      <c r="J147" s="113"/>
      <c r="K147" s="115"/>
      <c r="L147" s="116">
        <v>0.05</v>
      </c>
      <c r="M147" s="117">
        <v>21609000</v>
      </c>
      <c r="N147" s="113">
        <v>1</v>
      </c>
      <c r="O147" s="113" t="s">
        <v>109</v>
      </c>
      <c r="P147" s="119">
        <v>45691</v>
      </c>
      <c r="Q147" s="119">
        <v>45991</v>
      </c>
      <c r="R147" s="120" t="s">
        <v>496</v>
      </c>
      <c r="S147" s="118"/>
      <c r="T147" s="118"/>
      <c r="U147" s="120" t="s">
        <v>496</v>
      </c>
      <c r="V147" s="148">
        <v>9</v>
      </c>
      <c r="W147" s="122">
        <v>21609000</v>
      </c>
      <c r="X147" s="123" t="s">
        <v>92</v>
      </c>
      <c r="Y147" s="124" t="s">
        <v>162</v>
      </c>
      <c r="Z147" s="125" t="s">
        <v>110</v>
      </c>
      <c r="AA147" s="125" t="s">
        <v>347</v>
      </c>
      <c r="AB147" s="125" t="s">
        <v>94</v>
      </c>
      <c r="AC147" s="126" t="str">
        <f t="shared" si="66"/>
        <v>CON-131</v>
      </c>
      <c r="AD147" s="123">
        <v>80111600</v>
      </c>
      <c r="AE147" s="47" t="s">
        <v>497</v>
      </c>
      <c r="AF147" s="127" t="s">
        <v>474</v>
      </c>
      <c r="AG147" s="127" t="str">
        <f t="shared" si="64"/>
        <v>febrero</v>
      </c>
      <c r="AH147" s="141">
        <v>9</v>
      </c>
      <c r="AI147" s="132" t="s">
        <v>96</v>
      </c>
      <c r="AJ147" s="151" t="s">
        <v>97</v>
      </c>
      <c r="AK147" s="128">
        <f t="shared" si="65"/>
        <v>21609000</v>
      </c>
      <c r="AL147" s="128">
        <f t="shared" si="68"/>
        <v>21609000</v>
      </c>
      <c r="AM147" s="128"/>
      <c r="AN147" s="132" t="s">
        <v>94</v>
      </c>
      <c r="AO147" s="132" t="s">
        <v>98</v>
      </c>
      <c r="AP147" s="152" t="s">
        <v>99</v>
      </c>
      <c r="AQ147" s="153" t="s">
        <v>100</v>
      </c>
      <c r="AR147" s="129" t="str">
        <f t="shared" si="67"/>
        <v>FACULTAD DE EDUCACIÓN</v>
      </c>
      <c r="AS147" s="130" t="s">
        <v>101</v>
      </c>
      <c r="AT147" s="131" t="s">
        <v>102</v>
      </c>
      <c r="AU147" s="132" t="s">
        <v>94</v>
      </c>
      <c r="AV147" s="132" t="s">
        <v>94</v>
      </c>
      <c r="AW147" s="133" t="s">
        <v>103</v>
      </c>
      <c r="AX147" s="133" t="s">
        <v>104</v>
      </c>
      <c r="AY147" s="133" t="s">
        <v>105</v>
      </c>
      <c r="AZ147" s="133" t="s">
        <v>103</v>
      </c>
      <c r="BA147" s="133"/>
      <c r="BB147" s="133"/>
    </row>
    <row r="148" spans="1:54" s="3" customFormat="1" ht="48">
      <c r="A148" s="157"/>
      <c r="B148" s="113" t="s">
        <v>504</v>
      </c>
      <c r="C148" s="113" t="s">
        <v>85</v>
      </c>
      <c r="D148" s="113" t="s">
        <v>12</v>
      </c>
      <c r="E148" s="113" t="s">
        <v>17</v>
      </c>
      <c r="F148" s="113" t="s">
        <v>278</v>
      </c>
      <c r="G148" s="114" t="s">
        <v>279</v>
      </c>
      <c r="H148" s="114" t="s">
        <v>112</v>
      </c>
      <c r="I148" s="113" t="s">
        <v>89</v>
      </c>
      <c r="J148" s="113"/>
      <c r="K148" s="115"/>
      <c r="L148" s="116">
        <v>0.05</v>
      </c>
      <c r="M148" s="117">
        <v>18908100</v>
      </c>
      <c r="N148" s="113">
        <v>1</v>
      </c>
      <c r="O148" s="113" t="s">
        <v>109</v>
      </c>
      <c r="P148" s="119">
        <v>45691</v>
      </c>
      <c r="Q148" s="119">
        <v>45991</v>
      </c>
      <c r="R148" s="120" t="s">
        <v>496</v>
      </c>
      <c r="S148" s="118"/>
      <c r="T148" s="118"/>
      <c r="U148" s="120" t="s">
        <v>496</v>
      </c>
      <c r="V148" s="148">
        <v>9</v>
      </c>
      <c r="W148" s="122">
        <v>18908100</v>
      </c>
      <c r="X148" s="123" t="s">
        <v>92</v>
      </c>
      <c r="Y148" s="124" t="s">
        <v>162</v>
      </c>
      <c r="Z148" s="125" t="s">
        <v>110</v>
      </c>
      <c r="AA148" s="125" t="s">
        <v>347</v>
      </c>
      <c r="AB148" s="125" t="s">
        <v>94</v>
      </c>
      <c r="AC148" s="126" t="str">
        <f t="shared" si="66"/>
        <v>CON-132</v>
      </c>
      <c r="AD148" s="123">
        <v>80111600</v>
      </c>
      <c r="AE148" s="47" t="s">
        <v>497</v>
      </c>
      <c r="AF148" s="127" t="s">
        <v>474</v>
      </c>
      <c r="AG148" s="127" t="str">
        <f t="shared" si="64"/>
        <v>febrero</v>
      </c>
      <c r="AH148" s="141">
        <v>9</v>
      </c>
      <c r="AI148" s="132" t="s">
        <v>96</v>
      </c>
      <c r="AJ148" s="151" t="s">
        <v>97</v>
      </c>
      <c r="AK148" s="128">
        <f t="shared" si="65"/>
        <v>18908100</v>
      </c>
      <c r="AL148" s="128">
        <f t="shared" si="68"/>
        <v>18908100</v>
      </c>
      <c r="AM148" s="128"/>
      <c r="AN148" s="132" t="s">
        <v>94</v>
      </c>
      <c r="AO148" s="132" t="s">
        <v>98</v>
      </c>
      <c r="AP148" s="152" t="s">
        <v>99</v>
      </c>
      <c r="AQ148" s="153" t="s">
        <v>100</v>
      </c>
      <c r="AR148" s="129" t="str">
        <f t="shared" si="67"/>
        <v>FACULTAD DE EDUCACIÓN</v>
      </c>
      <c r="AS148" s="130" t="s">
        <v>101</v>
      </c>
      <c r="AT148" s="131" t="s">
        <v>102</v>
      </c>
      <c r="AU148" s="132" t="s">
        <v>94</v>
      </c>
      <c r="AV148" s="132" t="s">
        <v>94</v>
      </c>
      <c r="AW148" s="133" t="s">
        <v>103</v>
      </c>
      <c r="AX148" s="133" t="s">
        <v>104</v>
      </c>
      <c r="AY148" s="133" t="s">
        <v>105</v>
      </c>
      <c r="AZ148" s="133" t="s">
        <v>103</v>
      </c>
      <c r="BA148" s="133"/>
      <c r="BB148" s="133"/>
    </row>
    <row r="149" spans="1:54" s="3" customFormat="1" ht="48">
      <c r="A149" s="157"/>
      <c r="B149" s="113" t="s">
        <v>505</v>
      </c>
      <c r="C149" s="113" t="s">
        <v>85</v>
      </c>
      <c r="D149" s="113" t="s">
        <v>12</v>
      </c>
      <c r="E149" s="113" t="s">
        <v>17</v>
      </c>
      <c r="F149" s="113" t="s">
        <v>278</v>
      </c>
      <c r="G149" s="114" t="s">
        <v>279</v>
      </c>
      <c r="H149" s="114" t="s">
        <v>112</v>
      </c>
      <c r="I149" s="113" t="s">
        <v>89</v>
      </c>
      <c r="J149" s="113"/>
      <c r="K149" s="115"/>
      <c r="L149" s="116">
        <v>0.05</v>
      </c>
      <c r="M149" s="117">
        <v>17817600</v>
      </c>
      <c r="N149" s="113">
        <v>1</v>
      </c>
      <c r="O149" s="113" t="s">
        <v>109</v>
      </c>
      <c r="P149" s="119">
        <v>45717</v>
      </c>
      <c r="Q149" s="119">
        <v>45991</v>
      </c>
      <c r="R149" s="120" t="s">
        <v>496</v>
      </c>
      <c r="S149" s="118"/>
      <c r="T149" s="118"/>
      <c r="U149" s="120" t="s">
        <v>496</v>
      </c>
      <c r="V149" s="148">
        <v>8</v>
      </c>
      <c r="W149" s="122">
        <f>+M149</f>
        <v>17817600</v>
      </c>
      <c r="X149" s="123" t="s">
        <v>92</v>
      </c>
      <c r="Y149" s="124" t="s">
        <v>162</v>
      </c>
      <c r="Z149" s="125" t="s">
        <v>110</v>
      </c>
      <c r="AA149" s="125" t="s">
        <v>347</v>
      </c>
      <c r="AB149" s="125" t="s">
        <v>94</v>
      </c>
      <c r="AC149" s="126" t="str">
        <f t="shared" si="66"/>
        <v>CON-133</v>
      </c>
      <c r="AD149" s="123">
        <v>80111600</v>
      </c>
      <c r="AE149" s="47" t="s">
        <v>497</v>
      </c>
      <c r="AF149" s="127" t="s">
        <v>474</v>
      </c>
      <c r="AG149" s="127" t="str">
        <f t="shared" si="64"/>
        <v>febrero</v>
      </c>
      <c r="AH149" s="141">
        <v>8</v>
      </c>
      <c r="AI149" s="132" t="s">
        <v>96</v>
      </c>
      <c r="AJ149" s="151" t="s">
        <v>97</v>
      </c>
      <c r="AK149" s="128">
        <f t="shared" si="65"/>
        <v>17817600</v>
      </c>
      <c r="AL149" s="128">
        <f t="shared" si="68"/>
        <v>17817600</v>
      </c>
      <c r="AM149" s="128"/>
      <c r="AN149" s="132" t="s">
        <v>94</v>
      </c>
      <c r="AO149" s="132" t="s">
        <v>98</v>
      </c>
      <c r="AP149" s="152" t="s">
        <v>99</v>
      </c>
      <c r="AQ149" s="153" t="s">
        <v>100</v>
      </c>
      <c r="AR149" s="129" t="str">
        <f t="shared" si="67"/>
        <v>FACULTAD DE EDUCACIÓN</v>
      </c>
      <c r="AS149" s="130" t="s">
        <v>101</v>
      </c>
      <c r="AT149" s="131" t="s">
        <v>102</v>
      </c>
      <c r="AU149" s="132" t="s">
        <v>94</v>
      </c>
      <c r="AV149" s="132" t="s">
        <v>94</v>
      </c>
      <c r="AW149" s="133" t="s">
        <v>103</v>
      </c>
      <c r="AX149" s="133" t="s">
        <v>104</v>
      </c>
      <c r="AY149" s="133" t="s">
        <v>105</v>
      </c>
      <c r="AZ149" s="133" t="s">
        <v>103</v>
      </c>
      <c r="BA149" s="133"/>
      <c r="BB149" s="133"/>
    </row>
    <row r="150" spans="1:54" s="3" customFormat="1" ht="48">
      <c r="B150" s="113" t="s">
        <v>506</v>
      </c>
      <c r="C150" s="113" t="s">
        <v>85</v>
      </c>
      <c r="D150" s="113" t="s">
        <v>12</v>
      </c>
      <c r="E150" s="113" t="s">
        <v>17</v>
      </c>
      <c r="F150" s="113" t="s">
        <v>278</v>
      </c>
      <c r="G150" s="114" t="s">
        <v>279</v>
      </c>
      <c r="H150" s="114" t="s">
        <v>112</v>
      </c>
      <c r="I150" s="113" t="s">
        <v>89</v>
      </c>
      <c r="J150" s="113"/>
      <c r="K150" s="115"/>
      <c r="L150" s="116">
        <v>0.05</v>
      </c>
      <c r="M150" s="117">
        <v>24610250</v>
      </c>
      <c r="N150" s="113">
        <v>1</v>
      </c>
      <c r="O150" s="113" t="s">
        <v>109</v>
      </c>
      <c r="P150" s="119">
        <v>45691</v>
      </c>
      <c r="Q150" s="119">
        <v>45991</v>
      </c>
      <c r="R150" s="120" t="s">
        <v>496</v>
      </c>
      <c r="S150" s="118"/>
      <c r="T150" s="118"/>
      <c r="U150" s="120" t="s">
        <v>496</v>
      </c>
      <c r="V150" s="148">
        <v>9</v>
      </c>
      <c r="W150" s="122">
        <v>24610250</v>
      </c>
      <c r="X150" s="123" t="s">
        <v>92</v>
      </c>
      <c r="Y150" s="124" t="s">
        <v>162</v>
      </c>
      <c r="Z150" s="125" t="s">
        <v>110</v>
      </c>
      <c r="AA150" s="125" t="s">
        <v>347</v>
      </c>
      <c r="AB150" s="125" t="s">
        <v>94</v>
      </c>
      <c r="AC150" s="126" t="str">
        <f t="shared" si="66"/>
        <v>CON-134</v>
      </c>
      <c r="AD150" s="123">
        <v>80111600</v>
      </c>
      <c r="AE150" s="47" t="s">
        <v>497</v>
      </c>
      <c r="AF150" s="127" t="s">
        <v>474</v>
      </c>
      <c r="AG150" s="127" t="str">
        <f t="shared" si="64"/>
        <v>febrero</v>
      </c>
      <c r="AH150" s="141">
        <v>9</v>
      </c>
      <c r="AI150" s="132" t="s">
        <v>96</v>
      </c>
      <c r="AJ150" s="151" t="s">
        <v>97</v>
      </c>
      <c r="AK150" s="128">
        <f t="shared" si="65"/>
        <v>24610250</v>
      </c>
      <c r="AL150" s="128">
        <f t="shared" si="68"/>
        <v>24610250</v>
      </c>
      <c r="AM150" s="128"/>
      <c r="AN150" s="132" t="s">
        <v>94</v>
      </c>
      <c r="AO150" s="132" t="s">
        <v>98</v>
      </c>
      <c r="AP150" s="152" t="s">
        <v>99</v>
      </c>
      <c r="AQ150" s="153" t="s">
        <v>100</v>
      </c>
      <c r="AR150" s="129" t="str">
        <f t="shared" si="67"/>
        <v>FACULTAD DE EDUCACIÓN</v>
      </c>
      <c r="AS150" s="130" t="s">
        <v>101</v>
      </c>
      <c r="AT150" s="131" t="s">
        <v>102</v>
      </c>
      <c r="AU150" s="132" t="s">
        <v>94</v>
      </c>
      <c r="AV150" s="132" t="s">
        <v>94</v>
      </c>
      <c r="AW150" s="133" t="s">
        <v>103</v>
      </c>
      <c r="AX150" s="133" t="s">
        <v>104</v>
      </c>
      <c r="AY150" s="133" t="s">
        <v>105</v>
      </c>
      <c r="AZ150" s="133" t="s">
        <v>103</v>
      </c>
      <c r="BA150" s="133"/>
      <c r="BB150" s="133"/>
    </row>
    <row r="151" spans="1:54" s="3" customFormat="1" ht="48">
      <c r="B151" s="113" t="s">
        <v>507</v>
      </c>
      <c r="C151" s="113" t="s">
        <v>85</v>
      </c>
      <c r="D151" s="113" t="s">
        <v>12</v>
      </c>
      <c r="E151" s="113" t="s">
        <v>17</v>
      </c>
      <c r="F151" s="113" t="s">
        <v>278</v>
      </c>
      <c r="G151" s="114" t="s">
        <v>279</v>
      </c>
      <c r="H151" s="114" t="s">
        <v>112</v>
      </c>
      <c r="I151" s="113" t="s">
        <v>89</v>
      </c>
      <c r="J151" s="113"/>
      <c r="K151" s="115"/>
      <c r="L151" s="116">
        <v>0.05</v>
      </c>
      <c r="M151" s="117">
        <v>18908100</v>
      </c>
      <c r="N151" s="113">
        <v>1</v>
      </c>
      <c r="O151" s="113" t="s">
        <v>109</v>
      </c>
      <c r="P151" s="119">
        <v>45691</v>
      </c>
      <c r="Q151" s="119">
        <v>45991</v>
      </c>
      <c r="R151" s="120" t="s">
        <v>496</v>
      </c>
      <c r="S151" s="118"/>
      <c r="T151" s="118"/>
      <c r="U151" s="120" t="s">
        <v>496</v>
      </c>
      <c r="V151" s="148">
        <v>9</v>
      </c>
      <c r="W151" s="122">
        <v>18908100</v>
      </c>
      <c r="X151" s="123" t="s">
        <v>92</v>
      </c>
      <c r="Y151" s="124" t="s">
        <v>162</v>
      </c>
      <c r="Z151" s="125" t="s">
        <v>110</v>
      </c>
      <c r="AA151" s="125" t="s">
        <v>347</v>
      </c>
      <c r="AB151" s="125" t="s">
        <v>94</v>
      </c>
      <c r="AC151" s="126" t="str">
        <f t="shared" si="66"/>
        <v>CON-135</v>
      </c>
      <c r="AD151" s="123">
        <v>80111600</v>
      </c>
      <c r="AE151" s="47" t="s">
        <v>497</v>
      </c>
      <c r="AF151" s="127" t="s">
        <v>474</v>
      </c>
      <c r="AG151" s="127" t="str">
        <f t="shared" si="64"/>
        <v>febrero</v>
      </c>
      <c r="AH151" s="141">
        <v>9</v>
      </c>
      <c r="AI151" s="132" t="s">
        <v>96</v>
      </c>
      <c r="AJ151" s="151" t="s">
        <v>97</v>
      </c>
      <c r="AK151" s="128">
        <f t="shared" si="65"/>
        <v>18908100</v>
      </c>
      <c r="AL151" s="128">
        <f t="shared" si="68"/>
        <v>18908100</v>
      </c>
      <c r="AM151" s="128"/>
      <c r="AN151" s="132" t="s">
        <v>94</v>
      </c>
      <c r="AO151" s="132" t="s">
        <v>98</v>
      </c>
      <c r="AP151" s="152" t="s">
        <v>99</v>
      </c>
      <c r="AQ151" s="153" t="s">
        <v>100</v>
      </c>
      <c r="AR151" s="129" t="str">
        <f t="shared" si="67"/>
        <v>FACULTAD DE EDUCACIÓN</v>
      </c>
      <c r="AS151" s="130" t="s">
        <v>101</v>
      </c>
      <c r="AT151" s="131" t="s">
        <v>102</v>
      </c>
      <c r="AU151" s="132" t="s">
        <v>94</v>
      </c>
      <c r="AV151" s="132" t="s">
        <v>94</v>
      </c>
      <c r="AW151" s="133" t="s">
        <v>103</v>
      </c>
      <c r="AX151" s="133" t="s">
        <v>104</v>
      </c>
      <c r="AY151" s="133" t="s">
        <v>105</v>
      </c>
      <c r="AZ151" s="133" t="s">
        <v>103</v>
      </c>
      <c r="BA151" s="133"/>
      <c r="BB151" s="133"/>
    </row>
    <row r="152" spans="1:54" s="3" customFormat="1" ht="48">
      <c r="B152" s="113" t="s">
        <v>508</v>
      </c>
      <c r="C152" s="113" t="s">
        <v>85</v>
      </c>
      <c r="D152" s="113" t="s">
        <v>12</v>
      </c>
      <c r="E152" s="113" t="s">
        <v>17</v>
      </c>
      <c r="F152" s="113" t="s">
        <v>278</v>
      </c>
      <c r="G152" s="114" t="s">
        <v>279</v>
      </c>
      <c r="H152" s="114" t="s">
        <v>112</v>
      </c>
      <c r="I152" s="113" t="s">
        <v>89</v>
      </c>
      <c r="J152" s="113"/>
      <c r="K152" s="115"/>
      <c r="L152" s="116">
        <v>0.05</v>
      </c>
      <c r="M152" s="117">
        <v>25930800</v>
      </c>
      <c r="N152" s="113">
        <v>1</v>
      </c>
      <c r="O152" s="113" t="s">
        <v>109</v>
      </c>
      <c r="P152" s="119">
        <v>45691</v>
      </c>
      <c r="Q152" s="119">
        <v>45991</v>
      </c>
      <c r="R152" s="120" t="s">
        <v>496</v>
      </c>
      <c r="S152" s="118"/>
      <c r="T152" s="118"/>
      <c r="U152" s="120" t="s">
        <v>496</v>
      </c>
      <c r="V152" s="148">
        <v>9</v>
      </c>
      <c r="W152" s="122">
        <v>25930800</v>
      </c>
      <c r="X152" s="123" t="s">
        <v>92</v>
      </c>
      <c r="Y152" s="124" t="s">
        <v>162</v>
      </c>
      <c r="Z152" s="125" t="s">
        <v>110</v>
      </c>
      <c r="AA152" s="125" t="s">
        <v>347</v>
      </c>
      <c r="AB152" s="125" t="s">
        <v>94</v>
      </c>
      <c r="AC152" s="126" t="str">
        <f t="shared" si="66"/>
        <v>CON-136</v>
      </c>
      <c r="AD152" s="123">
        <v>80111600</v>
      </c>
      <c r="AE152" s="47" t="s">
        <v>497</v>
      </c>
      <c r="AF152" s="127" t="s">
        <v>474</v>
      </c>
      <c r="AG152" s="127" t="str">
        <f t="shared" si="64"/>
        <v>febrero</v>
      </c>
      <c r="AH152" s="141">
        <v>9</v>
      </c>
      <c r="AI152" s="132" t="s">
        <v>96</v>
      </c>
      <c r="AJ152" s="151" t="s">
        <v>97</v>
      </c>
      <c r="AK152" s="128">
        <f t="shared" si="65"/>
        <v>25930800</v>
      </c>
      <c r="AL152" s="128">
        <f t="shared" si="68"/>
        <v>25930800</v>
      </c>
      <c r="AM152" s="128"/>
      <c r="AN152" s="132" t="s">
        <v>94</v>
      </c>
      <c r="AO152" s="132" t="s">
        <v>98</v>
      </c>
      <c r="AP152" s="152" t="s">
        <v>99</v>
      </c>
      <c r="AQ152" s="153" t="s">
        <v>100</v>
      </c>
      <c r="AR152" s="129" t="str">
        <f t="shared" si="67"/>
        <v>FACULTAD DE EDUCACIÓN</v>
      </c>
      <c r="AS152" s="130" t="s">
        <v>101</v>
      </c>
      <c r="AT152" s="131" t="s">
        <v>102</v>
      </c>
      <c r="AU152" s="132" t="s">
        <v>94</v>
      </c>
      <c r="AV152" s="132" t="s">
        <v>94</v>
      </c>
      <c r="AW152" s="133" t="s">
        <v>103</v>
      </c>
      <c r="AX152" s="133" t="s">
        <v>104</v>
      </c>
      <c r="AY152" s="133" t="s">
        <v>105</v>
      </c>
      <c r="AZ152" s="133" t="s">
        <v>103</v>
      </c>
      <c r="BA152" s="133"/>
      <c r="BB152" s="133"/>
    </row>
    <row r="153" spans="1:54" s="3" customFormat="1" ht="60">
      <c r="B153" s="113" t="s">
        <v>511</v>
      </c>
      <c r="C153" s="113" t="s">
        <v>290</v>
      </c>
      <c r="D153" s="113" t="s">
        <v>29</v>
      </c>
      <c r="E153" s="113" t="s">
        <v>32</v>
      </c>
      <c r="F153" s="113"/>
      <c r="G153" s="114" t="s">
        <v>324</v>
      </c>
      <c r="H153" s="114" t="s">
        <v>108</v>
      </c>
      <c r="I153" s="113"/>
      <c r="J153" s="113"/>
      <c r="K153" s="115"/>
      <c r="L153" s="116"/>
      <c r="M153" s="117">
        <v>990007.97776000004</v>
      </c>
      <c r="N153" s="113">
        <v>1</v>
      </c>
      <c r="O153" s="113" t="s">
        <v>510</v>
      </c>
      <c r="P153" s="119">
        <v>45703</v>
      </c>
      <c r="Q153" s="119">
        <v>45836</v>
      </c>
      <c r="R153" s="120">
        <v>4734514</v>
      </c>
      <c r="S153" s="118"/>
      <c r="T153" s="118"/>
      <c r="U153" s="120" t="s">
        <v>496</v>
      </c>
      <c r="V153" s="148">
        <v>5</v>
      </c>
      <c r="W153" s="122">
        <f>R153</f>
        <v>4734514</v>
      </c>
      <c r="X153" s="123" t="s">
        <v>92</v>
      </c>
      <c r="Y153" s="124" t="s">
        <v>466</v>
      </c>
      <c r="Z153" s="125" t="s">
        <v>110</v>
      </c>
      <c r="AA153" s="125" t="s">
        <v>347</v>
      </c>
      <c r="AB153" s="125" t="s">
        <v>94</v>
      </c>
      <c r="AC153" s="126" t="str">
        <f t="shared" ref="AC153:AC184" si="69">"CLE-"&amp;B153</f>
        <v>CLE-137</v>
      </c>
      <c r="AD153" s="123">
        <v>80111600</v>
      </c>
      <c r="AE153" s="47" t="s">
        <v>493</v>
      </c>
      <c r="AF153" s="127">
        <v>45703</v>
      </c>
      <c r="AG153" s="127">
        <v>45703</v>
      </c>
      <c r="AH153" s="141">
        <v>5</v>
      </c>
      <c r="AI153" s="132" t="s">
        <v>96</v>
      </c>
      <c r="AJ153" s="151" t="s">
        <v>97</v>
      </c>
      <c r="AK153" s="128">
        <f>W153</f>
        <v>4734514</v>
      </c>
      <c r="AL153" s="128">
        <f t="shared" si="68"/>
        <v>4734514</v>
      </c>
      <c r="AM153" s="128"/>
      <c r="AN153" s="132" t="s">
        <v>94</v>
      </c>
      <c r="AO153" s="132" t="s">
        <v>98</v>
      </c>
      <c r="AP153" s="152" t="s">
        <v>99</v>
      </c>
      <c r="AQ153" s="153" t="s">
        <v>100</v>
      </c>
      <c r="AR153" s="129" t="s">
        <v>32</v>
      </c>
      <c r="AS153" s="130" t="s">
        <v>101</v>
      </c>
      <c r="AT153" s="131" t="s">
        <v>102</v>
      </c>
      <c r="AU153" s="132" t="s">
        <v>94</v>
      </c>
      <c r="AV153" s="132" t="s">
        <v>110</v>
      </c>
      <c r="AW153" s="133" t="s">
        <v>103</v>
      </c>
      <c r="AX153" s="133" t="s">
        <v>104</v>
      </c>
      <c r="AY153" s="133" t="s">
        <v>105</v>
      </c>
      <c r="AZ153" s="133" t="s">
        <v>103</v>
      </c>
      <c r="BA153" s="133"/>
      <c r="BB153" s="133"/>
    </row>
    <row r="154" spans="1:54" s="3" customFormat="1" ht="60">
      <c r="B154" s="113" t="s">
        <v>512</v>
      </c>
      <c r="C154" s="113" t="s">
        <v>290</v>
      </c>
      <c r="D154" s="113" t="s">
        <v>29</v>
      </c>
      <c r="E154" s="113" t="s">
        <v>32</v>
      </c>
      <c r="F154" s="113"/>
      <c r="G154" s="114" t="s">
        <v>324</v>
      </c>
      <c r="H154" s="114" t="s">
        <v>115</v>
      </c>
      <c r="I154" s="113"/>
      <c r="J154" s="113"/>
      <c r="K154" s="115"/>
      <c r="L154" s="116"/>
      <c r="M154" s="117">
        <v>1155011</v>
      </c>
      <c r="N154" s="113">
        <v>1</v>
      </c>
      <c r="O154" s="113" t="s">
        <v>510</v>
      </c>
      <c r="P154" s="119">
        <v>45703</v>
      </c>
      <c r="Q154" s="119">
        <v>45836</v>
      </c>
      <c r="R154" s="120">
        <v>5590515</v>
      </c>
      <c r="S154" s="118"/>
      <c r="T154" s="118"/>
      <c r="U154" s="120" t="s">
        <v>496</v>
      </c>
      <c r="V154" s="148">
        <v>5</v>
      </c>
      <c r="W154" s="122">
        <f>R154</f>
        <v>5590515</v>
      </c>
      <c r="X154" s="123" t="s">
        <v>92</v>
      </c>
      <c r="Y154" s="124" t="s">
        <v>466</v>
      </c>
      <c r="Z154" s="125" t="s">
        <v>110</v>
      </c>
      <c r="AA154" s="125" t="s">
        <v>347</v>
      </c>
      <c r="AB154" s="125" t="s">
        <v>94</v>
      </c>
      <c r="AC154" s="126" t="str">
        <f t="shared" si="69"/>
        <v>CLE-138</v>
      </c>
      <c r="AD154" s="123">
        <v>80111600</v>
      </c>
      <c r="AE154" s="47" t="s">
        <v>493</v>
      </c>
      <c r="AF154" s="127">
        <v>45703</v>
      </c>
      <c r="AG154" s="127">
        <v>45703</v>
      </c>
      <c r="AH154" s="141">
        <v>5</v>
      </c>
      <c r="AI154" s="132" t="s">
        <v>96</v>
      </c>
      <c r="AJ154" s="151" t="s">
        <v>97</v>
      </c>
      <c r="AK154" s="128">
        <f>W154</f>
        <v>5590515</v>
      </c>
      <c r="AL154" s="128">
        <f t="shared" si="68"/>
        <v>5590515</v>
      </c>
      <c r="AM154" s="128"/>
      <c r="AN154" s="132" t="s">
        <v>94</v>
      </c>
      <c r="AO154" s="132" t="s">
        <v>98</v>
      </c>
      <c r="AP154" s="152" t="s">
        <v>99</v>
      </c>
      <c r="AQ154" s="153" t="s">
        <v>100</v>
      </c>
      <c r="AR154" s="129" t="s">
        <v>32</v>
      </c>
      <c r="AS154" s="130" t="s">
        <v>101</v>
      </c>
      <c r="AT154" s="131" t="s">
        <v>102</v>
      </c>
      <c r="AU154" s="132" t="s">
        <v>94</v>
      </c>
      <c r="AV154" s="132" t="s">
        <v>110</v>
      </c>
      <c r="AW154" s="133" t="s">
        <v>103</v>
      </c>
      <c r="AX154" s="133" t="s">
        <v>104</v>
      </c>
      <c r="AY154" s="133" t="s">
        <v>105</v>
      </c>
      <c r="AZ154" s="133" t="s">
        <v>103</v>
      </c>
      <c r="BA154" s="133"/>
      <c r="BB154" s="133"/>
    </row>
    <row r="155" spans="1:54" s="3" customFormat="1" ht="60">
      <c r="B155" s="113" t="s">
        <v>513</v>
      </c>
      <c r="C155" s="113" t="s">
        <v>290</v>
      </c>
      <c r="D155" s="113" t="s">
        <v>29</v>
      </c>
      <c r="E155" s="113" t="s">
        <v>32</v>
      </c>
      <c r="F155" s="113"/>
      <c r="G155" s="114" t="s">
        <v>324</v>
      </c>
      <c r="H155" s="114" t="s">
        <v>108</v>
      </c>
      <c r="I155" s="113"/>
      <c r="J155" s="113"/>
      <c r="K155" s="115"/>
      <c r="L155" s="116"/>
      <c r="M155" s="117">
        <v>990007.97776000004</v>
      </c>
      <c r="N155" s="113">
        <v>1</v>
      </c>
      <c r="O155" s="113" t="s">
        <v>510</v>
      </c>
      <c r="P155" s="119">
        <v>45703</v>
      </c>
      <c r="Q155" s="119">
        <v>45836</v>
      </c>
      <c r="R155" s="120">
        <v>4950039.8887999998</v>
      </c>
      <c r="S155" s="118"/>
      <c r="T155" s="118"/>
      <c r="U155" s="120" t="s">
        <v>496</v>
      </c>
      <c r="V155" s="148">
        <v>5</v>
      </c>
      <c r="W155" s="122">
        <v>4950040</v>
      </c>
      <c r="X155" s="123" t="s">
        <v>92</v>
      </c>
      <c r="Y155" s="124" t="s">
        <v>466</v>
      </c>
      <c r="Z155" s="125" t="s">
        <v>110</v>
      </c>
      <c r="AA155" s="125" t="s">
        <v>347</v>
      </c>
      <c r="AB155" s="125" t="s">
        <v>94</v>
      </c>
      <c r="AC155" s="126" t="str">
        <f t="shared" si="69"/>
        <v>CLE-139</v>
      </c>
      <c r="AD155" s="123">
        <v>80111600</v>
      </c>
      <c r="AE155" s="47" t="s">
        <v>493</v>
      </c>
      <c r="AF155" s="127">
        <v>45703</v>
      </c>
      <c r="AG155" s="127">
        <v>45703</v>
      </c>
      <c r="AH155" s="141">
        <v>5</v>
      </c>
      <c r="AI155" s="132" t="s">
        <v>96</v>
      </c>
      <c r="AJ155" s="151" t="s">
        <v>97</v>
      </c>
      <c r="AK155" s="128">
        <v>4950040</v>
      </c>
      <c r="AL155" s="128">
        <f t="shared" si="68"/>
        <v>4950040</v>
      </c>
      <c r="AM155" s="128"/>
      <c r="AN155" s="132" t="s">
        <v>94</v>
      </c>
      <c r="AO155" s="132" t="s">
        <v>98</v>
      </c>
      <c r="AP155" s="152" t="s">
        <v>99</v>
      </c>
      <c r="AQ155" s="153" t="s">
        <v>100</v>
      </c>
      <c r="AR155" s="129" t="s">
        <v>32</v>
      </c>
      <c r="AS155" s="130" t="s">
        <v>101</v>
      </c>
      <c r="AT155" s="131" t="s">
        <v>102</v>
      </c>
      <c r="AU155" s="132" t="s">
        <v>94</v>
      </c>
      <c r="AV155" s="132" t="s">
        <v>110</v>
      </c>
      <c r="AW155" s="133" t="s">
        <v>103</v>
      </c>
      <c r="AX155" s="133" t="s">
        <v>104</v>
      </c>
      <c r="AY155" s="133" t="s">
        <v>105</v>
      </c>
      <c r="AZ155" s="133" t="s">
        <v>103</v>
      </c>
      <c r="BA155" s="133"/>
      <c r="BB155" s="133"/>
    </row>
    <row r="156" spans="1:54" s="3" customFormat="1" ht="60">
      <c r="B156" s="113" t="s">
        <v>514</v>
      </c>
      <c r="C156" s="113" t="s">
        <v>290</v>
      </c>
      <c r="D156" s="113" t="s">
        <v>29</v>
      </c>
      <c r="E156" s="113" t="s">
        <v>32</v>
      </c>
      <c r="F156" s="113"/>
      <c r="G156" s="114" t="s">
        <v>324</v>
      </c>
      <c r="H156" s="114" t="s">
        <v>108</v>
      </c>
      <c r="I156" s="113"/>
      <c r="J156" s="113"/>
      <c r="K156" s="115"/>
      <c r="L156" s="116"/>
      <c r="M156" s="117">
        <v>990007.97776000004</v>
      </c>
      <c r="N156" s="113">
        <v>1</v>
      </c>
      <c r="O156" s="113" t="s">
        <v>510</v>
      </c>
      <c r="P156" s="119">
        <v>45703</v>
      </c>
      <c r="Q156" s="119">
        <v>45836</v>
      </c>
      <c r="R156" s="120">
        <v>4950039.8887999998</v>
      </c>
      <c r="S156" s="118"/>
      <c r="T156" s="118"/>
      <c r="U156" s="120" t="s">
        <v>496</v>
      </c>
      <c r="V156" s="148">
        <v>5</v>
      </c>
      <c r="W156" s="122">
        <v>4950040</v>
      </c>
      <c r="X156" s="123" t="s">
        <v>92</v>
      </c>
      <c r="Y156" s="124" t="s">
        <v>466</v>
      </c>
      <c r="Z156" s="125" t="s">
        <v>110</v>
      </c>
      <c r="AA156" s="125" t="s">
        <v>347</v>
      </c>
      <c r="AB156" s="125" t="s">
        <v>94</v>
      </c>
      <c r="AC156" s="126" t="str">
        <f t="shared" si="69"/>
        <v>CLE-140</v>
      </c>
      <c r="AD156" s="123">
        <v>80111600</v>
      </c>
      <c r="AE156" s="47" t="s">
        <v>493</v>
      </c>
      <c r="AF156" s="127">
        <v>45703</v>
      </c>
      <c r="AG156" s="127">
        <v>45703</v>
      </c>
      <c r="AH156" s="141">
        <v>5</v>
      </c>
      <c r="AI156" s="132" t="s">
        <v>96</v>
      </c>
      <c r="AJ156" s="151" t="s">
        <v>97</v>
      </c>
      <c r="AK156" s="128">
        <v>4950040</v>
      </c>
      <c r="AL156" s="128">
        <f t="shared" si="68"/>
        <v>4950040</v>
      </c>
      <c r="AM156" s="128"/>
      <c r="AN156" s="132" t="s">
        <v>94</v>
      </c>
      <c r="AO156" s="132" t="s">
        <v>98</v>
      </c>
      <c r="AP156" s="152" t="s">
        <v>99</v>
      </c>
      <c r="AQ156" s="153" t="s">
        <v>100</v>
      </c>
      <c r="AR156" s="129" t="s">
        <v>32</v>
      </c>
      <c r="AS156" s="130" t="s">
        <v>101</v>
      </c>
      <c r="AT156" s="131" t="s">
        <v>102</v>
      </c>
      <c r="AU156" s="132" t="s">
        <v>94</v>
      </c>
      <c r="AV156" s="132" t="s">
        <v>110</v>
      </c>
      <c r="AW156" s="133" t="s">
        <v>103</v>
      </c>
      <c r="AX156" s="133" t="s">
        <v>104</v>
      </c>
      <c r="AY156" s="133" t="s">
        <v>105</v>
      </c>
      <c r="AZ156" s="133" t="s">
        <v>103</v>
      </c>
      <c r="BA156" s="133"/>
      <c r="BB156" s="133"/>
    </row>
    <row r="157" spans="1:54" s="3" customFormat="1" ht="60">
      <c r="B157" s="113" t="s">
        <v>515</v>
      </c>
      <c r="C157" s="113" t="s">
        <v>290</v>
      </c>
      <c r="D157" s="113" t="s">
        <v>29</v>
      </c>
      <c r="E157" s="113" t="s">
        <v>32</v>
      </c>
      <c r="F157" s="113"/>
      <c r="G157" s="114" t="s">
        <v>324</v>
      </c>
      <c r="H157" s="114" t="s">
        <v>108</v>
      </c>
      <c r="I157" s="113"/>
      <c r="J157" s="113"/>
      <c r="K157" s="115"/>
      <c r="L157" s="116"/>
      <c r="M157" s="117">
        <v>1570296</v>
      </c>
      <c r="N157" s="113">
        <v>1</v>
      </c>
      <c r="O157" s="113" t="s">
        <v>510</v>
      </c>
      <c r="P157" s="119">
        <v>45703</v>
      </c>
      <c r="Q157" s="119">
        <v>45836</v>
      </c>
      <c r="R157" s="120">
        <v>7707796</v>
      </c>
      <c r="S157" s="118"/>
      <c r="T157" s="118"/>
      <c r="U157" s="120" t="s">
        <v>496</v>
      </c>
      <c r="V157" s="148">
        <v>5</v>
      </c>
      <c r="W157" s="122">
        <f>R157</f>
        <v>7707796</v>
      </c>
      <c r="X157" s="123" t="s">
        <v>92</v>
      </c>
      <c r="Y157" s="124" t="s">
        <v>466</v>
      </c>
      <c r="Z157" s="125" t="s">
        <v>110</v>
      </c>
      <c r="AA157" s="125" t="s">
        <v>347</v>
      </c>
      <c r="AB157" s="125" t="s">
        <v>94</v>
      </c>
      <c r="AC157" s="126" t="str">
        <f t="shared" si="69"/>
        <v>CLE-141</v>
      </c>
      <c r="AD157" s="123">
        <v>80111600</v>
      </c>
      <c r="AE157" s="47" t="s">
        <v>493</v>
      </c>
      <c r="AF157" s="127">
        <v>45703</v>
      </c>
      <c r="AG157" s="127">
        <v>45703</v>
      </c>
      <c r="AH157" s="141">
        <v>5</v>
      </c>
      <c r="AI157" s="132" t="s">
        <v>96</v>
      </c>
      <c r="AJ157" s="151" t="s">
        <v>97</v>
      </c>
      <c r="AK157" s="128">
        <f>+W157</f>
        <v>7707796</v>
      </c>
      <c r="AL157" s="128">
        <f t="shared" si="68"/>
        <v>7707796</v>
      </c>
      <c r="AM157" s="128"/>
      <c r="AN157" s="132" t="s">
        <v>94</v>
      </c>
      <c r="AO157" s="132" t="s">
        <v>98</v>
      </c>
      <c r="AP157" s="152" t="s">
        <v>99</v>
      </c>
      <c r="AQ157" s="153" t="s">
        <v>100</v>
      </c>
      <c r="AR157" s="129" t="s">
        <v>32</v>
      </c>
      <c r="AS157" s="130" t="s">
        <v>101</v>
      </c>
      <c r="AT157" s="131" t="s">
        <v>102</v>
      </c>
      <c r="AU157" s="132" t="s">
        <v>94</v>
      </c>
      <c r="AV157" s="132" t="s">
        <v>110</v>
      </c>
      <c r="AW157" s="133" t="s">
        <v>103</v>
      </c>
      <c r="AX157" s="133" t="s">
        <v>104</v>
      </c>
      <c r="AY157" s="133" t="s">
        <v>105</v>
      </c>
      <c r="AZ157" s="133" t="s">
        <v>103</v>
      </c>
      <c r="BA157" s="133"/>
      <c r="BB157" s="133"/>
    </row>
    <row r="158" spans="1:54" s="3" customFormat="1" ht="60">
      <c r="B158" s="113" t="s">
        <v>516</v>
      </c>
      <c r="C158" s="113" t="s">
        <v>290</v>
      </c>
      <c r="D158" s="113" t="s">
        <v>29</v>
      </c>
      <c r="E158" s="113" t="s">
        <v>32</v>
      </c>
      <c r="F158" s="113"/>
      <c r="G158" s="114" t="s">
        <v>324</v>
      </c>
      <c r="H158" s="114" t="s">
        <v>115</v>
      </c>
      <c r="I158" s="113"/>
      <c r="J158" s="113"/>
      <c r="K158" s="115"/>
      <c r="L158" s="116"/>
      <c r="M158" s="117">
        <v>1155011</v>
      </c>
      <c r="N158" s="113">
        <v>1</v>
      </c>
      <c r="O158" s="113" t="s">
        <v>510</v>
      </c>
      <c r="P158" s="119">
        <v>45703</v>
      </c>
      <c r="Q158" s="119">
        <v>45836</v>
      </c>
      <c r="R158" s="120">
        <v>5775055</v>
      </c>
      <c r="S158" s="118"/>
      <c r="T158" s="118"/>
      <c r="U158" s="120" t="s">
        <v>496</v>
      </c>
      <c r="V158" s="148">
        <v>5</v>
      </c>
      <c r="W158" s="122">
        <v>5775055</v>
      </c>
      <c r="X158" s="123" t="s">
        <v>92</v>
      </c>
      <c r="Y158" s="124" t="s">
        <v>466</v>
      </c>
      <c r="Z158" s="125" t="s">
        <v>110</v>
      </c>
      <c r="AA158" s="125" t="s">
        <v>347</v>
      </c>
      <c r="AB158" s="125" t="s">
        <v>94</v>
      </c>
      <c r="AC158" s="126" t="str">
        <f t="shared" si="69"/>
        <v>CLE-142</v>
      </c>
      <c r="AD158" s="123">
        <v>80111600</v>
      </c>
      <c r="AE158" s="47" t="s">
        <v>493</v>
      </c>
      <c r="AF158" s="127">
        <v>45703</v>
      </c>
      <c r="AG158" s="127">
        <v>45703</v>
      </c>
      <c r="AH158" s="141">
        <v>5</v>
      </c>
      <c r="AI158" s="132" t="s">
        <v>96</v>
      </c>
      <c r="AJ158" s="151" t="s">
        <v>97</v>
      </c>
      <c r="AK158" s="128">
        <v>5775055</v>
      </c>
      <c r="AL158" s="128">
        <f t="shared" si="68"/>
        <v>5775055</v>
      </c>
      <c r="AM158" s="128"/>
      <c r="AN158" s="132" t="s">
        <v>94</v>
      </c>
      <c r="AO158" s="132" t="s">
        <v>98</v>
      </c>
      <c r="AP158" s="152" t="s">
        <v>99</v>
      </c>
      <c r="AQ158" s="153" t="s">
        <v>100</v>
      </c>
      <c r="AR158" s="129" t="s">
        <v>32</v>
      </c>
      <c r="AS158" s="130" t="s">
        <v>101</v>
      </c>
      <c r="AT158" s="131" t="s">
        <v>102</v>
      </c>
      <c r="AU158" s="132" t="s">
        <v>94</v>
      </c>
      <c r="AV158" s="132" t="s">
        <v>110</v>
      </c>
      <c r="AW158" s="133" t="s">
        <v>103</v>
      </c>
      <c r="AX158" s="133" t="s">
        <v>104</v>
      </c>
      <c r="AY158" s="133" t="s">
        <v>105</v>
      </c>
      <c r="AZ158" s="133" t="s">
        <v>103</v>
      </c>
      <c r="BA158" s="133"/>
      <c r="BB158" s="133"/>
    </row>
    <row r="159" spans="1:54" s="3" customFormat="1" ht="60">
      <c r="B159" s="113" t="s">
        <v>517</v>
      </c>
      <c r="C159" s="113" t="s">
        <v>290</v>
      </c>
      <c r="D159" s="113" t="s">
        <v>29</v>
      </c>
      <c r="E159" s="113" t="s">
        <v>32</v>
      </c>
      <c r="F159" s="113"/>
      <c r="G159" s="114" t="s">
        <v>324</v>
      </c>
      <c r="H159" s="114" t="s">
        <v>108</v>
      </c>
      <c r="I159" s="113"/>
      <c r="J159" s="113"/>
      <c r="K159" s="115"/>
      <c r="L159" s="116"/>
      <c r="M159" s="117">
        <v>990007.97776000004</v>
      </c>
      <c r="N159" s="113">
        <v>1</v>
      </c>
      <c r="O159" s="113" t="s">
        <v>510</v>
      </c>
      <c r="P159" s="119">
        <v>45703</v>
      </c>
      <c r="Q159" s="119">
        <v>45836</v>
      </c>
      <c r="R159" s="120">
        <v>4950039.8887999998</v>
      </c>
      <c r="S159" s="118"/>
      <c r="T159" s="118"/>
      <c r="U159" s="120" t="s">
        <v>496</v>
      </c>
      <c r="V159" s="148">
        <v>5</v>
      </c>
      <c r="W159" s="122">
        <v>4950040</v>
      </c>
      <c r="X159" s="123" t="s">
        <v>92</v>
      </c>
      <c r="Y159" s="124" t="s">
        <v>466</v>
      </c>
      <c r="Z159" s="125" t="s">
        <v>110</v>
      </c>
      <c r="AA159" s="125" t="s">
        <v>347</v>
      </c>
      <c r="AB159" s="125" t="s">
        <v>94</v>
      </c>
      <c r="AC159" s="126" t="str">
        <f t="shared" si="69"/>
        <v>CLE-143</v>
      </c>
      <c r="AD159" s="123">
        <v>80111600</v>
      </c>
      <c r="AE159" s="47" t="s">
        <v>493</v>
      </c>
      <c r="AF159" s="127">
        <v>45703</v>
      </c>
      <c r="AG159" s="127">
        <v>45703</v>
      </c>
      <c r="AH159" s="141">
        <v>5</v>
      </c>
      <c r="AI159" s="132" t="s">
        <v>96</v>
      </c>
      <c r="AJ159" s="151" t="s">
        <v>97</v>
      </c>
      <c r="AK159" s="128">
        <v>4950040</v>
      </c>
      <c r="AL159" s="128">
        <f t="shared" si="68"/>
        <v>4950040</v>
      </c>
      <c r="AM159" s="128"/>
      <c r="AN159" s="132" t="s">
        <v>94</v>
      </c>
      <c r="AO159" s="132" t="s">
        <v>98</v>
      </c>
      <c r="AP159" s="152" t="s">
        <v>99</v>
      </c>
      <c r="AQ159" s="153" t="s">
        <v>100</v>
      </c>
      <c r="AR159" s="129" t="s">
        <v>32</v>
      </c>
      <c r="AS159" s="130" t="s">
        <v>101</v>
      </c>
      <c r="AT159" s="131" t="s">
        <v>102</v>
      </c>
      <c r="AU159" s="132" t="s">
        <v>94</v>
      </c>
      <c r="AV159" s="132" t="s">
        <v>110</v>
      </c>
      <c r="AW159" s="133" t="s">
        <v>103</v>
      </c>
      <c r="AX159" s="133" t="s">
        <v>104</v>
      </c>
      <c r="AY159" s="133" t="s">
        <v>105</v>
      </c>
      <c r="AZ159" s="133" t="s">
        <v>103</v>
      </c>
      <c r="BA159" s="133"/>
      <c r="BB159" s="133"/>
    </row>
    <row r="160" spans="1:54" s="3" customFormat="1" ht="60">
      <c r="B160" s="113" t="s">
        <v>518</v>
      </c>
      <c r="C160" s="113" t="s">
        <v>290</v>
      </c>
      <c r="D160" s="113" t="s">
        <v>29</v>
      </c>
      <c r="E160" s="113" t="s">
        <v>32</v>
      </c>
      <c r="F160" s="113"/>
      <c r="G160" s="114" t="s">
        <v>324</v>
      </c>
      <c r="H160" s="114" t="s">
        <v>115</v>
      </c>
      <c r="I160" s="113"/>
      <c r="J160" s="113"/>
      <c r="K160" s="115"/>
      <c r="L160" s="116"/>
      <c r="M160" s="117">
        <v>2366108</v>
      </c>
      <c r="N160" s="113">
        <v>1</v>
      </c>
      <c r="O160" s="113" t="s">
        <v>510</v>
      </c>
      <c r="P160" s="119">
        <v>45703</v>
      </c>
      <c r="Q160" s="119">
        <v>45836</v>
      </c>
      <c r="R160" s="120">
        <v>11830540</v>
      </c>
      <c r="S160" s="118"/>
      <c r="T160" s="118"/>
      <c r="U160" s="120" t="s">
        <v>496</v>
      </c>
      <c r="V160" s="148">
        <v>5</v>
      </c>
      <c r="W160" s="122">
        <v>11830540</v>
      </c>
      <c r="X160" s="123" t="s">
        <v>92</v>
      </c>
      <c r="Y160" s="124" t="s">
        <v>466</v>
      </c>
      <c r="Z160" s="125" t="s">
        <v>110</v>
      </c>
      <c r="AA160" s="125" t="s">
        <v>347</v>
      </c>
      <c r="AB160" s="125" t="s">
        <v>94</v>
      </c>
      <c r="AC160" s="126" t="str">
        <f t="shared" si="69"/>
        <v>CLE-144</v>
      </c>
      <c r="AD160" s="123">
        <v>80111600</v>
      </c>
      <c r="AE160" s="47" t="s">
        <v>493</v>
      </c>
      <c r="AF160" s="127">
        <v>45703</v>
      </c>
      <c r="AG160" s="127">
        <v>45703</v>
      </c>
      <c r="AH160" s="141">
        <v>5</v>
      </c>
      <c r="AI160" s="132" t="s">
        <v>96</v>
      </c>
      <c r="AJ160" s="151" t="s">
        <v>97</v>
      </c>
      <c r="AK160" s="128">
        <v>11830540</v>
      </c>
      <c r="AL160" s="128">
        <f t="shared" si="68"/>
        <v>11830540</v>
      </c>
      <c r="AM160" s="128"/>
      <c r="AN160" s="132" t="s">
        <v>94</v>
      </c>
      <c r="AO160" s="132" t="s">
        <v>98</v>
      </c>
      <c r="AP160" s="152" t="s">
        <v>99</v>
      </c>
      <c r="AQ160" s="153" t="s">
        <v>100</v>
      </c>
      <c r="AR160" s="129" t="s">
        <v>32</v>
      </c>
      <c r="AS160" s="130" t="s">
        <v>101</v>
      </c>
      <c r="AT160" s="131" t="s">
        <v>102</v>
      </c>
      <c r="AU160" s="132" t="s">
        <v>94</v>
      </c>
      <c r="AV160" s="132" t="s">
        <v>110</v>
      </c>
      <c r="AW160" s="133" t="s">
        <v>103</v>
      </c>
      <c r="AX160" s="133" t="s">
        <v>104</v>
      </c>
      <c r="AY160" s="133" t="s">
        <v>105</v>
      </c>
      <c r="AZ160" s="133" t="s">
        <v>103</v>
      </c>
      <c r="BA160" s="133"/>
      <c r="BB160" s="133"/>
    </row>
    <row r="161" spans="2:54" s="3" customFormat="1" ht="60">
      <c r="B161" s="113" t="s">
        <v>519</v>
      </c>
      <c r="C161" s="113" t="s">
        <v>290</v>
      </c>
      <c r="D161" s="113" t="s">
        <v>29</v>
      </c>
      <c r="E161" s="113" t="s">
        <v>32</v>
      </c>
      <c r="F161" s="113"/>
      <c r="G161" s="114" t="s">
        <v>324</v>
      </c>
      <c r="H161" s="114" t="s">
        <v>108</v>
      </c>
      <c r="I161" s="113"/>
      <c r="J161" s="113"/>
      <c r="K161" s="115"/>
      <c r="L161" s="116"/>
      <c r="M161" s="117">
        <v>990007.97776000004</v>
      </c>
      <c r="N161" s="113">
        <v>1</v>
      </c>
      <c r="O161" s="113" t="s">
        <v>510</v>
      </c>
      <c r="P161" s="119">
        <v>45703</v>
      </c>
      <c r="Q161" s="119">
        <v>45836</v>
      </c>
      <c r="R161" s="120">
        <v>0</v>
      </c>
      <c r="S161" s="118"/>
      <c r="T161" s="118"/>
      <c r="U161" s="120" t="s">
        <v>496</v>
      </c>
      <c r="V161" s="148">
        <v>5</v>
      </c>
      <c r="W161" s="122">
        <v>0</v>
      </c>
      <c r="X161" s="123" t="s">
        <v>92</v>
      </c>
      <c r="Y161" s="124" t="s">
        <v>466</v>
      </c>
      <c r="Z161" s="125" t="s">
        <v>110</v>
      </c>
      <c r="AA161" s="125" t="s">
        <v>347</v>
      </c>
      <c r="AB161" s="125" t="s">
        <v>94</v>
      </c>
      <c r="AC161" s="126" t="str">
        <f t="shared" si="69"/>
        <v>CLE-145</v>
      </c>
      <c r="AD161" s="123">
        <v>80111600</v>
      </c>
      <c r="AE161" s="47" t="s">
        <v>493</v>
      </c>
      <c r="AF161" s="127">
        <v>45703</v>
      </c>
      <c r="AG161" s="127">
        <v>45703</v>
      </c>
      <c r="AH161" s="141">
        <v>5</v>
      </c>
      <c r="AI161" s="132" t="s">
        <v>96</v>
      </c>
      <c r="AJ161" s="151" t="s">
        <v>97</v>
      </c>
      <c r="AK161" s="128">
        <v>0</v>
      </c>
      <c r="AL161" s="128">
        <f t="shared" si="68"/>
        <v>0</v>
      </c>
      <c r="AM161" s="128"/>
      <c r="AN161" s="132" t="s">
        <v>94</v>
      </c>
      <c r="AO161" s="132" t="s">
        <v>98</v>
      </c>
      <c r="AP161" s="152" t="s">
        <v>99</v>
      </c>
      <c r="AQ161" s="153" t="s">
        <v>100</v>
      </c>
      <c r="AR161" s="129" t="s">
        <v>32</v>
      </c>
      <c r="AS161" s="130" t="s">
        <v>101</v>
      </c>
      <c r="AT161" s="131" t="s">
        <v>102</v>
      </c>
      <c r="AU161" s="132" t="s">
        <v>94</v>
      </c>
      <c r="AV161" s="132" t="s">
        <v>110</v>
      </c>
      <c r="AW161" s="133" t="s">
        <v>103</v>
      </c>
      <c r="AX161" s="133" t="s">
        <v>104</v>
      </c>
      <c r="AY161" s="133" t="s">
        <v>105</v>
      </c>
      <c r="AZ161" s="133" t="s">
        <v>103</v>
      </c>
      <c r="BA161" s="133"/>
      <c r="BB161" s="133"/>
    </row>
    <row r="162" spans="2:54" s="3" customFormat="1" ht="60">
      <c r="B162" s="113" t="s">
        <v>520</v>
      </c>
      <c r="C162" s="113" t="s">
        <v>290</v>
      </c>
      <c r="D162" s="113" t="s">
        <v>29</v>
      </c>
      <c r="E162" s="113" t="s">
        <v>32</v>
      </c>
      <c r="F162" s="113"/>
      <c r="G162" s="114" t="s">
        <v>324</v>
      </c>
      <c r="H162" s="114" t="s">
        <v>115</v>
      </c>
      <c r="I162" s="113"/>
      <c r="J162" s="113"/>
      <c r="K162" s="115"/>
      <c r="L162" s="116"/>
      <c r="M162" s="117">
        <v>1155011</v>
      </c>
      <c r="N162" s="113">
        <v>1</v>
      </c>
      <c r="O162" s="113" t="s">
        <v>510</v>
      </c>
      <c r="P162" s="119">
        <v>45703</v>
      </c>
      <c r="Q162" s="119">
        <v>45836</v>
      </c>
      <c r="R162" s="120">
        <v>5775055</v>
      </c>
      <c r="S162" s="118"/>
      <c r="T162" s="118"/>
      <c r="U162" s="120" t="s">
        <v>496</v>
      </c>
      <c r="V162" s="148">
        <v>5</v>
      </c>
      <c r="W162" s="122">
        <v>5775055</v>
      </c>
      <c r="X162" s="123" t="s">
        <v>92</v>
      </c>
      <c r="Y162" s="124" t="s">
        <v>466</v>
      </c>
      <c r="Z162" s="125" t="s">
        <v>110</v>
      </c>
      <c r="AA162" s="125" t="s">
        <v>347</v>
      </c>
      <c r="AB162" s="125" t="s">
        <v>94</v>
      </c>
      <c r="AC162" s="126" t="str">
        <f t="shared" si="69"/>
        <v>CLE-146</v>
      </c>
      <c r="AD162" s="123">
        <v>80111600</v>
      </c>
      <c r="AE162" s="47" t="s">
        <v>493</v>
      </c>
      <c r="AF162" s="127">
        <v>45703</v>
      </c>
      <c r="AG162" s="127">
        <v>45703</v>
      </c>
      <c r="AH162" s="141">
        <v>5</v>
      </c>
      <c r="AI162" s="132" t="s">
        <v>96</v>
      </c>
      <c r="AJ162" s="151" t="s">
        <v>97</v>
      </c>
      <c r="AK162" s="128">
        <v>5775055</v>
      </c>
      <c r="AL162" s="128">
        <f t="shared" si="68"/>
        <v>5775055</v>
      </c>
      <c r="AM162" s="128"/>
      <c r="AN162" s="132" t="s">
        <v>94</v>
      </c>
      <c r="AO162" s="132" t="s">
        <v>98</v>
      </c>
      <c r="AP162" s="152" t="s">
        <v>99</v>
      </c>
      <c r="AQ162" s="153" t="s">
        <v>100</v>
      </c>
      <c r="AR162" s="129" t="s">
        <v>32</v>
      </c>
      <c r="AS162" s="130" t="s">
        <v>101</v>
      </c>
      <c r="AT162" s="131" t="s">
        <v>102</v>
      </c>
      <c r="AU162" s="132" t="s">
        <v>94</v>
      </c>
      <c r="AV162" s="132" t="s">
        <v>110</v>
      </c>
      <c r="AW162" s="133" t="s">
        <v>103</v>
      </c>
      <c r="AX162" s="133" t="s">
        <v>104</v>
      </c>
      <c r="AY162" s="133" t="s">
        <v>105</v>
      </c>
      <c r="AZ162" s="133" t="s">
        <v>103</v>
      </c>
      <c r="BA162" s="133"/>
      <c r="BB162" s="133"/>
    </row>
    <row r="163" spans="2:54" s="3" customFormat="1" ht="60">
      <c r="B163" s="113" t="s">
        <v>521</v>
      </c>
      <c r="C163" s="113" t="s">
        <v>290</v>
      </c>
      <c r="D163" s="113" t="s">
        <v>29</v>
      </c>
      <c r="E163" s="113" t="s">
        <v>32</v>
      </c>
      <c r="F163" s="113"/>
      <c r="G163" s="114" t="s">
        <v>324</v>
      </c>
      <c r="H163" s="114" t="s">
        <v>108</v>
      </c>
      <c r="I163" s="113"/>
      <c r="J163" s="113"/>
      <c r="K163" s="115"/>
      <c r="L163" s="116"/>
      <c r="M163" s="117">
        <v>990007.97776000004</v>
      </c>
      <c r="N163" s="113">
        <v>1</v>
      </c>
      <c r="O163" s="113" t="s">
        <v>510</v>
      </c>
      <c r="P163" s="119">
        <v>45703</v>
      </c>
      <c r="Q163" s="119">
        <v>45836</v>
      </c>
      <c r="R163" s="120">
        <v>4950039.8887999998</v>
      </c>
      <c r="S163" s="118"/>
      <c r="T163" s="118"/>
      <c r="U163" s="120" t="s">
        <v>496</v>
      </c>
      <c r="V163" s="148">
        <v>5</v>
      </c>
      <c r="W163" s="122">
        <v>4950040</v>
      </c>
      <c r="X163" s="123" t="s">
        <v>92</v>
      </c>
      <c r="Y163" s="124" t="s">
        <v>466</v>
      </c>
      <c r="Z163" s="125" t="s">
        <v>110</v>
      </c>
      <c r="AA163" s="125" t="s">
        <v>347</v>
      </c>
      <c r="AB163" s="125" t="s">
        <v>94</v>
      </c>
      <c r="AC163" s="126" t="str">
        <f t="shared" si="69"/>
        <v>CLE-147</v>
      </c>
      <c r="AD163" s="123">
        <v>80111600</v>
      </c>
      <c r="AE163" s="47" t="s">
        <v>493</v>
      </c>
      <c r="AF163" s="127">
        <v>45703</v>
      </c>
      <c r="AG163" s="127">
        <v>45703</v>
      </c>
      <c r="AH163" s="141">
        <v>5</v>
      </c>
      <c r="AI163" s="132" t="s">
        <v>96</v>
      </c>
      <c r="AJ163" s="151" t="s">
        <v>97</v>
      </c>
      <c r="AK163" s="128">
        <v>4950040</v>
      </c>
      <c r="AL163" s="128">
        <f t="shared" si="68"/>
        <v>4950040</v>
      </c>
      <c r="AM163" s="128"/>
      <c r="AN163" s="132" t="s">
        <v>94</v>
      </c>
      <c r="AO163" s="132" t="s">
        <v>98</v>
      </c>
      <c r="AP163" s="152" t="s">
        <v>99</v>
      </c>
      <c r="AQ163" s="153" t="s">
        <v>100</v>
      </c>
      <c r="AR163" s="129" t="s">
        <v>32</v>
      </c>
      <c r="AS163" s="130" t="s">
        <v>101</v>
      </c>
      <c r="AT163" s="131" t="s">
        <v>102</v>
      </c>
      <c r="AU163" s="132" t="s">
        <v>94</v>
      </c>
      <c r="AV163" s="132" t="s">
        <v>110</v>
      </c>
      <c r="AW163" s="133" t="s">
        <v>103</v>
      </c>
      <c r="AX163" s="133" t="s">
        <v>104</v>
      </c>
      <c r="AY163" s="133" t="s">
        <v>105</v>
      </c>
      <c r="AZ163" s="133" t="s">
        <v>103</v>
      </c>
      <c r="BA163" s="133"/>
      <c r="BB163" s="133"/>
    </row>
    <row r="164" spans="2:54" s="3" customFormat="1" ht="60">
      <c r="B164" s="113" t="s">
        <v>522</v>
      </c>
      <c r="C164" s="113" t="s">
        <v>290</v>
      </c>
      <c r="D164" s="113" t="s">
        <v>29</v>
      </c>
      <c r="E164" s="113" t="s">
        <v>32</v>
      </c>
      <c r="F164" s="113"/>
      <c r="G164" s="114" t="s">
        <v>324</v>
      </c>
      <c r="H164" s="114" t="s">
        <v>108</v>
      </c>
      <c r="I164" s="113"/>
      <c r="J164" s="113"/>
      <c r="K164" s="115"/>
      <c r="L164" s="116"/>
      <c r="M164" s="117">
        <v>1570296</v>
      </c>
      <c r="N164" s="113">
        <v>1</v>
      </c>
      <c r="O164" s="113" t="s">
        <v>510</v>
      </c>
      <c r="P164" s="119">
        <v>45703</v>
      </c>
      <c r="Q164" s="119">
        <v>45836</v>
      </c>
      <c r="R164" s="120">
        <v>7851480</v>
      </c>
      <c r="S164" s="118"/>
      <c r="T164" s="118"/>
      <c r="U164" s="120" t="s">
        <v>496</v>
      </c>
      <c r="V164" s="148">
        <v>5</v>
      </c>
      <c r="W164" s="122">
        <v>7851480</v>
      </c>
      <c r="X164" s="123" t="s">
        <v>92</v>
      </c>
      <c r="Y164" s="124" t="s">
        <v>466</v>
      </c>
      <c r="Z164" s="125" t="s">
        <v>110</v>
      </c>
      <c r="AA164" s="125" t="s">
        <v>347</v>
      </c>
      <c r="AB164" s="125" t="s">
        <v>94</v>
      </c>
      <c r="AC164" s="126" t="str">
        <f t="shared" si="69"/>
        <v>CLE-148</v>
      </c>
      <c r="AD164" s="123">
        <v>80111600</v>
      </c>
      <c r="AE164" s="47" t="s">
        <v>493</v>
      </c>
      <c r="AF164" s="127">
        <v>45703</v>
      </c>
      <c r="AG164" s="127">
        <v>45703</v>
      </c>
      <c r="AH164" s="141">
        <v>5</v>
      </c>
      <c r="AI164" s="132" t="s">
        <v>96</v>
      </c>
      <c r="AJ164" s="151" t="s">
        <v>97</v>
      </c>
      <c r="AK164" s="128">
        <v>7851480</v>
      </c>
      <c r="AL164" s="128">
        <f t="shared" si="68"/>
        <v>7851480</v>
      </c>
      <c r="AM164" s="128"/>
      <c r="AN164" s="132" t="s">
        <v>94</v>
      </c>
      <c r="AO164" s="132" t="s">
        <v>98</v>
      </c>
      <c r="AP164" s="152" t="s">
        <v>99</v>
      </c>
      <c r="AQ164" s="153" t="s">
        <v>100</v>
      </c>
      <c r="AR164" s="129" t="s">
        <v>32</v>
      </c>
      <c r="AS164" s="130" t="s">
        <v>101</v>
      </c>
      <c r="AT164" s="131" t="s">
        <v>102</v>
      </c>
      <c r="AU164" s="132" t="s">
        <v>94</v>
      </c>
      <c r="AV164" s="132" t="s">
        <v>110</v>
      </c>
      <c r="AW164" s="133" t="s">
        <v>103</v>
      </c>
      <c r="AX164" s="133" t="s">
        <v>104</v>
      </c>
      <c r="AY164" s="133" t="s">
        <v>105</v>
      </c>
      <c r="AZ164" s="133" t="s">
        <v>103</v>
      </c>
      <c r="BA164" s="133"/>
      <c r="BB164" s="133"/>
    </row>
    <row r="165" spans="2:54" s="3" customFormat="1" ht="60">
      <c r="B165" s="113" t="s">
        <v>523</v>
      </c>
      <c r="C165" s="113" t="s">
        <v>290</v>
      </c>
      <c r="D165" s="113" t="s">
        <v>29</v>
      </c>
      <c r="E165" s="113" t="s">
        <v>32</v>
      </c>
      <c r="F165" s="113"/>
      <c r="G165" s="114" t="s">
        <v>324</v>
      </c>
      <c r="H165" s="114" t="s">
        <v>115</v>
      </c>
      <c r="I165" s="113"/>
      <c r="J165" s="113"/>
      <c r="K165" s="115"/>
      <c r="L165" s="116"/>
      <c r="M165" s="117">
        <v>1155011</v>
      </c>
      <c r="N165" s="113">
        <v>1</v>
      </c>
      <c r="O165" s="113" t="s">
        <v>510</v>
      </c>
      <c r="P165" s="119">
        <v>45703</v>
      </c>
      <c r="Q165" s="119">
        <v>45836</v>
      </c>
      <c r="R165" s="120">
        <v>5775055</v>
      </c>
      <c r="S165" s="118"/>
      <c r="T165" s="118"/>
      <c r="U165" s="120" t="s">
        <v>496</v>
      </c>
      <c r="V165" s="148">
        <v>5</v>
      </c>
      <c r="W165" s="122">
        <v>5775055</v>
      </c>
      <c r="X165" s="123" t="s">
        <v>92</v>
      </c>
      <c r="Y165" s="124" t="s">
        <v>466</v>
      </c>
      <c r="Z165" s="125" t="s">
        <v>110</v>
      </c>
      <c r="AA165" s="125" t="s">
        <v>347</v>
      </c>
      <c r="AB165" s="125" t="s">
        <v>94</v>
      </c>
      <c r="AC165" s="126" t="str">
        <f t="shared" si="69"/>
        <v>CLE-149</v>
      </c>
      <c r="AD165" s="123">
        <v>80111600</v>
      </c>
      <c r="AE165" s="47" t="s">
        <v>493</v>
      </c>
      <c r="AF165" s="127">
        <v>45703</v>
      </c>
      <c r="AG165" s="127">
        <v>45703</v>
      </c>
      <c r="AH165" s="141">
        <v>5</v>
      </c>
      <c r="AI165" s="132" t="s">
        <v>96</v>
      </c>
      <c r="AJ165" s="151" t="s">
        <v>97</v>
      </c>
      <c r="AK165" s="128">
        <v>5775055</v>
      </c>
      <c r="AL165" s="128">
        <f t="shared" si="68"/>
        <v>5775055</v>
      </c>
      <c r="AM165" s="128"/>
      <c r="AN165" s="132" t="s">
        <v>94</v>
      </c>
      <c r="AO165" s="132" t="s">
        <v>98</v>
      </c>
      <c r="AP165" s="152" t="s">
        <v>99</v>
      </c>
      <c r="AQ165" s="153" t="s">
        <v>100</v>
      </c>
      <c r="AR165" s="129" t="s">
        <v>32</v>
      </c>
      <c r="AS165" s="130" t="s">
        <v>101</v>
      </c>
      <c r="AT165" s="131" t="s">
        <v>102</v>
      </c>
      <c r="AU165" s="132" t="s">
        <v>94</v>
      </c>
      <c r="AV165" s="132" t="s">
        <v>110</v>
      </c>
      <c r="AW165" s="133" t="s">
        <v>103</v>
      </c>
      <c r="AX165" s="133" t="s">
        <v>104</v>
      </c>
      <c r="AY165" s="133" t="s">
        <v>105</v>
      </c>
      <c r="AZ165" s="133" t="s">
        <v>103</v>
      </c>
      <c r="BA165" s="133"/>
      <c r="BB165" s="133"/>
    </row>
    <row r="166" spans="2:54" s="3" customFormat="1" ht="60">
      <c r="B166" s="113" t="s">
        <v>524</v>
      </c>
      <c r="C166" s="113" t="s">
        <v>290</v>
      </c>
      <c r="D166" s="113" t="s">
        <v>29</v>
      </c>
      <c r="E166" s="113" t="s">
        <v>32</v>
      </c>
      <c r="F166" s="113"/>
      <c r="G166" s="114" t="s">
        <v>324</v>
      </c>
      <c r="H166" s="114" t="s">
        <v>108</v>
      </c>
      <c r="I166" s="113"/>
      <c r="J166" s="113"/>
      <c r="K166" s="115"/>
      <c r="L166" s="116"/>
      <c r="M166" s="117">
        <v>990007.97776000004</v>
      </c>
      <c r="N166" s="113">
        <v>1</v>
      </c>
      <c r="O166" s="113" t="s">
        <v>510</v>
      </c>
      <c r="P166" s="119">
        <v>45703</v>
      </c>
      <c r="Q166" s="119">
        <v>45836</v>
      </c>
      <c r="R166" s="120">
        <v>4950039.8887999998</v>
      </c>
      <c r="S166" s="118"/>
      <c r="T166" s="118"/>
      <c r="U166" s="120" t="s">
        <v>496</v>
      </c>
      <c r="V166" s="148">
        <v>5</v>
      </c>
      <c r="W166" s="122">
        <v>4950040</v>
      </c>
      <c r="X166" s="123" t="s">
        <v>92</v>
      </c>
      <c r="Y166" s="124" t="s">
        <v>466</v>
      </c>
      <c r="Z166" s="125" t="s">
        <v>110</v>
      </c>
      <c r="AA166" s="125" t="s">
        <v>347</v>
      </c>
      <c r="AB166" s="125" t="s">
        <v>94</v>
      </c>
      <c r="AC166" s="126" t="str">
        <f t="shared" si="69"/>
        <v>CLE-150</v>
      </c>
      <c r="AD166" s="123">
        <v>80111600</v>
      </c>
      <c r="AE166" s="47" t="s">
        <v>493</v>
      </c>
      <c r="AF166" s="127">
        <v>45703</v>
      </c>
      <c r="AG166" s="127">
        <v>45703</v>
      </c>
      <c r="AH166" s="141">
        <v>5</v>
      </c>
      <c r="AI166" s="132" t="s">
        <v>96</v>
      </c>
      <c r="AJ166" s="151" t="s">
        <v>97</v>
      </c>
      <c r="AK166" s="128">
        <v>4950040</v>
      </c>
      <c r="AL166" s="128">
        <f t="shared" si="68"/>
        <v>4950040</v>
      </c>
      <c r="AM166" s="128"/>
      <c r="AN166" s="132" t="s">
        <v>94</v>
      </c>
      <c r="AO166" s="132" t="s">
        <v>98</v>
      </c>
      <c r="AP166" s="152" t="s">
        <v>99</v>
      </c>
      <c r="AQ166" s="153" t="s">
        <v>100</v>
      </c>
      <c r="AR166" s="129" t="s">
        <v>32</v>
      </c>
      <c r="AS166" s="130" t="s">
        <v>101</v>
      </c>
      <c r="AT166" s="131" t="s">
        <v>102</v>
      </c>
      <c r="AU166" s="132" t="s">
        <v>94</v>
      </c>
      <c r="AV166" s="132" t="s">
        <v>110</v>
      </c>
      <c r="AW166" s="133" t="s">
        <v>103</v>
      </c>
      <c r="AX166" s="133" t="s">
        <v>104</v>
      </c>
      <c r="AY166" s="133" t="s">
        <v>105</v>
      </c>
      <c r="AZ166" s="133" t="s">
        <v>103</v>
      </c>
      <c r="BA166" s="133"/>
      <c r="BB166" s="133"/>
    </row>
    <row r="167" spans="2:54" s="3" customFormat="1" ht="60">
      <c r="B167" s="113" t="s">
        <v>525</v>
      </c>
      <c r="C167" s="113" t="s">
        <v>290</v>
      </c>
      <c r="D167" s="113" t="s">
        <v>29</v>
      </c>
      <c r="E167" s="113" t="s">
        <v>32</v>
      </c>
      <c r="F167" s="113"/>
      <c r="G167" s="114" t="s">
        <v>324</v>
      </c>
      <c r="H167" s="114" t="s">
        <v>115</v>
      </c>
      <c r="I167" s="113"/>
      <c r="J167" s="113"/>
      <c r="K167" s="115"/>
      <c r="L167" s="116"/>
      <c r="M167" s="117">
        <v>1155011</v>
      </c>
      <c r="N167" s="113">
        <v>1</v>
      </c>
      <c r="O167" s="113" t="s">
        <v>510</v>
      </c>
      <c r="P167" s="119">
        <v>45703</v>
      </c>
      <c r="Q167" s="119">
        <v>45836</v>
      </c>
      <c r="R167" s="120">
        <v>5775055</v>
      </c>
      <c r="S167" s="118"/>
      <c r="T167" s="118"/>
      <c r="U167" s="120" t="s">
        <v>496</v>
      </c>
      <c r="V167" s="148">
        <v>5</v>
      </c>
      <c r="W167" s="122">
        <v>5775055</v>
      </c>
      <c r="X167" s="123" t="s">
        <v>92</v>
      </c>
      <c r="Y167" s="124" t="s">
        <v>466</v>
      </c>
      <c r="Z167" s="125" t="s">
        <v>110</v>
      </c>
      <c r="AA167" s="125" t="s">
        <v>347</v>
      </c>
      <c r="AB167" s="125" t="s">
        <v>94</v>
      </c>
      <c r="AC167" s="126" t="str">
        <f t="shared" si="69"/>
        <v>CLE-151</v>
      </c>
      <c r="AD167" s="123">
        <v>80111600</v>
      </c>
      <c r="AE167" s="47" t="s">
        <v>493</v>
      </c>
      <c r="AF167" s="127">
        <v>45703</v>
      </c>
      <c r="AG167" s="127">
        <v>45703</v>
      </c>
      <c r="AH167" s="141">
        <v>5</v>
      </c>
      <c r="AI167" s="132" t="s">
        <v>96</v>
      </c>
      <c r="AJ167" s="151" t="s">
        <v>97</v>
      </c>
      <c r="AK167" s="128">
        <v>5775055</v>
      </c>
      <c r="AL167" s="128">
        <f t="shared" si="68"/>
        <v>5775055</v>
      </c>
      <c r="AM167" s="128"/>
      <c r="AN167" s="132" t="s">
        <v>94</v>
      </c>
      <c r="AO167" s="132" t="s">
        <v>98</v>
      </c>
      <c r="AP167" s="152" t="s">
        <v>99</v>
      </c>
      <c r="AQ167" s="153" t="s">
        <v>100</v>
      </c>
      <c r="AR167" s="129" t="s">
        <v>32</v>
      </c>
      <c r="AS167" s="130" t="s">
        <v>101</v>
      </c>
      <c r="AT167" s="131" t="s">
        <v>102</v>
      </c>
      <c r="AU167" s="132" t="s">
        <v>94</v>
      </c>
      <c r="AV167" s="132" t="s">
        <v>110</v>
      </c>
      <c r="AW167" s="133" t="s">
        <v>103</v>
      </c>
      <c r="AX167" s="133" t="s">
        <v>104</v>
      </c>
      <c r="AY167" s="133" t="s">
        <v>105</v>
      </c>
      <c r="AZ167" s="133" t="s">
        <v>103</v>
      </c>
      <c r="BA167" s="133"/>
      <c r="BB167" s="133"/>
    </row>
    <row r="168" spans="2:54" s="3" customFormat="1" ht="60">
      <c r="B168" s="113" t="s">
        <v>526</v>
      </c>
      <c r="C168" s="113" t="s">
        <v>290</v>
      </c>
      <c r="D168" s="113" t="s">
        <v>29</v>
      </c>
      <c r="E168" s="113" t="s">
        <v>32</v>
      </c>
      <c r="F168" s="113"/>
      <c r="G168" s="114" t="s">
        <v>324</v>
      </c>
      <c r="H168" s="114" t="s">
        <v>108</v>
      </c>
      <c r="I168" s="113"/>
      <c r="J168" s="113"/>
      <c r="K168" s="115"/>
      <c r="L168" s="116"/>
      <c r="M168" s="117">
        <v>990007.97776000004</v>
      </c>
      <c r="N168" s="113">
        <v>1</v>
      </c>
      <c r="O168" s="113" t="s">
        <v>510</v>
      </c>
      <c r="P168" s="119">
        <v>45703</v>
      </c>
      <c r="Q168" s="119">
        <v>45836</v>
      </c>
      <c r="R168" s="120">
        <v>4806356</v>
      </c>
      <c r="S168" s="118"/>
      <c r="T168" s="118"/>
      <c r="U168" s="120" t="s">
        <v>496</v>
      </c>
      <c r="V168" s="148">
        <v>5</v>
      </c>
      <c r="W168" s="122">
        <f>R168</f>
        <v>4806356</v>
      </c>
      <c r="X168" s="123" t="s">
        <v>92</v>
      </c>
      <c r="Y168" s="124" t="s">
        <v>466</v>
      </c>
      <c r="Z168" s="125" t="s">
        <v>110</v>
      </c>
      <c r="AA168" s="125" t="s">
        <v>347</v>
      </c>
      <c r="AB168" s="125" t="s">
        <v>94</v>
      </c>
      <c r="AC168" s="126" t="str">
        <f t="shared" si="69"/>
        <v>CLE-152</v>
      </c>
      <c r="AD168" s="123">
        <v>80111600</v>
      </c>
      <c r="AE168" s="47" t="s">
        <v>493</v>
      </c>
      <c r="AF168" s="127">
        <v>45703</v>
      </c>
      <c r="AG168" s="127">
        <v>45703</v>
      </c>
      <c r="AH168" s="141">
        <v>5</v>
      </c>
      <c r="AI168" s="132" t="s">
        <v>96</v>
      </c>
      <c r="AJ168" s="151" t="s">
        <v>97</v>
      </c>
      <c r="AK168" s="128">
        <f>W168</f>
        <v>4806356</v>
      </c>
      <c r="AL168" s="128">
        <f t="shared" si="68"/>
        <v>4806356</v>
      </c>
      <c r="AM168" s="128"/>
      <c r="AN168" s="132" t="s">
        <v>94</v>
      </c>
      <c r="AO168" s="132" t="s">
        <v>98</v>
      </c>
      <c r="AP168" s="152" t="s">
        <v>99</v>
      </c>
      <c r="AQ168" s="153" t="s">
        <v>100</v>
      </c>
      <c r="AR168" s="129" t="s">
        <v>32</v>
      </c>
      <c r="AS168" s="130" t="s">
        <v>101</v>
      </c>
      <c r="AT168" s="131" t="s">
        <v>102</v>
      </c>
      <c r="AU168" s="132" t="s">
        <v>94</v>
      </c>
      <c r="AV168" s="132" t="s">
        <v>110</v>
      </c>
      <c r="AW168" s="133" t="s">
        <v>103</v>
      </c>
      <c r="AX168" s="133" t="s">
        <v>104</v>
      </c>
      <c r="AY168" s="133" t="s">
        <v>105</v>
      </c>
      <c r="AZ168" s="133" t="s">
        <v>103</v>
      </c>
      <c r="BA168" s="133"/>
      <c r="BB168" s="133"/>
    </row>
    <row r="169" spans="2:54" s="3" customFormat="1" ht="60">
      <c r="B169" s="113" t="s">
        <v>527</v>
      </c>
      <c r="C169" s="113" t="s">
        <v>290</v>
      </c>
      <c r="D169" s="113" t="s">
        <v>29</v>
      </c>
      <c r="E169" s="113" t="s">
        <v>32</v>
      </c>
      <c r="F169" s="113"/>
      <c r="G169" s="114" t="s">
        <v>324</v>
      </c>
      <c r="H169" s="114" t="s">
        <v>108</v>
      </c>
      <c r="I169" s="113"/>
      <c r="J169" s="113"/>
      <c r="K169" s="115"/>
      <c r="L169" s="116"/>
      <c r="M169" s="117">
        <v>1570296</v>
      </c>
      <c r="N169" s="113">
        <v>1</v>
      </c>
      <c r="O169" s="113" t="s">
        <v>510</v>
      </c>
      <c r="P169" s="119">
        <v>45703</v>
      </c>
      <c r="Q169" s="119">
        <v>45836</v>
      </c>
      <c r="R169" s="120">
        <v>7584579</v>
      </c>
      <c r="S169" s="118"/>
      <c r="T169" s="118"/>
      <c r="U169" s="120" t="s">
        <v>496</v>
      </c>
      <c r="V169" s="148">
        <v>5</v>
      </c>
      <c r="W169" s="122">
        <f>R169</f>
        <v>7584579</v>
      </c>
      <c r="X169" s="123" t="s">
        <v>92</v>
      </c>
      <c r="Y169" s="124" t="s">
        <v>466</v>
      </c>
      <c r="Z169" s="125" t="s">
        <v>110</v>
      </c>
      <c r="AA169" s="125" t="s">
        <v>347</v>
      </c>
      <c r="AB169" s="125" t="s">
        <v>94</v>
      </c>
      <c r="AC169" s="126" t="str">
        <f t="shared" si="69"/>
        <v>CLE-153</v>
      </c>
      <c r="AD169" s="123">
        <v>80111600</v>
      </c>
      <c r="AE169" s="47" t="s">
        <v>493</v>
      </c>
      <c r="AF169" s="127">
        <v>45703</v>
      </c>
      <c r="AG169" s="127">
        <v>45703</v>
      </c>
      <c r="AH169" s="141">
        <v>5</v>
      </c>
      <c r="AI169" s="132" t="s">
        <v>96</v>
      </c>
      <c r="AJ169" s="151" t="s">
        <v>97</v>
      </c>
      <c r="AK169" s="128">
        <f>W169</f>
        <v>7584579</v>
      </c>
      <c r="AL169" s="128">
        <f t="shared" si="68"/>
        <v>7584579</v>
      </c>
      <c r="AM169" s="128"/>
      <c r="AN169" s="132" t="s">
        <v>94</v>
      </c>
      <c r="AO169" s="132" t="s">
        <v>98</v>
      </c>
      <c r="AP169" s="152" t="s">
        <v>99</v>
      </c>
      <c r="AQ169" s="153" t="s">
        <v>100</v>
      </c>
      <c r="AR169" s="129" t="s">
        <v>32</v>
      </c>
      <c r="AS169" s="130" t="s">
        <v>101</v>
      </c>
      <c r="AT169" s="131" t="s">
        <v>102</v>
      </c>
      <c r="AU169" s="132" t="s">
        <v>94</v>
      </c>
      <c r="AV169" s="132" t="s">
        <v>110</v>
      </c>
      <c r="AW169" s="133" t="s">
        <v>103</v>
      </c>
      <c r="AX169" s="133" t="s">
        <v>104</v>
      </c>
      <c r="AY169" s="133" t="s">
        <v>105</v>
      </c>
      <c r="AZ169" s="133" t="s">
        <v>103</v>
      </c>
      <c r="BA169" s="133"/>
      <c r="BB169" s="133"/>
    </row>
    <row r="170" spans="2:54" s="3" customFormat="1" ht="60">
      <c r="B170" s="113" t="s">
        <v>528</v>
      </c>
      <c r="C170" s="113" t="s">
        <v>290</v>
      </c>
      <c r="D170" s="113" t="s">
        <v>29</v>
      </c>
      <c r="E170" s="113" t="s">
        <v>32</v>
      </c>
      <c r="F170" s="113"/>
      <c r="G170" s="114" t="s">
        <v>324</v>
      </c>
      <c r="H170" s="114" t="s">
        <v>108</v>
      </c>
      <c r="I170" s="113"/>
      <c r="J170" s="113"/>
      <c r="K170" s="115"/>
      <c r="L170" s="116"/>
      <c r="M170" s="117">
        <v>1570296</v>
      </c>
      <c r="N170" s="113">
        <v>1</v>
      </c>
      <c r="O170" s="113" t="s">
        <v>510</v>
      </c>
      <c r="P170" s="119">
        <v>45703</v>
      </c>
      <c r="Q170" s="119">
        <v>45836</v>
      </c>
      <c r="R170" s="120">
        <v>7851480</v>
      </c>
      <c r="S170" s="118"/>
      <c r="T170" s="118"/>
      <c r="U170" s="120" t="s">
        <v>496</v>
      </c>
      <c r="V170" s="148">
        <v>5</v>
      </c>
      <c r="W170" s="122">
        <v>7851480</v>
      </c>
      <c r="X170" s="123" t="s">
        <v>92</v>
      </c>
      <c r="Y170" s="124" t="s">
        <v>466</v>
      </c>
      <c r="Z170" s="125" t="s">
        <v>110</v>
      </c>
      <c r="AA170" s="125" t="s">
        <v>347</v>
      </c>
      <c r="AB170" s="125" t="s">
        <v>94</v>
      </c>
      <c r="AC170" s="126" t="str">
        <f t="shared" si="69"/>
        <v>CLE-154</v>
      </c>
      <c r="AD170" s="123">
        <v>80111600</v>
      </c>
      <c r="AE170" s="47" t="s">
        <v>493</v>
      </c>
      <c r="AF170" s="127">
        <v>45703</v>
      </c>
      <c r="AG170" s="127">
        <v>45703</v>
      </c>
      <c r="AH170" s="141">
        <v>5</v>
      </c>
      <c r="AI170" s="132" t="s">
        <v>96</v>
      </c>
      <c r="AJ170" s="151" t="s">
        <v>97</v>
      </c>
      <c r="AK170" s="128">
        <v>7851480</v>
      </c>
      <c r="AL170" s="128">
        <f t="shared" si="68"/>
        <v>7851480</v>
      </c>
      <c r="AM170" s="128"/>
      <c r="AN170" s="132" t="s">
        <v>94</v>
      </c>
      <c r="AO170" s="132" t="s">
        <v>98</v>
      </c>
      <c r="AP170" s="152" t="s">
        <v>99</v>
      </c>
      <c r="AQ170" s="153" t="s">
        <v>100</v>
      </c>
      <c r="AR170" s="129" t="s">
        <v>32</v>
      </c>
      <c r="AS170" s="130" t="s">
        <v>101</v>
      </c>
      <c r="AT170" s="131" t="s">
        <v>102</v>
      </c>
      <c r="AU170" s="132" t="s">
        <v>94</v>
      </c>
      <c r="AV170" s="132" t="s">
        <v>110</v>
      </c>
      <c r="AW170" s="133" t="s">
        <v>103</v>
      </c>
      <c r="AX170" s="133" t="s">
        <v>104</v>
      </c>
      <c r="AY170" s="133" t="s">
        <v>105</v>
      </c>
      <c r="AZ170" s="133" t="s">
        <v>103</v>
      </c>
      <c r="BA170" s="133"/>
      <c r="BB170" s="133"/>
    </row>
    <row r="171" spans="2:54" s="3" customFormat="1" ht="60">
      <c r="B171" s="113" t="s">
        <v>529</v>
      </c>
      <c r="C171" s="113" t="s">
        <v>290</v>
      </c>
      <c r="D171" s="113" t="s">
        <v>29</v>
      </c>
      <c r="E171" s="113" t="s">
        <v>32</v>
      </c>
      <c r="F171" s="113"/>
      <c r="G171" s="114" t="s">
        <v>324</v>
      </c>
      <c r="H171" s="114" t="s">
        <v>115</v>
      </c>
      <c r="I171" s="113"/>
      <c r="J171" s="113"/>
      <c r="K171" s="115"/>
      <c r="L171" s="116"/>
      <c r="M171" s="117">
        <v>1900301</v>
      </c>
      <c r="N171" s="113">
        <v>1</v>
      </c>
      <c r="O171" s="113" t="s">
        <v>510</v>
      </c>
      <c r="P171" s="119">
        <v>45703</v>
      </c>
      <c r="Q171" s="119">
        <v>45836</v>
      </c>
      <c r="R171" s="120">
        <v>9132425</v>
      </c>
      <c r="S171" s="118"/>
      <c r="T171" s="118"/>
      <c r="U171" s="120" t="s">
        <v>496</v>
      </c>
      <c r="V171" s="148">
        <v>5</v>
      </c>
      <c r="W171" s="122">
        <f>R171</f>
        <v>9132425</v>
      </c>
      <c r="X171" s="123" t="s">
        <v>92</v>
      </c>
      <c r="Y171" s="124" t="s">
        <v>466</v>
      </c>
      <c r="Z171" s="125" t="s">
        <v>110</v>
      </c>
      <c r="AA171" s="125" t="s">
        <v>347</v>
      </c>
      <c r="AB171" s="125" t="s">
        <v>94</v>
      </c>
      <c r="AC171" s="126" t="str">
        <f t="shared" si="69"/>
        <v>CLE-155</v>
      </c>
      <c r="AD171" s="123">
        <v>80111600</v>
      </c>
      <c r="AE171" s="47" t="s">
        <v>493</v>
      </c>
      <c r="AF171" s="127">
        <v>45703</v>
      </c>
      <c r="AG171" s="127">
        <v>45703</v>
      </c>
      <c r="AH171" s="141">
        <v>5</v>
      </c>
      <c r="AI171" s="132" t="s">
        <v>96</v>
      </c>
      <c r="AJ171" s="151" t="s">
        <v>97</v>
      </c>
      <c r="AK171" s="128">
        <f>W171</f>
        <v>9132425</v>
      </c>
      <c r="AL171" s="128">
        <f t="shared" si="68"/>
        <v>9132425</v>
      </c>
      <c r="AM171" s="128"/>
      <c r="AN171" s="132" t="s">
        <v>94</v>
      </c>
      <c r="AO171" s="132" t="s">
        <v>98</v>
      </c>
      <c r="AP171" s="152" t="s">
        <v>99</v>
      </c>
      <c r="AQ171" s="153" t="s">
        <v>100</v>
      </c>
      <c r="AR171" s="129" t="s">
        <v>32</v>
      </c>
      <c r="AS171" s="130" t="s">
        <v>101</v>
      </c>
      <c r="AT171" s="131" t="s">
        <v>102</v>
      </c>
      <c r="AU171" s="132" t="s">
        <v>94</v>
      </c>
      <c r="AV171" s="132" t="s">
        <v>110</v>
      </c>
      <c r="AW171" s="133" t="s">
        <v>103</v>
      </c>
      <c r="AX171" s="133" t="s">
        <v>104</v>
      </c>
      <c r="AY171" s="133" t="s">
        <v>105</v>
      </c>
      <c r="AZ171" s="133" t="s">
        <v>103</v>
      </c>
      <c r="BA171" s="133"/>
      <c r="BB171" s="133"/>
    </row>
    <row r="172" spans="2:54" s="3" customFormat="1" ht="60">
      <c r="B172" s="113" t="s">
        <v>530</v>
      </c>
      <c r="C172" s="113" t="s">
        <v>290</v>
      </c>
      <c r="D172" s="113" t="s">
        <v>29</v>
      </c>
      <c r="E172" s="113" t="s">
        <v>32</v>
      </c>
      <c r="F172" s="113"/>
      <c r="G172" s="114" t="s">
        <v>324</v>
      </c>
      <c r="H172" s="114" t="s">
        <v>115</v>
      </c>
      <c r="I172" s="113"/>
      <c r="J172" s="113"/>
      <c r="K172" s="115"/>
      <c r="L172" s="116"/>
      <c r="M172" s="117">
        <v>2366108</v>
      </c>
      <c r="N172" s="113">
        <v>1</v>
      </c>
      <c r="O172" s="113" t="s">
        <v>510</v>
      </c>
      <c r="P172" s="119">
        <v>45703</v>
      </c>
      <c r="Q172" s="119">
        <v>45836</v>
      </c>
      <c r="R172" s="120">
        <v>11830540</v>
      </c>
      <c r="S172" s="118"/>
      <c r="T172" s="118"/>
      <c r="U172" s="120" t="s">
        <v>496</v>
      </c>
      <c r="V172" s="148">
        <v>5</v>
      </c>
      <c r="W172" s="122">
        <v>11830540</v>
      </c>
      <c r="X172" s="123" t="s">
        <v>92</v>
      </c>
      <c r="Y172" s="124" t="s">
        <v>466</v>
      </c>
      <c r="Z172" s="125" t="s">
        <v>110</v>
      </c>
      <c r="AA172" s="125" t="s">
        <v>347</v>
      </c>
      <c r="AB172" s="125" t="s">
        <v>94</v>
      </c>
      <c r="AC172" s="126" t="str">
        <f t="shared" si="69"/>
        <v>CLE-156</v>
      </c>
      <c r="AD172" s="123">
        <v>80111600</v>
      </c>
      <c r="AE172" s="47" t="s">
        <v>493</v>
      </c>
      <c r="AF172" s="127">
        <v>45703</v>
      </c>
      <c r="AG172" s="127">
        <v>45703</v>
      </c>
      <c r="AH172" s="141">
        <v>5</v>
      </c>
      <c r="AI172" s="132" t="s">
        <v>96</v>
      </c>
      <c r="AJ172" s="151" t="s">
        <v>97</v>
      </c>
      <c r="AK172" s="128">
        <v>11830540</v>
      </c>
      <c r="AL172" s="128">
        <f t="shared" si="68"/>
        <v>11830540</v>
      </c>
      <c r="AM172" s="128"/>
      <c r="AN172" s="132" t="s">
        <v>94</v>
      </c>
      <c r="AO172" s="132" t="s">
        <v>98</v>
      </c>
      <c r="AP172" s="152" t="s">
        <v>99</v>
      </c>
      <c r="AQ172" s="153" t="s">
        <v>100</v>
      </c>
      <c r="AR172" s="129" t="s">
        <v>32</v>
      </c>
      <c r="AS172" s="130" t="s">
        <v>101</v>
      </c>
      <c r="AT172" s="131" t="s">
        <v>102</v>
      </c>
      <c r="AU172" s="132" t="s">
        <v>94</v>
      </c>
      <c r="AV172" s="132" t="s">
        <v>110</v>
      </c>
      <c r="AW172" s="133" t="s">
        <v>103</v>
      </c>
      <c r="AX172" s="133" t="s">
        <v>104</v>
      </c>
      <c r="AY172" s="133" t="s">
        <v>105</v>
      </c>
      <c r="AZ172" s="133" t="s">
        <v>103</v>
      </c>
      <c r="BA172" s="133"/>
      <c r="BB172" s="133"/>
    </row>
    <row r="173" spans="2:54" s="3" customFormat="1" ht="60">
      <c r="B173" s="113" t="s">
        <v>531</v>
      </c>
      <c r="C173" s="113" t="s">
        <v>290</v>
      </c>
      <c r="D173" s="113" t="s">
        <v>29</v>
      </c>
      <c r="E173" s="113" t="s">
        <v>32</v>
      </c>
      <c r="F173" s="113"/>
      <c r="G173" s="114" t="s">
        <v>324</v>
      </c>
      <c r="H173" s="114" t="s">
        <v>108</v>
      </c>
      <c r="I173" s="113"/>
      <c r="J173" s="113"/>
      <c r="K173" s="115"/>
      <c r="L173" s="116"/>
      <c r="M173" s="117">
        <v>990007.97776000004</v>
      </c>
      <c r="N173" s="113">
        <v>1</v>
      </c>
      <c r="O173" s="113" t="s">
        <v>510</v>
      </c>
      <c r="P173" s="119">
        <v>45703</v>
      </c>
      <c r="Q173" s="119">
        <v>45836</v>
      </c>
      <c r="R173" s="120">
        <v>4950039.8887999998</v>
      </c>
      <c r="S173" s="118"/>
      <c r="T173" s="118"/>
      <c r="U173" s="120" t="s">
        <v>496</v>
      </c>
      <c r="V173" s="148">
        <v>5</v>
      </c>
      <c r="W173" s="122">
        <v>4950040</v>
      </c>
      <c r="X173" s="123" t="s">
        <v>92</v>
      </c>
      <c r="Y173" s="124" t="s">
        <v>466</v>
      </c>
      <c r="Z173" s="125" t="s">
        <v>110</v>
      </c>
      <c r="AA173" s="125" t="s">
        <v>347</v>
      </c>
      <c r="AB173" s="125" t="s">
        <v>94</v>
      </c>
      <c r="AC173" s="126" t="str">
        <f t="shared" si="69"/>
        <v>CLE-157</v>
      </c>
      <c r="AD173" s="123">
        <v>80111600</v>
      </c>
      <c r="AE173" s="47" t="s">
        <v>493</v>
      </c>
      <c r="AF173" s="127">
        <v>45703</v>
      </c>
      <c r="AG173" s="127">
        <v>45703</v>
      </c>
      <c r="AH173" s="141">
        <v>5</v>
      </c>
      <c r="AI173" s="132" t="s">
        <v>96</v>
      </c>
      <c r="AJ173" s="151" t="s">
        <v>97</v>
      </c>
      <c r="AK173" s="128">
        <v>4950040</v>
      </c>
      <c r="AL173" s="128">
        <f t="shared" si="68"/>
        <v>4950040</v>
      </c>
      <c r="AM173" s="128"/>
      <c r="AN173" s="132" t="s">
        <v>94</v>
      </c>
      <c r="AO173" s="132" t="s">
        <v>98</v>
      </c>
      <c r="AP173" s="152" t="s">
        <v>99</v>
      </c>
      <c r="AQ173" s="153" t="s">
        <v>100</v>
      </c>
      <c r="AR173" s="129" t="s">
        <v>32</v>
      </c>
      <c r="AS173" s="130" t="s">
        <v>101</v>
      </c>
      <c r="AT173" s="131" t="s">
        <v>102</v>
      </c>
      <c r="AU173" s="132" t="s">
        <v>94</v>
      </c>
      <c r="AV173" s="132" t="s">
        <v>110</v>
      </c>
      <c r="AW173" s="133" t="s">
        <v>103</v>
      </c>
      <c r="AX173" s="133" t="s">
        <v>104</v>
      </c>
      <c r="AY173" s="133" t="s">
        <v>105</v>
      </c>
      <c r="AZ173" s="133" t="s">
        <v>103</v>
      </c>
      <c r="BA173" s="133"/>
      <c r="BB173" s="133"/>
    </row>
    <row r="174" spans="2:54" s="3" customFormat="1" ht="60">
      <c r="B174" s="113" t="s">
        <v>532</v>
      </c>
      <c r="C174" s="113" t="s">
        <v>290</v>
      </c>
      <c r="D174" s="113" t="s">
        <v>29</v>
      </c>
      <c r="E174" s="113" t="s">
        <v>32</v>
      </c>
      <c r="F174" s="113"/>
      <c r="G174" s="114" t="s">
        <v>324</v>
      </c>
      <c r="H174" s="114" t="s">
        <v>115</v>
      </c>
      <c r="I174" s="113"/>
      <c r="J174" s="113"/>
      <c r="K174" s="115"/>
      <c r="L174" s="116"/>
      <c r="M174" s="117">
        <v>1155011</v>
      </c>
      <c r="N174" s="113">
        <v>1</v>
      </c>
      <c r="O174" s="113" t="s">
        <v>510</v>
      </c>
      <c r="P174" s="119">
        <v>45703</v>
      </c>
      <c r="Q174" s="119">
        <v>45836</v>
      </c>
      <c r="R174" s="120">
        <v>5775055</v>
      </c>
      <c r="S174" s="118"/>
      <c r="T174" s="118"/>
      <c r="U174" s="120" t="s">
        <v>496</v>
      </c>
      <c r="V174" s="148">
        <v>5</v>
      </c>
      <c r="W174" s="122">
        <v>5775055</v>
      </c>
      <c r="X174" s="123" t="s">
        <v>92</v>
      </c>
      <c r="Y174" s="124" t="s">
        <v>466</v>
      </c>
      <c r="Z174" s="125" t="s">
        <v>110</v>
      </c>
      <c r="AA174" s="125" t="s">
        <v>347</v>
      </c>
      <c r="AB174" s="125" t="s">
        <v>94</v>
      </c>
      <c r="AC174" s="126" t="str">
        <f t="shared" si="69"/>
        <v>CLE-158</v>
      </c>
      <c r="AD174" s="123">
        <v>80111600</v>
      </c>
      <c r="AE174" s="47" t="s">
        <v>493</v>
      </c>
      <c r="AF174" s="127">
        <v>45703</v>
      </c>
      <c r="AG174" s="127">
        <v>45703</v>
      </c>
      <c r="AH174" s="141">
        <v>5</v>
      </c>
      <c r="AI174" s="132" t="s">
        <v>96</v>
      </c>
      <c r="AJ174" s="151" t="s">
        <v>97</v>
      </c>
      <c r="AK174" s="128">
        <v>5775055</v>
      </c>
      <c r="AL174" s="128">
        <f t="shared" si="68"/>
        <v>5775055</v>
      </c>
      <c r="AM174" s="128"/>
      <c r="AN174" s="132" t="s">
        <v>94</v>
      </c>
      <c r="AO174" s="132" t="s">
        <v>98</v>
      </c>
      <c r="AP174" s="152" t="s">
        <v>99</v>
      </c>
      <c r="AQ174" s="153" t="s">
        <v>100</v>
      </c>
      <c r="AR174" s="129" t="s">
        <v>32</v>
      </c>
      <c r="AS174" s="130" t="s">
        <v>101</v>
      </c>
      <c r="AT174" s="131" t="s">
        <v>102</v>
      </c>
      <c r="AU174" s="132" t="s">
        <v>94</v>
      </c>
      <c r="AV174" s="132" t="s">
        <v>110</v>
      </c>
      <c r="AW174" s="133" t="s">
        <v>103</v>
      </c>
      <c r="AX174" s="133" t="s">
        <v>104</v>
      </c>
      <c r="AY174" s="133" t="s">
        <v>105</v>
      </c>
      <c r="AZ174" s="133" t="s">
        <v>103</v>
      </c>
      <c r="BA174" s="133"/>
      <c r="BB174" s="133"/>
    </row>
    <row r="175" spans="2:54" s="3" customFormat="1" ht="60">
      <c r="B175" s="113" t="s">
        <v>533</v>
      </c>
      <c r="C175" s="113" t="s">
        <v>290</v>
      </c>
      <c r="D175" s="113" t="s">
        <v>29</v>
      </c>
      <c r="E175" s="113" t="s">
        <v>32</v>
      </c>
      <c r="F175" s="113"/>
      <c r="G175" s="114" t="s">
        <v>324</v>
      </c>
      <c r="H175" s="114" t="s">
        <v>108</v>
      </c>
      <c r="I175" s="113"/>
      <c r="J175" s="113"/>
      <c r="K175" s="115"/>
      <c r="L175" s="116"/>
      <c r="M175" s="117">
        <v>1570296</v>
      </c>
      <c r="N175" s="113">
        <v>1</v>
      </c>
      <c r="O175" s="113" t="s">
        <v>510</v>
      </c>
      <c r="P175" s="119">
        <v>45703</v>
      </c>
      <c r="Q175" s="119">
        <v>45836</v>
      </c>
      <c r="R175" s="120">
        <v>7851480</v>
      </c>
      <c r="S175" s="118"/>
      <c r="T175" s="118"/>
      <c r="U175" s="120" t="s">
        <v>496</v>
      </c>
      <c r="V175" s="148">
        <v>5</v>
      </c>
      <c r="W175" s="122">
        <v>7851480</v>
      </c>
      <c r="X175" s="123" t="s">
        <v>92</v>
      </c>
      <c r="Y175" s="124" t="s">
        <v>466</v>
      </c>
      <c r="Z175" s="125" t="s">
        <v>110</v>
      </c>
      <c r="AA175" s="125" t="s">
        <v>347</v>
      </c>
      <c r="AB175" s="125" t="s">
        <v>94</v>
      </c>
      <c r="AC175" s="126" t="str">
        <f t="shared" si="69"/>
        <v>CLE-159</v>
      </c>
      <c r="AD175" s="123">
        <v>80111600</v>
      </c>
      <c r="AE175" s="47" t="s">
        <v>493</v>
      </c>
      <c r="AF175" s="127">
        <v>45703</v>
      </c>
      <c r="AG175" s="127">
        <v>45703</v>
      </c>
      <c r="AH175" s="141">
        <v>5</v>
      </c>
      <c r="AI175" s="132" t="s">
        <v>96</v>
      </c>
      <c r="AJ175" s="151" t="s">
        <v>97</v>
      </c>
      <c r="AK175" s="128">
        <v>7851480</v>
      </c>
      <c r="AL175" s="128">
        <f t="shared" si="68"/>
        <v>7851480</v>
      </c>
      <c r="AM175" s="128"/>
      <c r="AN175" s="132" t="s">
        <v>94</v>
      </c>
      <c r="AO175" s="132" t="s">
        <v>98</v>
      </c>
      <c r="AP175" s="152" t="s">
        <v>99</v>
      </c>
      <c r="AQ175" s="153" t="s">
        <v>100</v>
      </c>
      <c r="AR175" s="129" t="s">
        <v>32</v>
      </c>
      <c r="AS175" s="130" t="s">
        <v>101</v>
      </c>
      <c r="AT175" s="131" t="s">
        <v>102</v>
      </c>
      <c r="AU175" s="132" t="s">
        <v>94</v>
      </c>
      <c r="AV175" s="132" t="s">
        <v>110</v>
      </c>
      <c r="AW175" s="133" t="s">
        <v>103</v>
      </c>
      <c r="AX175" s="133" t="s">
        <v>104</v>
      </c>
      <c r="AY175" s="133" t="s">
        <v>105</v>
      </c>
      <c r="AZ175" s="133" t="s">
        <v>103</v>
      </c>
      <c r="BA175" s="133"/>
      <c r="BB175" s="133"/>
    </row>
    <row r="176" spans="2:54" s="3" customFormat="1" ht="60">
      <c r="B176" s="113" t="s">
        <v>534</v>
      </c>
      <c r="C176" s="113" t="s">
        <v>290</v>
      </c>
      <c r="D176" s="113" t="s">
        <v>29</v>
      </c>
      <c r="E176" s="113" t="s">
        <v>32</v>
      </c>
      <c r="F176" s="113"/>
      <c r="G176" s="114" t="s">
        <v>324</v>
      </c>
      <c r="H176" s="114" t="s">
        <v>108</v>
      </c>
      <c r="I176" s="113"/>
      <c r="J176" s="113"/>
      <c r="K176" s="115"/>
      <c r="L176" s="116"/>
      <c r="M176" s="117">
        <v>990007.97776000004</v>
      </c>
      <c r="N176" s="113">
        <v>1</v>
      </c>
      <c r="O176" s="113" t="s">
        <v>510</v>
      </c>
      <c r="P176" s="119">
        <v>45703</v>
      </c>
      <c r="Q176" s="119">
        <v>45836</v>
      </c>
      <c r="R176" s="120">
        <v>4950039.8887999998</v>
      </c>
      <c r="S176" s="118"/>
      <c r="T176" s="118"/>
      <c r="U176" s="120" t="s">
        <v>496</v>
      </c>
      <c r="V176" s="148">
        <v>5</v>
      </c>
      <c r="W176" s="122">
        <v>4950040</v>
      </c>
      <c r="X176" s="123" t="s">
        <v>92</v>
      </c>
      <c r="Y176" s="124" t="s">
        <v>466</v>
      </c>
      <c r="Z176" s="125" t="s">
        <v>110</v>
      </c>
      <c r="AA176" s="125" t="s">
        <v>347</v>
      </c>
      <c r="AB176" s="125" t="s">
        <v>94</v>
      </c>
      <c r="AC176" s="126" t="str">
        <f t="shared" si="69"/>
        <v>CLE-160</v>
      </c>
      <c r="AD176" s="123">
        <v>80111600</v>
      </c>
      <c r="AE176" s="47" t="s">
        <v>493</v>
      </c>
      <c r="AF176" s="127">
        <v>45703</v>
      </c>
      <c r="AG176" s="127">
        <v>45703</v>
      </c>
      <c r="AH176" s="141">
        <v>5</v>
      </c>
      <c r="AI176" s="132" t="s">
        <v>96</v>
      </c>
      <c r="AJ176" s="151" t="s">
        <v>97</v>
      </c>
      <c r="AK176" s="128">
        <v>4950040</v>
      </c>
      <c r="AL176" s="128">
        <f t="shared" si="68"/>
        <v>4950040</v>
      </c>
      <c r="AM176" s="128"/>
      <c r="AN176" s="132" t="s">
        <v>94</v>
      </c>
      <c r="AO176" s="132" t="s">
        <v>98</v>
      </c>
      <c r="AP176" s="152" t="s">
        <v>99</v>
      </c>
      <c r="AQ176" s="153" t="s">
        <v>100</v>
      </c>
      <c r="AR176" s="129" t="s">
        <v>32</v>
      </c>
      <c r="AS176" s="130" t="s">
        <v>101</v>
      </c>
      <c r="AT176" s="131" t="s">
        <v>102</v>
      </c>
      <c r="AU176" s="132" t="s">
        <v>94</v>
      </c>
      <c r="AV176" s="132" t="s">
        <v>110</v>
      </c>
      <c r="AW176" s="133" t="s">
        <v>103</v>
      </c>
      <c r="AX176" s="133" t="s">
        <v>104</v>
      </c>
      <c r="AY176" s="133" t="s">
        <v>105</v>
      </c>
      <c r="AZ176" s="133" t="s">
        <v>103</v>
      </c>
      <c r="BA176" s="133"/>
      <c r="BB176" s="133"/>
    </row>
    <row r="177" spans="2:54" s="3" customFormat="1" ht="60">
      <c r="B177" s="113" t="s">
        <v>535</v>
      </c>
      <c r="C177" s="113" t="s">
        <v>290</v>
      </c>
      <c r="D177" s="113" t="s">
        <v>29</v>
      </c>
      <c r="E177" s="113" t="s">
        <v>32</v>
      </c>
      <c r="F177" s="113"/>
      <c r="G177" s="114" t="s">
        <v>324</v>
      </c>
      <c r="H177" s="114" t="s">
        <v>115</v>
      </c>
      <c r="I177" s="113"/>
      <c r="J177" s="113"/>
      <c r="K177" s="115"/>
      <c r="L177" s="116"/>
      <c r="M177" s="117">
        <v>1900301</v>
      </c>
      <c r="N177" s="113">
        <v>1</v>
      </c>
      <c r="O177" s="113" t="s">
        <v>510</v>
      </c>
      <c r="P177" s="119">
        <v>45703</v>
      </c>
      <c r="Q177" s="119">
        <v>45836</v>
      </c>
      <c r="R177" s="120">
        <v>9501505</v>
      </c>
      <c r="S177" s="118"/>
      <c r="T177" s="118"/>
      <c r="U177" s="120" t="s">
        <v>496</v>
      </c>
      <c r="V177" s="148">
        <v>5</v>
      </c>
      <c r="W177" s="122">
        <v>9501505</v>
      </c>
      <c r="X177" s="123" t="s">
        <v>92</v>
      </c>
      <c r="Y177" s="124" t="s">
        <v>466</v>
      </c>
      <c r="Z177" s="125" t="s">
        <v>110</v>
      </c>
      <c r="AA177" s="125" t="s">
        <v>347</v>
      </c>
      <c r="AB177" s="125" t="s">
        <v>94</v>
      </c>
      <c r="AC177" s="126" t="str">
        <f t="shared" si="69"/>
        <v>CLE-161</v>
      </c>
      <c r="AD177" s="123">
        <v>80111600</v>
      </c>
      <c r="AE177" s="47" t="s">
        <v>493</v>
      </c>
      <c r="AF177" s="127">
        <v>45703</v>
      </c>
      <c r="AG177" s="127">
        <v>45703</v>
      </c>
      <c r="AH177" s="141">
        <v>5</v>
      </c>
      <c r="AI177" s="132" t="s">
        <v>96</v>
      </c>
      <c r="AJ177" s="151" t="s">
        <v>97</v>
      </c>
      <c r="AK177" s="128">
        <v>9501505</v>
      </c>
      <c r="AL177" s="128">
        <f t="shared" si="68"/>
        <v>9501505</v>
      </c>
      <c r="AM177" s="128"/>
      <c r="AN177" s="132" t="s">
        <v>94</v>
      </c>
      <c r="AO177" s="132" t="s">
        <v>98</v>
      </c>
      <c r="AP177" s="152" t="s">
        <v>99</v>
      </c>
      <c r="AQ177" s="153" t="s">
        <v>100</v>
      </c>
      <c r="AR177" s="129" t="s">
        <v>32</v>
      </c>
      <c r="AS177" s="130" t="s">
        <v>101</v>
      </c>
      <c r="AT177" s="131" t="s">
        <v>102</v>
      </c>
      <c r="AU177" s="132" t="s">
        <v>94</v>
      </c>
      <c r="AV177" s="132" t="s">
        <v>110</v>
      </c>
      <c r="AW177" s="133" t="s">
        <v>103</v>
      </c>
      <c r="AX177" s="133" t="s">
        <v>104</v>
      </c>
      <c r="AY177" s="133" t="s">
        <v>105</v>
      </c>
      <c r="AZ177" s="133" t="s">
        <v>103</v>
      </c>
      <c r="BA177" s="133"/>
      <c r="BB177" s="133"/>
    </row>
    <row r="178" spans="2:54" s="3" customFormat="1" ht="60">
      <c r="B178" s="113" t="s">
        <v>536</v>
      </c>
      <c r="C178" s="113" t="s">
        <v>290</v>
      </c>
      <c r="D178" s="113" t="s">
        <v>29</v>
      </c>
      <c r="E178" s="113" t="s">
        <v>32</v>
      </c>
      <c r="F178" s="113"/>
      <c r="G178" s="114" t="s">
        <v>324</v>
      </c>
      <c r="H178" s="114" t="s">
        <v>115</v>
      </c>
      <c r="I178" s="113"/>
      <c r="J178" s="113"/>
      <c r="K178" s="115"/>
      <c r="L178" s="116"/>
      <c r="M178" s="117">
        <v>1155011</v>
      </c>
      <c r="N178" s="113">
        <v>1</v>
      </c>
      <c r="O178" s="113" t="s">
        <v>510</v>
      </c>
      <c r="P178" s="119">
        <v>45703</v>
      </c>
      <c r="Q178" s="119">
        <v>45836</v>
      </c>
      <c r="R178" s="120">
        <v>5590515</v>
      </c>
      <c r="S178" s="118"/>
      <c r="T178" s="118"/>
      <c r="U178" s="120" t="s">
        <v>496</v>
      </c>
      <c r="V178" s="148">
        <v>5</v>
      </c>
      <c r="W178" s="122">
        <f>R178</f>
        <v>5590515</v>
      </c>
      <c r="X178" s="123" t="s">
        <v>92</v>
      </c>
      <c r="Y178" s="124" t="s">
        <v>466</v>
      </c>
      <c r="Z178" s="125" t="s">
        <v>110</v>
      </c>
      <c r="AA178" s="125" t="s">
        <v>347</v>
      </c>
      <c r="AB178" s="125" t="s">
        <v>94</v>
      </c>
      <c r="AC178" s="126" t="str">
        <f t="shared" si="69"/>
        <v>CLE-162</v>
      </c>
      <c r="AD178" s="123">
        <v>80111600</v>
      </c>
      <c r="AE178" s="47" t="s">
        <v>493</v>
      </c>
      <c r="AF178" s="127">
        <v>45703</v>
      </c>
      <c r="AG178" s="127">
        <v>45703</v>
      </c>
      <c r="AH178" s="141">
        <v>5</v>
      </c>
      <c r="AI178" s="132" t="s">
        <v>96</v>
      </c>
      <c r="AJ178" s="151" t="s">
        <v>97</v>
      </c>
      <c r="AK178" s="128">
        <f>W178</f>
        <v>5590515</v>
      </c>
      <c r="AL178" s="128">
        <f t="shared" si="68"/>
        <v>5590515</v>
      </c>
      <c r="AM178" s="128"/>
      <c r="AN178" s="132" t="s">
        <v>94</v>
      </c>
      <c r="AO178" s="132" t="s">
        <v>98</v>
      </c>
      <c r="AP178" s="152" t="s">
        <v>99</v>
      </c>
      <c r="AQ178" s="153" t="s">
        <v>100</v>
      </c>
      <c r="AR178" s="129" t="s">
        <v>32</v>
      </c>
      <c r="AS178" s="130" t="s">
        <v>101</v>
      </c>
      <c r="AT178" s="131" t="s">
        <v>102</v>
      </c>
      <c r="AU178" s="132" t="s">
        <v>94</v>
      </c>
      <c r="AV178" s="132" t="s">
        <v>110</v>
      </c>
      <c r="AW178" s="133" t="s">
        <v>103</v>
      </c>
      <c r="AX178" s="133" t="s">
        <v>104</v>
      </c>
      <c r="AY178" s="133" t="s">
        <v>105</v>
      </c>
      <c r="AZ178" s="133" t="s">
        <v>103</v>
      </c>
      <c r="BA178" s="133"/>
      <c r="BB178" s="133"/>
    </row>
    <row r="179" spans="2:54" s="3" customFormat="1" ht="60">
      <c r="B179" s="113" t="s">
        <v>537</v>
      </c>
      <c r="C179" s="113" t="s">
        <v>290</v>
      </c>
      <c r="D179" s="113" t="s">
        <v>29</v>
      </c>
      <c r="E179" s="113" t="s">
        <v>32</v>
      </c>
      <c r="F179" s="113"/>
      <c r="G179" s="114" t="s">
        <v>324</v>
      </c>
      <c r="H179" s="114" t="s">
        <v>115</v>
      </c>
      <c r="I179" s="113"/>
      <c r="J179" s="113"/>
      <c r="K179" s="115"/>
      <c r="L179" s="116"/>
      <c r="M179" s="117">
        <v>1155011</v>
      </c>
      <c r="N179" s="113">
        <v>1</v>
      </c>
      <c r="O179" s="113" t="s">
        <v>510</v>
      </c>
      <c r="P179" s="119">
        <v>45703</v>
      </c>
      <c r="Q179" s="119">
        <v>45836</v>
      </c>
      <c r="R179" s="120">
        <v>5590515</v>
      </c>
      <c r="S179" s="118"/>
      <c r="T179" s="118"/>
      <c r="U179" s="120" t="s">
        <v>496</v>
      </c>
      <c r="V179" s="148">
        <v>5</v>
      </c>
      <c r="W179" s="122">
        <v>5590515</v>
      </c>
      <c r="X179" s="123" t="s">
        <v>92</v>
      </c>
      <c r="Y179" s="124" t="s">
        <v>466</v>
      </c>
      <c r="Z179" s="125" t="s">
        <v>110</v>
      </c>
      <c r="AA179" s="125" t="s">
        <v>347</v>
      </c>
      <c r="AB179" s="125" t="s">
        <v>94</v>
      </c>
      <c r="AC179" s="126" t="str">
        <f t="shared" si="69"/>
        <v>CLE-163</v>
      </c>
      <c r="AD179" s="123">
        <v>80111600</v>
      </c>
      <c r="AE179" s="47" t="s">
        <v>493</v>
      </c>
      <c r="AF179" s="127">
        <v>45703</v>
      </c>
      <c r="AG179" s="127">
        <v>45703</v>
      </c>
      <c r="AH179" s="141">
        <v>5</v>
      </c>
      <c r="AI179" s="132" t="s">
        <v>96</v>
      </c>
      <c r="AJ179" s="151" t="s">
        <v>97</v>
      </c>
      <c r="AK179" s="128">
        <f>W179</f>
        <v>5590515</v>
      </c>
      <c r="AL179" s="128">
        <f t="shared" si="68"/>
        <v>5590515</v>
      </c>
      <c r="AM179" s="128"/>
      <c r="AN179" s="132" t="s">
        <v>94</v>
      </c>
      <c r="AO179" s="132" t="s">
        <v>98</v>
      </c>
      <c r="AP179" s="152" t="s">
        <v>99</v>
      </c>
      <c r="AQ179" s="153" t="s">
        <v>100</v>
      </c>
      <c r="AR179" s="129" t="s">
        <v>32</v>
      </c>
      <c r="AS179" s="130" t="s">
        <v>101</v>
      </c>
      <c r="AT179" s="131" t="s">
        <v>102</v>
      </c>
      <c r="AU179" s="132" t="s">
        <v>94</v>
      </c>
      <c r="AV179" s="132" t="s">
        <v>110</v>
      </c>
      <c r="AW179" s="133" t="s">
        <v>103</v>
      </c>
      <c r="AX179" s="133" t="s">
        <v>104</v>
      </c>
      <c r="AY179" s="133" t="s">
        <v>105</v>
      </c>
      <c r="AZ179" s="133" t="s">
        <v>103</v>
      </c>
      <c r="BA179" s="133"/>
      <c r="BB179" s="133"/>
    </row>
    <row r="180" spans="2:54" s="3" customFormat="1" ht="60">
      <c r="B180" s="113" t="s">
        <v>538</v>
      </c>
      <c r="C180" s="113" t="s">
        <v>290</v>
      </c>
      <c r="D180" s="113" t="s">
        <v>29</v>
      </c>
      <c r="E180" s="113" t="s">
        <v>32</v>
      </c>
      <c r="F180" s="113"/>
      <c r="G180" s="114" t="s">
        <v>324</v>
      </c>
      <c r="H180" s="114" t="s">
        <v>108</v>
      </c>
      <c r="I180" s="113"/>
      <c r="J180" s="113"/>
      <c r="K180" s="115"/>
      <c r="L180" s="116"/>
      <c r="M180" s="117">
        <v>1570296</v>
      </c>
      <c r="N180" s="113">
        <v>1</v>
      </c>
      <c r="O180" s="113" t="s">
        <v>510</v>
      </c>
      <c r="P180" s="119">
        <v>45703</v>
      </c>
      <c r="Q180" s="119">
        <v>45836</v>
      </c>
      <c r="R180" s="120">
        <v>7851480</v>
      </c>
      <c r="S180" s="118"/>
      <c r="T180" s="118"/>
      <c r="U180" s="120" t="s">
        <v>496</v>
      </c>
      <c r="V180" s="148">
        <v>5</v>
      </c>
      <c r="W180" s="122">
        <v>7851480</v>
      </c>
      <c r="X180" s="123" t="s">
        <v>92</v>
      </c>
      <c r="Y180" s="124" t="s">
        <v>466</v>
      </c>
      <c r="Z180" s="125" t="s">
        <v>110</v>
      </c>
      <c r="AA180" s="125" t="s">
        <v>347</v>
      </c>
      <c r="AB180" s="125" t="s">
        <v>94</v>
      </c>
      <c r="AC180" s="126" t="str">
        <f t="shared" si="69"/>
        <v>CLE-164</v>
      </c>
      <c r="AD180" s="123">
        <v>80111600</v>
      </c>
      <c r="AE180" s="47" t="s">
        <v>493</v>
      </c>
      <c r="AF180" s="127">
        <v>45703</v>
      </c>
      <c r="AG180" s="127">
        <v>45703</v>
      </c>
      <c r="AH180" s="141">
        <v>5</v>
      </c>
      <c r="AI180" s="132" t="s">
        <v>96</v>
      </c>
      <c r="AJ180" s="151" t="s">
        <v>97</v>
      </c>
      <c r="AK180" s="128">
        <v>7851480</v>
      </c>
      <c r="AL180" s="128">
        <f t="shared" si="68"/>
        <v>7851480</v>
      </c>
      <c r="AM180" s="128"/>
      <c r="AN180" s="132" t="s">
        <v>94</v>
      </c>
      <c r="AO180" s="132" t="s">
        <v>98</v>
      </c>
      <c r="AP180" s="152" t="s">
        <v>99</v>
      </c>
      <c r="AQ180" s="153" t="s">
        <v>100</v>
      </c>
      <c r="AR180" s="129" t="s">
        <v>32</v>
      </c>
      <c r="AS180" s="130" t="s">
        <v>101</v>
      </c>
      <c r="AT180" s="131" t="s">
        <v>102</v>
      </c>
      <c r="AU180" s="132" t="s">
        <v>94</v>
      </c>
      <c r="AV180" s="132" t="s">
        <v>110</v>
      </c>
      <c r="AW180" s="133" t="s">
        <v>103</v>
      </c>
      <c r="AX180" s="133" t="s">
        <v>104</v>
      </c>
      <c r="AY180" s="133" t="s">
        <v>105</v>
      </c>
      <c r="AZ180" s="133" t="s">
        <v>103</v>
      </c>
      <c r="BA180" s="133"/>
      <c r="BB180" s="133"/>
    </row>
    <row r="181" spans="2:54" s="3" customFormat="1" ht="60">
      <c r="B181" s="113" t="s">
        <v>539</v>
      </c>
      <c r="C181" s="113" t="s">
        <v>290</v>
      </c>
      <c r="D181" s="113" t="s">
        <v>29</v>
      </c>
      <c r="E181" s="113" t="s">
        <v>32</v>
      </c>
      <c r="F181" s="113"/>
      <c r="G181" s="114" t="s">
        <v>324</v>
      </c>
      <c r="H181" s="114" t="s">
        <v>108</v>
      </c>
      <c r="I181" s="113"/>
      <c r="J181" s="113"/>
      <c r="K181" s="115"/>
      <c r="L181" s="116"/>
      <c r="M181" s="117">
        <v>1570296</v>
      </c>
      <c r="N181" s="113">
        <v>1</v>
      </c>
      <c r="O181" s="113" t="s">
        <v>510</v>
      </c>
      <c r="P181" s="119">
        <v>45703</v>
      </c>
      <c r="Q181" s="119">
        <v>45836</v>
      </c>
      <c r="R181" s="120">
        <v>7851480</v>
      </c>
      <c r="S181" s="118"/>
      <c r="T181" s="118"/>
      <c r="U181" s="120" t="s">
        <v>496</v>
      </c>
      <c r="V181" s="148">
        <v>5</v>
      </c>
      <c r="W181" s="122">
        <v>7851480</v>
      </c>
      <c r="X181" s="123" t="s">
        <v>92</v>
      </c>
      <c r="Y181" s="124" t="s">
        <v>466</v>
      </c>
      <c r="Z181" s="125" t="s">
        <v>110</v>
      </c>
      <c r="AA181" s="125" t="s">
        <v>347</v>
      </c>
      <c r="AB181" s="125" t="s">
        <v>94</v>
      </c>
      <c r="AC181" s="126" t="str">
        <f t="shared" si="69"/>
        <v>CLE-165</v>
      </c>
      <c r="AD181" s="123">
        <v>80111600</v>
      </c>
      <c r="AE181" s="47" t="s">
        <v>493</v>
      </c>
      <c r="AF181" s="127">
        <v>45703</v>
      </c>
      <c r="AG181" s="127">
        <v>45703</v>
      </c>
      <c r="AH181" s="141">
        <v>5</v>
      </c>
      <c r="AI181" s="132" t="s">
        <v>96</v>
      </c>
      <c r="AJ181" s="151" t="s">
        <v>97</v>
      </c>
      <c r="AK181" s="128">
        <v>7851480</v>
      </c>
      <c r="AL181" s="128">
        <f t="shared" si="68"/>
        <v>7851480</v>
      </c>
      <c r="AM181" s="128"/>
      <c r="AN181" s="132" t="s">
        <v>94</v>
      </c>
      <c r="AO181" s="132" t="s">
        <v>98</v>
      </c>
      <c r="AP181" s="152" t="s">
        <v>99</v>
      </c>
      <c r="AQ181" s="153" t="s">
        <v>100</v>
      </c>
      <c r="AR181" s="129" t="s">
        <v>32</v>
      </c>
      <c r="AS181" s="130" t="s">
        <v>101</v>
      </c>
      <c r="AT181" s="131" t="s">
        <v>102</v>
      </c>
      <c r="AU181" s="132" t="s">
        <v>94</v>
      </c>
      <c r="AV181" s="132" t="s">
        <v>110</v>
      </c>
      <c r="AW181" s="133" t="s">
        <v>103</v>
      </c>
      <c r="AX181" s="133" t="s">
        <v>104</v>
      </c>
      <c r="AY181" s="133" t="s">
        <v>105</v>
      </c>
      <c r="AZ181" s="133" t="s">
        <v>103</v>
      </c>
      <c r="BA181" s="133"/>
      <c r="BB181" s="133"/>
    </row>
    <row r="182" spans="2:54" s="3" customFormat="1" ht="60">
      <c r="B182" s="113" t="s">
        <v>540</v>
      </c>
      <c r="C182" s="113" t="s">
        <v>290</v>
      </c>
      <c r="D182" s="113" t="s">
        <v>29</v>
      </c>
      <c r="E182" s="113" t="s">
        <v>32</v>
      </c>
      <c r="F182" s="113"/>
      <c r="G182" s="114" t="s">
        <v>324</v>
      </c>
      <c r="H182" s="114" t="s">
        <v>115</v>
      </c>
      <c r="I182" s="113"/>
      <c r="J182" s="113"/>
      <c r="K182" s="115"/>
      <c r="L182" s="116"/>
      <c r="M182" s="117">
        <v>2645591.9048000001</v>
      </c>
      <c r="N182" s="113">
        <v>1</v>
      </c>
      <c r="O182" s="113" t="s">
        <v>510</v>
      </c>
      <c r="P182" s="119">
        <v>45703</v>
      </c>
      <c r="Q182" s="119">
        <v>45836</v>
      </c>
      <c r="R182" s="120">
        <v>13227959.524</v>
      </c>
      <c r="S182" s="118"/>
      <c r="T182" s="118"/>
      <c r="U182" s="120" t="s">
        <v>496</v>
      </c>
      <c r="V182" s="148">
        <v>5</v>
      </c>
      <c r="W182" s="122">
        <v>13227959.524</v>
      </c>
      <c r="X182" s="123" t="s">
        <v>92</v>
      </c>
      <c r="Y182" s="124" t="s">
        <v>466</v>
      </c>
      <c r="Z182" s="125" t="s">
        <v>110</v>
      </c>
      <c r="AA182" s="125" t="s">
        <v>347</v>
      </c>
      <c r="AB182" s="125" t="s">
        <v>94</v>
      </c>
      <c r="AC182" s="126" t="str">
        <f t="shared" si="69"/>
        <v>CLE-166</v>
      </c>
      <c r="AD182" s="123">
        <v>80111600</v>
      </c>
      <c r="AE182" s="47" t="s">
        <v>493</v>
      </c>
      <c r="AF182" s="127">
        <v>45703</v>
      </c>
      <c r="AG182" s="127">
        <v>45703</v>
      </c>
      <c r="AH182" s="141">
        <v>5</v>
      </c>
      <c r="AI182" s="132" t="s">
        <v>96</v>
      </c>
      <c r="AJ182" s="151" t="s">
        <v>97</v>
      </c>
      <c r="AK182" s="128">
        <v>13227959.524</v>
      </c>
      <c r="AL182" s="128">
        <f t="shared" si="68"/>
        <v>13227959.524</v>
      </c>
      <c r="AM182" s="128"/>
      <c r="AN182" s="132" t="s">
        <v>94</v>
      </c>
      <c r="AO182" s="132" t="s">
        <v>98</v>
      </c>
      <c r="AP182" s="152" t="s">
        <v>99</v>
      </c>
      <c r="AQ182" s="153" t="s">
        <v>100</v>
      </c>
      <c r="AR182" s="129" t="s">
        <v>32</v>
      </c>
      <c r="AS182" s="130" t="s">
        <v>101</v>
      </c>
      <c r="AT182" s="131" t="s">
        <v>102</v>
      </c>
      <c r="AU182" s="132" t="s">
        <v>94</v>
      </c>
      <c r="AV182" s="132" t="s">
        <v>110</v>
      </c>
      <c r="AW182" s="133" t="s">
        <v>103</v>
      </c>
      <c r="AX182" s="133" t="s">
        <v>104</v>
      </c>
      <c r="AY182" s="133" t="s">
        <v>105</v>
      </c>
      <c r="AZ182" s="133" t="s">
        <v>103</v>
      </c>
      <c r="BA182" s="133"/>
      <c r="BB182" s="133"/>
    </row>
    <row r="183" spans="2:54" s="3" customFormat="1" ht="60">
      <c r="B183" s="113" t="s">
        <v>541</v>
      </c>
      <c r="C183" s="113" t="s">
        <v>290</v>
      </c>
      <c r="D183" s="113" t="s">
        <v>29</v>
      </c>
      <c r="E183" s="113" t="s">
        <v>32</v>
      </c>
      <c r="F183" s="113"/>
      <c r="G183" s="114" t="s">
        <v>324</v>
      </c>
      <c r="H183" s="114" t="s">
        <v>108</v>
      </c>
      <c r="I183" s="113"/>
      <c r="J183" s="113"/>
      <c r="K183" s="115"/>
      <c r="L183" s="116"/>
      <c r="M183" s="117">
        <v>990007.97776000004</v>
      </c>
      <c r="N183" s="113">
        <v>1</v>
      </c>
      <c r="O183" s="113" t="s">
        <v>510</v>
      </c>
      <c r="P183" s="119">
        <v>45703</v>
      </c>
      <c r="Q183" s="119">
        <v>45836</v>
      </c>
      <c r="R183" s="120">
        <v>4806356</v>
      </c>
      <c r="S183" s="118"/>
      <c r="T183" s="118"/>
      <c r="U183" s="120" t="s">
        <v>496</v>
      </c>
      <c r="V183" s="148">
        <v>5</v>
      </c>
      <c r="W183" s="122">
        <f>R183</f>
        <v>4806356</v>
      </c>
      <c r="X183" s="123" t="s">
        <v>92</v>
      </c>
      <c r="Y183" s="124" t="s">
        <v>466</v>
      </c>
      <c r="Z183" s="125" t="s">
        <v>110</v>
      </c>
      <c r="AA183" s="125" t="s">
        <v>347</v>
      </c>
      <c r="AB183" s="125" t="s">
        <v>94</v>
      </c>
      <c r="AC183" s="126" t="str">
        <f t="shared" si="69"/>
        <v>CLE-167</v>
      </c>
      <c r="AD183" s="123">
        <v>80111600</v>
      </c>
      <c r="AE183" s="47" t="s">
        <v>493</v>
      </c>
      <c r="AF183" s="127">
        <v>45703</v>
      </c>
      <c r="AG183" s="127">
        <v>45703</v>
      </c>
      <c r="AH183" s="141">
        <v>5</v>
      </c>
      <c r="AI183" s="132" t="s">
        <v>96</v>
      </c>
      <c r="AJ183" s="151" t="s">
        <v>97</v>
      </c>
      <c r="AK183" s="128">
        <f>W183</f>
        <v>4806356</v>
      </c>
      <c r="AL183" s="128">
        <f t="shared" si="68"/>
        <v>4806356</v>
      </c>
      <c r="AM183" s="128"/>
      <c r="AN183" s="132" t="s">
        <v>94</v>
      </c>
      <c r="AO183" s="132" t="s">
        <v>98</v>
      </c>
      <c r="AP183" s="152" t="s">
        <v>99</v>
      </c>
      <c r="AQ183" s="153" t="s">
        <v>100</v>
      </c>
      <c r="AR183" s="129" t="s">
        <v>32</v>
      </c>
      <c r="AS183" s="130" t="s">
        <v>101</v>
      </c>
      <c r="AT183" s="131" t="s">
        <v>102</v>
      </c>
      <c r="AU183" s="132" t="s">
        <v>94</v>
      </c>
      <c r="AV183" s="132" t="s">
        <v>110</v>
      </c>
      <c r="AW183" s="133" t="s">
        <v>103</v>
      </c>
      <c r="AX183" s="133" t="s">
        <v>104</v>
      </c>
      <c r="AY183" s="133" t="s">
        <v>105</v>
      </c>
      <c r="AZ183" s="133" t="s">
        <v>103</v>
      </c>
      <c r="BA183" s="133"/>
      <c r="BB183" s="133"/>
    </row>
    <row r="184" spans="2:54" s="3" customFormat="1" ht="60">
      <c r="B184" s="113" t="s">
        <v>542</v>
      </c>
      <c r="C184" s="113" t="s">
        <v>290</v>
      </c>
      <c r="D184" s="113" t="s">
        <v>29</v>
      </c>
      <c r="E184" s="113" t="s">
        <v>32</v>
      </c>
      <c r="F184" s="113"/>
      <c r="G184" s="114" t="s">
        <v>324</v>
      </c>
      <c r="H184" s="114" t="s">
        <v>108</v>
      </c>
      <c r="I184" s="113"/>
      <c r="J184" s="113"/>
      <c r="K184" s="115"/>
      <c r="L184" s="116"/>
      <c r="M184" s="117">
        <v>1570296</v>
      </c>
      <c r="N184" s="113">
        <v>1</v>
      </c>
      <c r="O184" s="113" t="s">
        <v>510</v>
      </c>
      <c r="P184" s="119">
        <v>45703</v>
      </c>
      <c r="Q184" s="119">
        <v>45836</v>
      </c>
      <c r="R184" s="120">
        <v>7851480</v>
      </c>
      <c r="S184" s="118"/>
      <c r="T184" s="118"/>
      <c r="U184" s="120" t="s">
        <v>496</v>
      </c>
      <c r="V184" s="148">
        <v>5</v>
      </c>
      <c r="W184" s="122">
        <v>7851480</v>
      </c>
      <c r="X184" s="123" t="s">
        <v>92</v>
      </c>
      <c r="Y184" s="124" t="s">
        <v>466</v>
      </c>
      <c r="Z184" s="125" t="s">
        <v>110</v>
      </c>
      <c r="AA184" s="125" t="s">
        <v>347</v>
      </c>
      <c r="AB184" s="125" t="s">
        <v>94</v>
      </c>
      <c r="AC184" s="126" t="str">
        <f t="shared" si="69"/>
        <v>CLE-168</v>
      </c>
      <c r="AD184" s="123">
        <v>80111600</v>
      </c>
      <c r="AE184" s="47" t="s">
        <v>493</v>
      </c>
      <c r="AF184" s="127">
        <v>45703</v>
      </c>
      <c r="AG184" s="127">
        <v>45703</v>
      </c>
      <c r="AH184" s="141">
        <v>5</v>
      </c>
      <c r="AI184" s="132" t="s">
        <v>96</v>
      </c>
      <c r="AJ184" s="151" t="s">
        <v>97</v>
      </c>
      <c r="AK184" s="128">
        <v>7851480</v>
      </c>
      <c r="AL184" s="128">
        <f t="shared" si="68"/>
        <v>7851480</v>
      </c>
      <c r="AM184" s="128"/>
      <c r="AN184" s="132" t="s">
        <v>94</v>
      </c>
      <c r="AO184" s="132" t="s">
        <v>98</v>
      </c>
      <c r="AP184" s="152" t="s">
        <v>99</v>
      </c>
      <c r="AQ184" s="153" t="s">
        <v>100</v>
      </c>
      <c r="AR184" s="129" t="s">
        <v>32</v>
      </c>
      <c r="AS184" s="130" t="s">
        <v>101</v>
      </c>
      <c r="AT184" s="131" t="s">
        <v>102</v>
      </c>
      <c r="AU184" s="132" t="s">
        <v>94</v>
      </c>
      <c r="AV184" s="132" t="s">
        <v>110</v>
      </c>
      <c r="AW184" s="133" t="s">
        <v>103</v>
      </c>
      <c r="AX184" s="133" t="s">
        <v>104</v>
      </c>
      <c r="AY184" s="133" t="s">
        <v>105</v>
      </c>
      <c r="AZ184" s="133" t="s">
        <v>103</v>
      </c>
      <c r="BA184" s="133"/>
      <c r="BB184" s="133"/>
    </row>
    <row r="185" spans="2:54" s="3" customFormat="1" ht="60">
      <c r="B185" s="113" t="s">
        <v>543</v>
      </c>
      <c r="C185" s="113" t="s">
        <v>290</v>
      </c>
      <c r="D185" s="113" t="s">
        <v>29</v>
      </c>
      <c r="E185" s="113" t="s">
        <v>32</v>
      </c>
      <c r="F185" s="113"/>
      <c r="G185" s="114" t="s">
        <v>324</v>
      </c>
      <c r="H185" s="114" t="s">
        <v>108</v>
      </c>
      <c r="I185" s="113"/>
      <c r="J185" s="113"/>
      <c r="K185" s="115"/>
      <c r="L185" s="116"/>
      <c r="M185" s="117">
        <v>990007.97776000004</v>
      </c>
      <c r="N185" s="113">
        <v>1</v>
      </c>
      <c r="O185" s="113" t="s">
        <v>510</v>
      </c>
      <c r="P185" s="119">
        <v>45703</v>
      </c>
      <c r="Q185" s="119">
        <v>45836</v>
      </c>
      <c r="R185" s="120">
        <v>4950039.8887999998</v>
      </c>
      <c r="S185" s="118"/>
      <c r="T185" s="118"/>
      <c r="U185" s="120" t="s">
        <v>496</v>
      </c>
      <c r="V185" s="148">
        <v>5</v>
      </c>
      <c r="W185" s="122">
        <v>4950040</v>
      </c>
      <c r="X185" s="123" t="s">
        <v>92</v>
      </c>
      <c r="Y185" s="124" t="s">
        <v>466</v>
      </c>
      <c r="Z185" s="125" t="s">
        <v>110</v>
      </c>
      <c r="AA185" s="125" t="s">
        <v>347</v>
      </c>
      <c r="AB185" s="125" t="s">
        <v>94</v>
      </c>
      <c r="AC185" s="126" t="str">
        <f t="shared" ref="AC185:AC216" si="70">"CLE-"&amp;B185</f>
        <v>CLE-169</v>
      </c>
      <c r="AD185" s="123">
        <v>80111600</v>
      </c>
      <c r="AE185" s="47" t="s">
        <v>493</v>
      </c>
      <c r="AF185" s="127">
        <v>45703</v>
      </c>
      <c r="AG185" s="127">
        <v>45703</v>
      </c>
      <c r="AH185" s="141">
        <v>5</v>
      </c>
      <c r="AI185" s="132" t="s">
        <v>96</v>
      </c>
      <c r="AJ185" s="151" t="s">
        <v>97</v>
      </c>
      <c r="AK185" s="128">
        <v>4950040</v>
      </c>
      <c r="AL185" s="128">
        <f t="shared" si="68"/>
        <v>4950040</v>
      </c>
      <c r="AM185" s="128"/>
      <c r="AN185" s="132" t="s">
        <v>94</v>
      </c>
      <c r="AO185" s="132" t="s">
        <v>98</v>
      </c>
      <c r="AP185" s="152" t="s">
        <v>99</v>
      </c>
      <c r="AQ185" s="153" t="s">
        <v>100</v>
      </c>
      <c r="AR185" s="129" t="s">
        <v>32</v>
      </c>
      <c r="AS185" s="130" t="s">
        <v>101</v>
      </c>
      <c r="AT185" s="131" t="s">
        <v>102</v>
      </c>
      <c r="AU185" s="132" t="s">
        <v>94</v>
      </c>
      <c r="AV185" s="132" t="s">
        <v>110</v>
      </c>
      <c r="AW185" s="133" t="s">
        <v>103</v>
      </c>
      <c r="AX185" s="133" t="s">
        <v>104</v>
      </c>
      <c r="AY185" s="133" t="s">
        <v>105</v>
      </c>
      <c r="AZ185" s="133" t="s">
        <v>103</v>
      </c>
      <c r="BA185" s="133"/>
      <c r="BB185" s="133"/>
    </row>
    <row r="186" spans="2:54" s="3" customFormat="1" ht="60">
      <c r="B186" s="113" t="s">
        <v>544</v>
      </c>
      <c r="C186" s="113" t="s">
        <v>290</v>
      </c>
      <c r="D186" s="113" t="s">
        <v>29</v>
      </c>
      <c r="E186" s="113" t="s">
        <v>32</v>
      </c>
      <c r="F186" s="113"/>
      <c r="G186" s="114" t="s">
        <v>324</v>
      </c>
      <c r="H186" s="114" t="s">
        <v>115</v>
      </c>
      <c r="I186" s="113"/>
      <c r="J186" s="113"/>
      <c r="K186" s="115"/>
      <c r="L186" s="116"/>
      <c r="M186" s="117">
        <v>1155011</v>
      </c>
      <c r="N186" s="113">
        <v>1</v>
      </c>
      <c r="O186" s="113" t="s">
        <v>510</v>
      </c>
      <c r="P186" s="119">
        <v>45703</v>
      </c>
      <c r="Q186" s="119">
        <v>45836</v>
      </c>
      <c r="R186" s="120">
        <v>5405975</v>
      </c>
      <c r="S186" s="118"/>
      <c r="T186" s="118"/>
      <c r="U186" s="120" t="s">
        <v>496</v>
      </c>
      <c r="V186" s="148">
        <v>5</v>
      </c>
      <c r="W186" s="122">
        <f>R186</f>
        <v>5405975</v>
      </c>
      <c r="X186" s="123" t="s">
        <v>92</v>
      </c>
      <c r="Y186" s="124" t="s">
        <v>466</v>
      </c>
      <c r="Z186" s="125" t="s">
        <v>110</v>
      </c>
      <c r="AA186" s="125" t="s">
        <v>347</v>
      </c>
      <c r="AB186" s="125" t="s">
        <v>94</v>
      </c>
      <c r="AC186" s="126" t="str">
        <f t="shared" si="70"/>
        <v>CLE-170</v>
      </c>
      <c r="AD186" s="123">
        <v>80111600</v>
      </c>
      <c r="AE186" s="47" t="s">
        <v>493</v>
      </c>
      <c r="AF186" s="127">
        <v>45703</v>
      </c>
      <c r="AG186" s="127">
        <v>45703</v>
      </c>
      <c r="AH186" s="141">
        <v>5</v>
      </c>
      <c r="AI186" s="132" t="s">
        <v>96</v>
      </c>
      <c r="AJ186" s="151" t="s">
        <v>97</v>
      </c>
      <c r="AK186" s="128">
        <f>W186</f>
        <v>5405975</v>
      </c>
      <c r="AL186" s="128">
        <f t="shared" si="68"/>
        <v>5405975</v>
      </c>
      <c r="AM186" s="128"/>
      <c r="AN186" s="132" t="s">
        <v>94</v>
      </c>
      <c r="AO186" s="132" t="s">
        <v>98</v>
      </c>
      <c r="AP186" s="152" t="s">
        <v>99</v>
      </c>
      <c r="AQ186" s="153" t="s">
        <v>100</v>
      </c>
      <c r="AR186" s="129" t="s">
        <v>32</v>
      </c>
      <c r="AS186" s="130" t="s">
        <v>101</v>
      </c>
      <c r="AT186" s="131" t="s">
        <v>102</v>
      </c>
      <c r="AU186" s="132" t="s">
        <v>94</v>
      </c>
      <c r="AV186" s="132" t="s">
        <v>110</v>
      </c>
      <c r="AW186" s="133" t="s">
        <v>103</v>
      </c>
      <c r="AX186" s="133" t="s">
        <v>104</v>
      </c>
      <c r="AY186" s="133" t="s">
        <v>105</v>
      </c>
      <c r="AZ186" s="133" t="s">
        <v>103</v>
      </c>
      <c r="BA186" s="133"/>
      <c r="BB186" s="133"/>
    </row>
    <row r="187" spans="2:54" s="3" customFormat="1" ht="60">
      <c r="B187" s="113" t="s">
        <v>545</v>
      </c>
      <c r="C187" s="113" t="s">
        <v>290</v>
      </c>
      <c r="D187" s="113" t="s">
        <v>29</v>
      </c>
      <c r="E187" s="113" t="s">
        <v>32</v>
      </c>
      <c r="F187" s="113"/>
      <c r="G187" s="114" t="s">
        <v>324</v>
      </c>
      <c r="H187" s="114" t="s">
        <v>108</v>
      </c>
      <c r="I187" s="113"/>
      <c r="J187" s="113"/>
      <c r="K187" s="115"/>
      <c r="L187" s="116"/>
      <c r="M187" s="117">
        <v>990007.97776000004</v>
      </c>
      <c r="N187" s="113">
        <v>1</v>
      </c>
      <c r="O187" s="113" t="s">
        <v>510</v>
      </c>
      <c r="P187" s="119">
        <v>45703</v>
      </c>
      <c r="Q187" s="119">
        <v>45836</v>
      </c>
      <c r="R187" s="120">
        <v>4662672</v>
      </c>
      <c r="S187" s="118"/>
      <c r="T187" s="118"/>
      <c r="U187" s="120" t="s">
        <v>496</v>
      </c>
      <c r="V187" s="148">
        <v>5</v>
      </c>
      <c r="W187" s="122">
        <f>R187</f>
        <v>4662672</v>
      </c>
      <c r="X187" s="123" t="s">
        <v>92</v>
      </c>
      <c r="Y187" s="124" t="s">
        <v>466</v>
      </c>
      <c r="Z187" s="125" t="s">
        <v>110</v>
      </c>
      <c r="AA187" s="125" t="s">
        <v>347</v>
      </c>
      <c r="AB187" s="125" t="s">
        <v>94</v>
      </c>
      <c r="AC187" s="126" t="str">
        <f t="shared" si="70"/>
        <v>CLE-171</v>
      </c>
      <c r="AD187" s="123">
        <v>80111600</v>
      </c>
      <c r="AE187" s="47" t="s">
        <v>493</v>
      </c>
      <c r="AF187" s="127">
        <v>45703</v>
      </c>
      <c r="AG187" s="127">
        <v>45703</v>
      </c>
      <c r="AH187" s="141">
        <v>5</v>
      </c>
      <c r="AI187" s="132" t="s">
        <v>96</v>
      </c>
      <c r="AJ187" s="151" t="s">
        <v>97</v>
      </c>
      <c r="AK187" s="128">
        <f>W187</f>
        <v>4662672</v>
      </c>
      <c r="AL187" s="128">
        <f t="shared" si="68"/>
        <v>4662672</v>
      </c>
      <c r="AM187" s="128"/>
      <c r="AN187" s="132" t="s">
        <v>94</v>
      </c>
      <c r="AO187" s="132" t="s">
        <v>98</v>
      </c>
      <c r="AP187" s="152" t="s">
        <v>99</v>
      </c>
      <c r="AQ187" s="153" t="s">
        <v>100</v>
      </c>
      <c r="AR187" s="129" t="s">
        <v>32</v>
      </c>
      <c r="AS187" s="130" t="s">
        <v>101</v>
      </c>
      <c r="AT187" s="131" t="s">
        <v>102</v>
      </c>
      <c r="AU187" s="132" t="s">
        <v>94</v>
      </c>
      <c r="AV187" s="132" t="s">
        <v>110</v>
      </c>
      <c r="AW187" s="133" t="s">
        <v>103</v>
      </c>
      <c r="AX187" s="133" t="s">
        <v>104</v>
      </c>
      <c r="AY187" s="133" t="s">
        <v>105</v>
      </c>
      <c r="AZ187" s="133" t="s">
        <v>103</v>
      </c>
      <c r="BA187" s="133"/>
      <c r="BB187" s="133"/>
    </row>
    <row r="188" spans="2:54" s="3" customFormat="1" ht="60">
      <c r="B188" s="113" t="s">
        <v>546</v>
      </c>
      <c r="C188" s="113" t="s">
        <v>290</v>
      </c>
      <c r="D188" s="113" t="s">
        <v>29</v>
      </c>
      <c r="E188" s="113" t="s">
        <v>32</v>
      </c>
      <c r="F188" s="113"/>
      <c r="G188" s="114" t="s">
        <v>324</v>
      </c>
      <c r="H188" s="114" t="s">
        <v>108</v>
      </c>
      <c r="I188" s="113"/>
      <c r="J188" s="113"/>
      <c r="K188" s="115"/>
      <c r="L188" s="116"/>
      <c r="M188" s="117">
        <v>1570296</v>
      </c>
      <c r="N188" s="113">
        <v>1</v>
      </c>
      <c r="O188" s="113" t="s">
        <v>510</v>
      </c>
      <c r="P188" s="119">
        <v>45703</v>
      </c>
      <c r="Q188" s="119">
        <v>45836</v>
      </c>
      <c r="R188" s="120">
        <v>7851480</v>
      </c>
      <c r="S188" s="118"/>
      <c r="T188" s="118"/>
      <c r="U188" s="120" t="s">
        <v>496</v>
      </c>
      <c r="V188" s="148">
        <v>5</v>
      </c>
      <c r="W188" s="122">
        <v>7851480</v>
      </c>
      <c r="X188" s="123" t="s">
        <v>92</v>
      </c>
      <c r="Y188" s="124" t="s">
        <v>466</v>
      </c>
      <c r="Z188" s="125" t="s">
        <v>110</v>
      </c>
      <c r="AA188" s="125" t="s">
        <v>347</v>
      </c>
      <c r="AB188" s="125" t="s">
        <v>94</v>
      </c>
      <c r="AC188" s="126" t="str">
        <f t="shared" si="70"/>
        <v>CLE-172</v>
      </c>
      <c r="AD188" s="123">
        <v>80111600</v>
      </c>
      <c r="AE188" s="47" t="s">
        <v>493</v>
      </c>
      <c r="AF188" s="127">
        <v>45703</v>
      </c>
      <c r="AG188" s="127">
        <v>45703</v>
      </c>
      <c r="AH188" s="141">
        <v>5</v>
      </c>
      <c r="AI188" s="132" t="s">
        <v>96</v>
      </c>
      <c r="AJ188" s="151" t="s">
        <v>97</v>
      </c>
      <c r="AK188" s="128">
        <v>7851480</v>
      </c>
      <c r="AL188" s="128">
        <f t="shared" si="68"/>
        <v>7851480</v>
      </c>
      <c r="AM188" s="128"/>
      <c r="AN188" s="132" t="s">
        <v>94</v>
      </c>
      <c r="AO188" s="132" t="s">
        <v>98</v>
      </c>
      <c r="AP188" s="152" t="s">
        <v>99</v>
      </c>
      <c r="AQ188" s="153" t="s">
        <v>100</v>
      </c>
      <c r="AR188" s="129" t="s">
        <v>32</v>
      </c>
      <c r="AS188" s="130" t="s">
        <v>101</v>
      </c>
      <c r="AT188" s="131" t="s">
        <v>102</v>
      </c>
      <c r="AU188" s="132" t="s">
        <v>94</v>
      </c>
      <c r="AV188" s="132" t="s">
        <v>110</v>
      </c>
      <c r="AW188" s="133" t="s">
        <v>103</v>
      </c>
      <c r="AX188" s="133" t="s">
        <v>104</v>
      </c>
      <c r="AY188" s="133" t="s">
        <v>105</v>
      </c>
      <c r="AZ188" s="133" t="s">
        <v>103</v>
      </c>
      <c r="BA188" s="133"/>
      <c r="BB188" s="133"/>
    </row>
    <row r="189" spans="2:54" s="3" customFormat="1" ht="60">
      <c r="B189" s="113" t="s">
        <v>547</v>
      </c>
      <c r="C189" s="113" t="s">
        <v>290</v>
      </c>
      <c r="D189" s="113" t="s">
        <v>29</v>
      </c>
      <c r="E189" s="113" t="s">
        <v>32</v>
      </c>
      <c r="F189" s="113"/>
      <c r="G189" s="114" t="s">
        <v>324</v>
      </c>
      <c r="H189" s="114" t="s">
        <v>108</v>
      </c>
      <c r="I189" s="113"/>
      <c r="J189" s="113"/>
      <c r="K189" s="115"/>
      <c r="L189" s="116"/>
      <c r="M189" s="117">
        <v>990007.97776000004</v>
      </c>
      <c r="N189" s="113">
        <v>1</v>
      </c>
      <c r="O189" s="113" t="s">
        <v>510</v>
      </c>
      <c r="P189" s="119">
        <v>45703</v>
      </c>
      <c r="Q189" s="119">
        <v>45836</v>
      </c>
      <c r="R189" s="120">
        <v>4806356</v>
      </c>
      <c r="S189" s="118"/>
      <c r="T189" s="118"/>
      <c r="U189" s="120" t="s">
        <v>496</v>
      </c>
      <c r="V189" s="148">
        <v>5</v>
      </c>
      <c r="W189" s="122">
        <f>R189</f>
        <v>4806356</v>
      </c>
      <c r="X189" s="123" t="s">
        <v>92</v>
      </c>
      <c r="Y189" s="124" t="s">
        <v>466</v>
      </c>
      <c r="Z189" s="125" t="s">
        <v>110</v>
      </c>
      <c r="AA189" s="125" t="s">
        <v>347</v>
      </c>
      <c r="AB189" s="125" t="s">
        <v>94</v>
      </c>
      <c r="AC189" s="126" t="str">
        <f t="shared" si="70"/>
        <v>CLE-173</v>
      </c>
      <c r="AD189" s="123">
        <v>80111600</v>
      </c>
      <c r="AE189" s="47" t="s">
        <v>493</v>
      </c>
      <c r="AF189" s="127">
        <v>45703</v>
      </c>
      <c r="AG189" s="127">
        <v>45703</v>
      </c>
      <c r="AH189" s="141">
        <v>5</v>
      </c>
      <c r="AI189" s="132" t="s">
        <v>96</v>
      </c>
      <c r="AJ189" s="151" t="s">
        <v>97</v>
      </c>
      <c r="AK189" s="128">
        <f>W189</f>
        <v>4806356</v>
      </c>
      <c r="AL189" s="128">
        <f t="shared" si="68"/>
        <v>4806356</v>
      </c>
      <c r="AM189" s="128"/>
      <c r="AN189" s="132" t="s">
        <v>94</v>
      </c>
      <c r="AO189" s="132" t="s">
        <v>98</v>
      </c>
      <c r="AP189" s="152" t="s">
        <v>99</v>
      </c>
      <c r="AQ189" s="153" t="s">
        <v>100</v>
      </c>
      <c r="AR189" s="129" t="s">
        <v>32</v>
      </c>
      <c r="AS189" s="130" t="s">
        <v>101</v>
      </c>
      <c r="AT189" s="131" t="s">
        <v>102</v>
      </c>
      <c r="AU189" s="132" t="s">
        <v>94</v>
      </c>
      <c r="AV189" s="132" t="s">
        <v>110</v>
      </c>
      <c r="AW189" s="133" t="s">
        <v>103</v>
      </c>
      <c r="AX189" s="133" t="s">
        <v>104</v>
      </c>
      <c r="AY189" s="133" t="s">
        <v>105</v>
      </c>
      <c r="AZ189" s="133" t="s">
        <v>103</v>
      </c>
      <c r="BA189" s="133"/>
      <c r="BB189" s="133"/>
    </row>
    <row r="190" spans="2:54" s="3" customFormat="1" ht="60">
      <c r="B190" s="113" t="s">
        <v>548</v>
      </c>
      <c r="C190" s="113" t="s">
        <v>290</v>
      </c>
      <c r="D190" s="113" t="s">
        <v>29</v>
      </c>
      <c r="E190" s="113" t="s">
        <v>32</v>
      </c>
      <c r="F190" s="113"/>
      <c r="G190" s="114" t="s">
        <v>324</v>
      </c>
      <c r="H190" s="114" t="s">
        <v>108</v>
      </c>
      <c r="I190" s="113"/>
      <c r="J190" s="113"/>
      <c r="K190" s="115"/>
      <c r="L190" s="116"/>
      <c r="M190" s="117">
        <v>990007.97776000004</v>
      </c>
      <c r="N190" s="113">
        <v>1</v>
      </c>
      <c r="O190" s="113" t="s">
        <v>510</v>
      </c>
      <c r="P190" s="119">
        <v>45703</v>
      </c>
      <c r="Q190" s="119">
        <v>45836</v>
      </c>
      <c r="R190" s="120">
        <v>4950039.8887999998</v>
      </c>
      <c r="S190" s="118"/>
      <c r="T190" s="118"/>
      <c r="U190" s="120" t="s">
        <v>496</v>
      </c>
      <c r="V190" s="148">
        <v>5</v>
      </c>
      <c r="W190" s="122">
        <v>4950040</v>
      </c>
      <c r="X190" s="123" t="s">
        <v>92</v>
      </c>
      <c r="Y190" s="124" t="s">
        <v>466</v>
      </c>
      <c r="Z190" s="125" t="s">
        <v>110</v>
      </c>
      <c r="AA190" s="125" t="s">
        <v>347</v>
      </c>
      <c r="AB190" s="125" t="s">
        <v>94</v>
      </c>
      <c r="AC190" s="126" t="str">
        <f t="shared" si="70"/>
        <v>CLE-174</v>
      </c>
      <c r="AD190" s="123">
        <v>80111600</v>
      </c>
      <c r="AE190" s="47" t="s">
        <v>493</v>
      </c>
      <c r="AF190" s="127">
        <v>45703</v>
      </c>
      <c r="AG190" s="127">
        <v>45703</v>
      </c>
      <c r="AH190" s="141">
        <v>5</v>
      </c>
      <c r="AI190" s="132" t="s">
        <v>96</v>
      </c>
      <c r="AJ190" s="151" t="s">
        <v>97</v>
      </c>
      <c r="AK190" s="128">
        <v>4950040</v>
      </c>
      <c r="AL190" s="128">
        <f t="shared" si="68"/>
        <v>4950040</v>
      </c>
      <c r="AM190" s="128"/>
      <c r="AN190" s="132" t="s">
        <v>94</v>
      </c>
      <c r="AO190" s="132" t="s">
        <v>98</v>
      </c>
      <c r="AP190" s="152" t="s">
        <v>99</v>
      </c>
      <c r="AQ190" s="153" t="s">
        <v>100</v>
      </c>
      <c r="AR190" s="129" t="s">
        <v>32</v>
      </c>
      <c r="AS190" s="130" t="s">
        <v>101</v>
      </c>
      <c r="AT190" s="131" t="s">
        <v>102</v>
      </c>
      <c r="AU190" s="132" t="s">
        <v>94</v>
      </c>
      <c r="AV190" s="132" t="s">
        <v>110</v>
      </c>
      <c r="AW190" s="133" t="s">
        <v>103</v>
      </c>
      <c r="AX190" s="133" t="s">
        <v>104</v>
      </c>
      <c r="AY190" s="133" t="s">
        <v>105</v>
      </c>
      <c r="AZ190" s="133" t="s">
        <v>103</v>
      </c>
      <c r="BA190" s="133"/>
      <c r="BB190" s="133"/>
    </row>
    <row r="191" spans="2:54" s="3" customFormat="1" ht="60">
      <c r="B191" s="113" t="s">
        <v>549</v>
      </c>
      <c r="C191" s="113" t="s">
        <v>290</v>
      </c>
      <c r="D191" s="113" t="s">
        <v>29</v>
      </c>
      <c r="E191" s="113" t="s">
        <v>32</v>
      </c>
      <c r="F191" s="113"/>
      <c r="G191" s="114" t="s">
        <v>324</v>
      </c>
      <c r="H191" s="114" t="s">
        <v>115</v>
      </c>
      <c r="I191" s="113"/>
      <c r="J191" s="113"/>
      <c r="K191" s="115"/>
      <c r="L191" s="116"/>
      <c r="M191" s="117">
        <v>1155011</v>
      </c>
      <c r="N191" s="113">
        <v>1</v>
      </c>
      <c r="O191" s="113" t="s">
        <v>510</v>
      </c>
      <c r="P191" s="119">
        <v>45703</v>
      </c>
      <c r="Q191" s="119">
        <v>45836</v>
      </c>
      <c r="R191" s="120">
        <v>5775055</v>
      </c>
      <c r="S191" s="118"/>
      <c r="T191" s="118"/>
      <c r="U191" s="120" t="s">
        <v>496</v>
      </c>
      <c r="V191" s="148">
        <v>5</v>
      </c>
      <c r="W191" s="122">
        <v>5775055</v>
      </c>
      <c r="X191" s="123" t="s">
        <v>92</v>
      </c>
      <c r="Y191" s="124" t="s">
        <v>466</v>
      </c>
      <c r="Z191" s="125" t="s">
        <v>110</v>
      </c>
      <c r="AA191" s="125" t="s">
        <v>347</v>
      </c>
      <c r="AB191" s="125" t="s">
        <v>94</v>
      </c>
      <c r="AC191" s="126" t="str">
        <f t="shared" si="70"/>
        <v>CLE-175</v>
      </c>
      <c r="AD191" s="123">
        <v>80111600</v>
      </c>
      <c r="AE191" s="47" t="s">
        <v>493</v>
      </c>
      <c r="AF191" s="127">
        <v>45703</v>
      </c>
      <c r="AG191" s="127">
        <v>45703</v>
      </c>
      <c r="AH191" s="141">
        <v>5</v>
      </c>
      <c r="AI191" s="132" t="s">
        <v>96</v>
      </c>
      <c r="AJ191" s="151" t="s">
        <v>97</v>
      </c>
      <c r="AK191" s="128">
        <v>5775055</v>
      </c>
      <c r="AL191" s="128">
        <f t="shared" si="68"/>
        <v>5775055</v>
      </c>
      <c r="AM191" s="128"/>
      <c r="AN191" s="132" t="s">
        <v>94</v>
      </c>
      <c r="AO191" s="132" t="s">
        <v>98</v>
      </c>
      <c r="AP191" s="152" t="s">
        <v>99</v>
      </c>
      <c r="AQ191" s="153" t="s">
        <v>100</v>
      </c>
      <c r="AR191" s="129" t="s">
        <v>32</v>
      </c>
      <c r="AS191" s="130" t="s">
        <v>101</v>
      </c>
      <c r="AT191" s="131" t="s">
        <v>102</v>
      </c>
      <c r="AU191" s="132" t="s">
        <v>94</v>
      </c>
      <c r="AV191" s="132" t="s">
        <v>110</v>
      </c>
      <c r="AW191" s="133" t="s">
        <v>103</v>
      </c>
      <c r="AX191" s="133" t="s">
        <v>104</v>
      </c>
      <c r="AY191" s="133" t="s">
        <v>105</v>
      </c>
      <c r="AZ191" s="133" t="s">
        <v>103</v>
      </c>
      <c r="BA191" s="133"/>
      <c r="BB191" s="133"/>
    </row>
    <row r="192" spans="2:54" s="3" customFormat="1" ht="60">
      <c r="B192" s="113" t="s">
        <v>550</v>
      </c>
      <c r="C192" s="113" t="s">
        <v>290</v>
      </c>
      <c r="D192" s="113" t="s">
        <v>29</v>
      </c>
      <c r="E192" s="113" t="s">
        <v>32</v>
      </c>
      <c r="F192" s="113"/>
      <c r="G192" s="114" t="s">
        <v>324</v>
      </c>
      <c r="H192" s="114" t="s">
        <v>108</v>
      </c>
      <c r="I192" s="113"/>
      <c r="J192" s="113"/>
      <c r="K192" s="115"/>
      <c r="L192" s="116"/>
      <c r="M192" s="117">
        <v>1062544</v>
      </c>
      <c r="N192" s="113">
        <v>1</v>
      </c>
      <c r="O192" s="113" t="s">
        <v>510</v>
      </c>
      <c r="P192" s="119">
        <v>45717</v>
      </c>
      <c r="Q192" s="119">
        <v>45836</v>
      </c>
      <c r="R192" s="120">
        <v>4106492</v>
      </c>
      <c r="S192" s="118"/>
      <c r="T192" s="118"/>
      <c r="U192" s="120" t="s">
        <v>496</v>
      </c>
      <c r="V192" s="148">
        <v>4</v>
      </c>
      <c r="W192" s="122">
        <f>+R192</f>
        <v>4106492</v>
      </c>
      <c r="X192" s="123" t="s">
        <v>92</v>
      </c>
      <c r="Y192" s="124" t="s">
        <v>466</v>
      </c>
      <c r="Z192" s="125" t="s">
        <v>110</v>
      </c>
      <c r="AA192" s="125" t="s">
        <v>347</v>
      </c>
      <c r="AB192" s="125" t="s">
        <v>94</v>
      </c>
      <c r="AC192" s="126" t="str">
        <f t="shared" si="70"/>
        <v>CLE-176</v>
      </c>
      <c r="AD192" s="123">
        <v>80111600</v>
      </c>
      <c r="AE192" s="47" t="s">
        <v>493</v>
      </c>
      <c r="AF192" s="127" t="s">
        <v>644</v>
      </c>
      <c r="AG192" s="127" t="s">
        <v>644</v>
      </c>
      <c r="AH192" s="141">
        <v>4</v>
      </c>
      <c r="AI192" s="132" t="s">
        <v>96</v>
      </c>
      <c r="AJ192" s="151" t="s">
        <v>97</v>
      </c>
      <c r="AK192" s="128">
        <f>+W192</f>
        <v>4106492</v>
      </c>
      <c r="AL192" s="128">
        <f t="shared" si="68"/>
        <v>4106492</v>
      </c>
      <c r="AM192" s="128"/>
      <c r="AN192" s="132" t="s">
        <v>94</v>
      </c>
      <c r="AO192" s="132" t="s">
        <v>98</v>
      </c>
      <c r="AP192" s="152" t="s">
        <v>99</v>
      </c>
      <c r="AQ192" s="153" t="s">
        <v>100</v>
      </c>
      <c r="AR192" s="129" t="s">
        <v>32</v>
      </c>
      <c r="AS192" s="130" t="s">
        <v>101</v>
      </c>
      <c r="AT192" s="131" t="s">
        <v>102</v>
      </c>
      <c r="AU192" s="132" t="s">
        <v>94</v>
      </c>
      <c r="AV192" s="132" t="s">
        <v>110</v>
      </c>
      <c r="AW192" s="133" t="s">
        <v>103</v>
      </c>
      <c r="AX192" s="133" t="s">
        <v>104</v>
      </c>
      <c r="AY192" s="133" t="s">
        <v>105</v>
      </c>
      <c r="AZ192" s="133" t="s">
        <v>103</v>
      </c>
      <c r="BA192" s="133"/>
      <c r="BB192" s="133"/>
    </row>
    <row r="193" spans="2:54" s="3" customFormat="1" ht="60">
      <c r="B193" s="113" t="s">
        <v>551</v>
      </c>
      <c r="C193" s="113" t="s">
        <v>290</v>
      </c>
      <c r="D193" s="113" t="s">
        <v>29</v>
      </c>
      <c r="E193" s="113" t="s">
        <v>32</v>
      </c>
      <c r="F193" s="113"/>
      <c r="G193" s="114" t="s">
        <v>324</v>
      </c>
      <c r="H193" s="114" t="s">
        <v>115</v>
      </c>
      <c r="I193" s="113"/>
      <c r="J193" s="113"/>
      <c r="K193" s="115"/>
      <c r="L193" s="116"/>
      <c r="M193" s="117">
        <v>1155011</v>
      </c>
      <c r="N193" s="113">
        <v>1</v>
      </c>
      <c r="O193" s="113" t="s">
        <v>510</v>
      </c>
      <c r="P193" s="119">
        <v>45703</v>
      </c>
      <c r="Q193" s="119">
        <v>45836</v>
      </c>
      <c r="R193" s="120">
        <v>5775055</v>
      </c>
      <c r="S193" s="118"/>
      <c r="T193" s="118"/>
      <c r="U193" s="120" t="s">
        <v>496</v>
      </c>
      <c r="V193" s="148">
        <v>5</v>
      </c>
      <c r="W193" s="122">
        <v>5775055</v>
      </c>
      <c r="X193" s="123" t="s">
        <v>92</v>
      </c>
      <c r="Y193" s="124" t="s">
        <v>466</v>
      </c>
      <c r="Z193" s="125" t="s">
        <v>110</v>
      </c>
      <c r="AA193" s="125" t="s">
        <v>347</v>
      </c>
      <c r="AB193" s="125" t="s">
        <v>94</v>
      </c>
      <c r="AC193" s="126" t="str">
        <f t="shared" si="70"/>
        <v>CLE-177</v>
      </c>
      <c r="AD193" s="123">
        <v>80111600</v>
      </c>
      <c r="AE193" s="47" t="s">
        <v>493</v>
      </c>
      <c r="AF193" s="127" t="s">
        <v>644</v>
      </c>
      <c r="AG193" s="127" t="s">
        <v>644</v>
      </c>
      <c r="AH193" s="141">
        <v>5</v>
      </c>
      <c r="AI193" s="132" t="s">
        <v>96</v>
      </c>
      <c r="AJ193" s="151" t="s">
        <v>97</v>
      </c>
      <c r="AK193" s="128">
        <v>5775055</v>
      </c>
      <c r="AL193" s="128">
        <f t="shared" si="68"/>
        <v>5775055</v>
      </c>
      <c r="AM193" s="128"/>
      <c r="AN193" s="132" t="s">
        <v>94</v>
      </c>
      <c r="AO193" s="132" t="s">
        <v>98</v>
      </c>
      <c r="AP193" s="152" t="s">
        <v>99</v>
      </c>
      <c r="AQ193" s="153" t="s">
        <v>100</v>
      </c>
      <c r="AR193" s="129" t="s">
        <v>32</v>
      </c>
      <c r="AS193" s="130" t="s">
        <v>101</v>
      </c>
      <c r="AT193" s="131" t="s">
        <v>102</v>
      </c>
      <c r="AU193" s="132" t="s">
        <v>94</v>
      </c>
      <c r="AV193" s="132" t="s">
        <v>110</v>
      </c>
      <c r="AW193" s="133" t="s">
        <v>103</v>
      </c>
      <c r="AX193" s="133" t="s">
        <v>104</v>
      </c>
      <c r="AY193" s="133" t="s">
        <v>105</v>
      </c>
      <c r="AZ193" s="133" t="s">
        <v>103</v>
      </c>
      <c r="BA193" s="133"/>
      <c r="BB193" s="133"/>
    </row>
    <row r="194" spans="2:54" s="3" customFormat="1" ht="60">
      <c r="B194" s="113" t="s">
        <v>552</v>
      </c>
      <c r="C194" s="113" t="s">
        <v>290</v>
      </c>
      <c r="D194" s="113" t="s">
        <v>29</v>
      </c>
      <c r="E194" s="113" t="s">
        <v>32</v>
      </c>
      <c r="F194" s="113"/>
      <c r="G194" s="114" t="s">
        <v>324</v>
      </c>
      <c r="H194" s="114" t="s">
        <v>108</v>
      </c>
      <c r="I194" s="113"/>
      <c r="J194" s="113"/>
      <c r="K194" s="115"/>
      <c r="L194" s="116"/>
      <c r="M194" s="117">
        <v>990007.97776000004</v>
      </c>
      <c r="N194" s="113">
        <v>1</v>
      </c>
      <c r="O194" s="113" t="s">
        <v>510</v>
      </c>
      <c r="P194" s="119">
        <v>45703</v>
      </c>
      <c r="Q194" s="119">
        <v>45836</v>
      </c>
      <c r="R194" s="120">
        <v>4950039.8887999998</v>
      </c>
      <c r="S194" s="118"/>
      <c r="T194" s="118"/>
      <c r="U194" s="120" t="s">
        <v>496</v>
      </c>
      <c r="V194" s="148">
        <v>5</v>
      </c>
      <c r="W194" s="122">
        <v>4950040</v>
      </c>
      <c r="X194" s="123" t="s">
        <v>92</v>
      </c>
      <c r="Y194" s="124" t="s">
        <v>466</v>
      </c>
      <c r="Z194" s="125" t="s">
        <v>110</v>
      </c>
      <c r="AA194" s="125" t="s">
        <v>347</v>
      </c>
      <c r="AB194" s="125" t="s">
        <v>94</v>
      </c>
      <c r="AC194" s="126" t="str">
        <f t="shared" si="70"/>
        <v>CLE-178</v>
      </c>
      <c r="AD194" s="123">
        <v>80111600</v>
      </c>
      <c r="AE194" s="47" t="s">
        <v>493</v>
      </c>
      <c r="AF194" s="127" t="s">
        <v>644</v>
      </c>
      <c r="AG194" s="127" t="s">
        <v>644</v>
      </c>
      <c r="AH194" s="141">
        <v>5</v>
      </c>
      <c r="AI194" s="132" t="s">
        <v>96</v>
      </c>
      <c r="AJ194" s="151" t="s">
        <v>97</v>
      </c>
      <c r="AK194" s="128">
        <v>4950040</v>
      </c>
      <c r="AL194" s="128">
        <f t="shared" si="68"/>
        <v>4950040</v>
      </c>
      <c r="AM194" s="128"/>
      <c r="AN194" s="132" t="s">
        <v>94</v>
      </c>
      <c r="AO194" s="132" t="s">
        <v>98</v>
      </c>
      <c r="AP194" s="152" t="s">
        <v>99</v>
      </c>
      <c r="AQ194" s="153" t="s">
        <v>100</v>
      </c>
      <c r="AR194" s="129" t="s">
        <v>32</v>
      </c>
      <c r="AS194" s="130" t="s">
        <v>101</v>
      </c>
      <c r="AT194" s="131" t="s">
        <v>102</v>
      </c>
      <c r="AU194" s="132" t="s">
        <v>94</v>
      </c>
      <c r="AV194" s="132" t="s">
        <v>110</v>
      </c>
      <c r="AW194" s="133" t="s">
        <v>103</v>
      </c>
      <c r="AX194" s="133" t="s">
        <v>104</v>
      </c>
      <c r="AY194" s="133" t="s">
        <v>105</v>
      </c>
      <c r="AZ194" s="133" t="s">
        <v>103</v>
      </c>
      <c r="BA194" s="133"/>
      <c r="BB194" s="133"/>
    </row>
    <row r="195" spans="2:54" s="3" customFormat="1" ht="60">
      <c r="B195" s="113" t="s">
        <v>553</v>
      </c>
      <c r="C195" s="113" t="s">
        <v>290</v>
      </c>
      <c r="D195" s="113" t="s">
        <v>29</v>
      </c>
      <c r="E195" s="113" t="s">
        <v>32</v>
      </c>
      <c r="F195" s="113"/>
      <c r="G195" s="114" t="s">
        <v>324</v>
      </c>
      <c r="H195" s="114" t="s">
        <v>108</v>
      </c>
      <c r="I195" s="113"/>
      <c r="J195" s="113"/>
      <c r="K195" s="115"/>
      <c r="L195" s="116"/>
      <c r="M195" s="117">
        <v>990007.97776000004</v>
      </c>
      <c r="N195" s="113">
        <v>1</v>
      </c>
      <c r="O195" s="113" t="s">
        <v>510</v>
      </c>
      <c r="P195" s="119">
        <v>45703</v>
      </c>
      <c r="Q195" s="119">
        <v>45836</v>
      </c>
      <c r="R195" s="120">
        <v>4950039.8887999998</v>
      </c>
      <c r="S195" s="118"/>
      <c r="T195" s="118"/>
      <c r="U195" s="120" t="s">
        <v>496</v>
      </c>
      <c r="V195" s="148">
        <v>5</v>
      </c>
      <c r="W195" s="122">
        <v>4950040</v>
      </c>
      <c r="X195" s="123" t="s">
        <v>92</v>
      </c>
      <c r="Y195" s="124" t="s">
        <v>466</v>
      </c>
      <c r="Z195" s="125" t="s">
        <v>110</v>
      </c>
      <c r="AA195" s="125" t="s">
        <v>347</v>
      </c>
      <c r="AB195" s="125" t="s">
        <v>94</v>
      </c>
      <c r="AC195" s="126" t="str">
        <f t="shared" si="70"/>
        <v>CLE-179</v>
      </c>
      <c r="AD195" s="123">
        <v>80111600</v>
      </c>
      <c r="AE195" s="47" t="s">
        <v>493</v>
      </c>
      <c r="AF195" s="127" t="s">
        <v>644</v>
      </c>
      <c r="AG195" s="127" t="s">
        <v>644</v>
      </c>
      <c r="AH195" s="141">
        <v>5</v>
      </c>
      <c r="AI195" s="132" t="s">
        <v>96</v>
      </c>
      <c r="AJ195" s="151" t="s">
        <v>97</v>
      </c>
      <c r="AK195" s="128">
        <v>4950040</v>
      </c>
      <c r="AL195" s="128">
        <f t="shared" si="68"/>
        <v>4950040</v>
      </c>
      <c r="AM195" s="128"/>
      <c r="AN195" s="132" t="s">
        <v>94</v>
      </c>
      <c r="AO195" s="132" t="s">
        <v>98</v>
      </c>
      <c r="AP195" s="152" t="s">
        <v>99</v>
      </c>
      <c r="AQ195" s="153" t="s">
        <v>100</v>
      </c>
      <c r="AR195" s="129" t="s">
        <v>32</v>
      </c>
      <c r="AS195" s="130" t="s">
        <v>101</v>
      </c>
      <c r="AT195" s="131" t="s">
        <v>102</v>
      </c>
      <c r="AU195" s="132" t="s">
        <v>94</v>
      </c>
      <c r="AV195" s="132" t="s">
        <v>110</v>
      </c>
      <c r="AW195" s="133" t="s">
        <v>103</v>
      </c>
      <c r="AX195" s="133" t="s">
        <v>104</v>
      </c>
      <c r="AY195" s="133" t="s">
        <v>105</v>
      </c>
      <c r="AZ195" s="133" t="s">
        <v>103</v>
      </c>
      <c r="BA195" s="133"/>
      <c r="BB195" s="133"/>
    </row>
    <row r="196" spans="2:54" s="3" customFormat="1" ht="60">
      <c r="B196" s="113" t="s">
        <v>554</v>
      </c>
      <c r="C196" s="113" t="s">
        <v>290</v>
      </c>
      <c r="D196" s="113" t="s">
        <v>29</v>
      </c>
      <c r="E196" s="113" t="s">
        <v>32</v>
      </c>
      <c r="F196" s="113"/>
      <c r="G196" s="114" t="s">
        <v>324</v>
      </c>
      <c r="H196" s="114" t="s">
        <v>115</v>
      </c>
      <c r="I196" s="113"/>
      <c r="J196" s="113"/>
      <c r="K196" s="115"/>
      <c r="L196" s="116"/>
      <c r="M196" s="117">
        <v>1900301</v>
      </c>
      <c r="N196" s="113">
        <v>1</v>
      </c>
      <c r="O196" s="113" t="s">
        <v>510</v>
      </c>
      <c r="P196" s="119">
        <v>45703</v>
      </c>
      <c r="Q196" s="119">
        <v>45836</v>
      </c>
      <c r="R196" s="120">
        <v>9501505</v>
      </c>
      <c r="S196" s="118"/>
      <c r="T196" s="118"/>
      <c r="U196" s="120" t="s">
        <v>496</v>
      </c>
      <c r="V196" s="148">
        <v>5</v>
      </c>
      <c r="W196" s="122">
        <v>9501505</v>
      </c>
      <c r="X196" s="123" t="s">
        <v>92</v>
      </c>
      <c r="Y196" s="124" t="s">
        <v>466</v>
      </c>
      <c r="Z196" s="125" t="s">
        <v>110</v>
      </c>
      <c r="AA196" s="125" t="s">
        <v>347</v>
      </c>
      <c r="AB196" s="125" t="s">
        <v>94</v>
      </c>
      <c r="AC196" s="126" t="str">
        <f t="shared" si="70"/>
        <v>CLE-180</v>
      </c>
      <c r="AD196" s="123">
        <v>80111600</v>
      </c>
      <c r="AE196" s="47" t="s">
        <v>493</v>
      </c>
      <c r="AF196" s="127" t="s">
        <v>644</v>
      </c>
      <c r="AG196" s="127" t="s">
        <v>644</v>
      </c>
      <c r="AH196" s="141">
        <v>5</v>
      </c>
      <c r="AI196" s="132" t="s">
        <v>96</v>
      </c>
      <c r="AJ196" s="151" t="s">
        <v>97</v>
      </c>
      <c r="AK196" s="128">
        <v>9501505</v>
      </c>
      <c r="AL196" s="128">
        <f t="shared" si="68"/>
        <v>9501505</v>
      </c>
      <c r="AM196" s="128"/>
      <c r="AN196" s="132" t="s">
        <v>94</v>
      </c>
      <c r="AO196" s="132" t="s">
        <v>98</v>
      </c>
      <c r="AP196" s="152" t="s">
        <v>99</v>
      </c>
      <c r="AQ196" s="153" t="s">
        <v>100</v>
      </c>
      <c r="AR196" s="129" t="s">
        <v>32</v>
      </c>
      <c r="AS196" s="130" t="s">
        <v>101</v>
      </c>
      <c r="AT196" s="131" t="s">
        <v>102</v>
      </c>
      <c r="AU196" s="132" t="s">
        <v>94</v>
      </c>
      <c r="AV196" s="132" t="s">
        <v>110</v>
      </c>
      <c r="AW196" s="133" t="s">
        <v>103</v>
      </c>
      <c r="AX196" s="133" t="s">
        <v>104</v>
      </c>
      <c r="AY196" s="133" t="s">
        <v>105</v>
      </c>
      <c r="AZ196" s="133" t="s">
        <v>103</v>
      </c>
      <c r="BA196" s="133"/>
      <c r="BB196" s="133"/>
    </row>
    <row r="197" spans="2:54" s="3" customFormat="1" ht="60">
      <c r="B197" s="113" t="s">
        <v>555</v>
      </c>
      <c r="C197" s="113" t="s">
        <v>290</v>
      </c>
      <c r="D197" s="113" t="s">
        <v>29</v>
      </c>
      <c r="E197" s="113" t="s">
        <v>32</v>
      </c>
      <c r="F197" s="113"/>
      <c r="G197" s="114" t="s">
        <v>324</v>
      </c>
      <c r="H197" s="114" t="s">
        <v>108</v>
      </c>
      <c r="I197" s="113"/>
      <c r="J197" s="113"/>
      <c r="K197" s="115"/>
      <c r="L197" s="116"/>
      <c r="M197" s="117">
        <v>990007.97776000004</v>
      </c>
      <c r="N197" s="113">
        <v>1</v>
      </c>
      <c r="O197" s="113" t="s">
        <v>510</v>
      </c>
      <c r="P197" s="119">
        <v>45703</v>
      </c>
      <c r="Q197" s="119">
        <v>45836</v>
      </c>
      <c r="R197" s="120">
        <v>4950039.8887999998</v>
      </c>
      <c r="S197" s="118"/>
      <c r="T197" s="118"/>
      <c r="U197" s="120" t="s">
        <v>496</v>
      </c>
      <c r="V197" s="148">
        <v>5</v>
      </c>
      <c r="W197" s="122">
        <v>4950040</v>
      </c>
      <c r="X197" s="123" t="s">
        <v>92</v>
      </c>
      <c r="Y197" s="124" t="s">
        <v>466</v>
      </c>
      <c r="Z197" s="125" t="s">
        <v>110</v>
      </c>
      <c r="AA197" s="125" t="s">
        <v>347</v>
      </c>
      <c r="AB197" s="125" t="s">
        <v>94</v>
      </c>
      <c r="AC197" s="126" t="str">
        <f t="shared" si="70"/>
        <v>CLE-181</v>
      </c>
      <c r="AD197" s="123">
        <v>80111600</v>
      </c>
      <c r="AE197" s="47" t="s">
        <v>493</v>
      </c>
      <c r="AF197" s="127" t="s">
        <v>644</v>
      </c>
      <c r="AG197" s="127" t="s">
        <v>644</v>
      </c>
      <c r="AH197" s="141">
        <v>5</v>
      </c>
      <c r="AI197" s="132" t="s">
        <v>96</v>
      </c>
      <c r="AJ197" s="151" t="s">
        <v>97</v>
      </c>
      <c r="AK197" s="128">
        <v>4950040</v>
      </c>
      <c r="AL197" s="128">
        <f t="shared" si="68"/>
        <v>4950040</v>
      </c>
      <c r="AM197" s="128"/>
      <c r="AN197" s="132" t="s">
        <v>94</v>
      </c>
      <c r="AO197" s="132" t="s">
        <v>98</v>
      </c>
      <c r="AP197" s="152" t="s">
        <v>99</v>
      </c>
      <c r="AQ197" s="153" t="s">
        <v>100</v>
      </c>
      <c r="AR197" s="129" t="s">
        <v>32</v>
      </c>
      <c r="AS197" s="130" t="s">
        <v>101</v>
      </c>
      <c r="AT197" s="131" t="s">
        <v>102</v>
      </c>
      <c r="AU197" s="132" t="s">
        <v>94</v>
      </c>
      <c r="AV197" s="132" t="s">
        <v>110</v>
      </c>
      <c r="AW197" s="133" t="s">
        <v>103</v>
      </c>
      <c r="AX197" s="133" t="s">
        <v>104</v>
      </c>
      <c r="AY197" s="133" t="s">
        <v>105</v>
      </c>
      <c r="AZ197" s="133" t="s">
        <v>103</v>
      </c>
      <c r="BA197" s="133"/>
      <c r="BB197" s="133"/>
    </row>
    <row r="198" spans="2:54" s="3" customFormat="1" ht="60">
      <c r="B198" s="113" t="s">
        <v>556</v>
      </c>
      <c r="C198" s="113" t="s">
        <v>290</v>
      </c>
      <c r="D198" s="113" t="s">
        <v>29</v>
      </c>
      <c r="E198" s="113" t="s">
        <v>32</v>
      </c>
      <c r="F198" s="113"/>
      <c r="G198" s="114" t="s">
        <v>324</v>
      </c>
      <c r="H198" s="114" t="s">
        <v>108</v>
      </c>
      <c r="I198" s="113"/>
      <c r="J198" s="113"/>
      <c r="K198" s="115"/>
      <c r="L198" s="116"/>
      <c r="M198" s="117">
        <v>990007.97776000004</v>
      </c>
      <c r="N198" s="113">
        <v>1</v>
      </c>
      <c r="O198" s="113" t="s">
        <v>510</v>
      </c>
      <c r="P198" s="119">
        <v>45703</v>
      </c>
      <c r="Q198" s="119">
        <v>45836</v>
      </c>
      <c r="R198" s="120">
        <v>4950039.8887999998</v>
      </c>
      <c r="S198" s="118"/>
      <c r="T198" s="118"/>
      <c r="U198" s="120" t="s">
        <v>496</v>
      </c>
      <c r="V198" s="148">
        <v>5</v>
      </c>
      <c r="W198" s="122">
        <v>4950040</v>
      </c>
      <c r="X198" s="123" t="s">
        <v>92</v>
      </c>
      <c r="Y198" s="124" t="s">
        <v>466</v>
      </c>
      <c r="Z198" s="125" t="s">
        <v>110</v>
      </c>
      <c r="AA198" s="125" t="s">
        <v>347</v>
      </c>
      <c r="AB198" s="125" t="s">
        <v>94</v>
      </c>
      <c r="AC198" s="126" t="str">
        <f t="shared" si="70"/>
        <v>CLE-182</v>
      </c>
      <c r="AD198" s="123">
        <v>80111600</v>
      </c>
      <c r="AE198" s="47" t="s">
        <v>493</v>
      </c>
      <c r="AF198" s="127" t="s">
        <v>644</v>
      </c>
      <c r="AG198" s="127" t="s">
        <v>644</v>
      </c>
      <c r="AH198" s="141">
        <v>5</v>
      </c>
      <c r="AI198" s="132" t="s">
        <v>96</v>
      </c>
      <c r="AJ198" s="151" t="s">
        <v>97</v>
      </c>
      <c r="AK198" s="128">
        <v>4950040</v>
      </c>
      <c r="AL198" s="128">
        <f t="shared" si="68"/>
        <v>4950040</v>
      </c>
      <c r="AM198" s="128"/>
      <c r="AN198" s="132" t="s">
        <v>94</v>
      </c>
      <c r="AO198" s="132" t="s">
        <v>98</v>
      </c>
      <c r="AP198" s="152" t="s">
        <v>99</v>
      </c>
      <c r="AQ198" s="153" t="s">
        <v>100</v>
      </c>
      <c r="AR198" s="129" t="s">
        <v>32</v>
      </c>
      <c r="AS198" s="130" t="s">
        <v>101</v>
      </c>
      <c r="AT198" s="131" t="s">
        <v>102</v>
      </c>
      <c r="AU198" s="132" t="s">
        <v>94</v>
      </c>
      <c r="AV198" s="132" t="s">
        <v>110</v>
      </c>
      <c r="AW198" s="133" t="s">
        <v>103</v>
      </c>
      <c r="AX198" s="133" t="s">
        <v>104</v>
      </c>
      <c r="AY198" s="133" t="s">
        <v>105</v>
      </c>
      <c r="AZ198" s="133" t="s">
        <v>103</v>
      </c>
      <c r="BA198" s="133"/>
      <c r="BB198" s="133"/>
    </row>
    <row r="199" spans="2:54" s="3" customFormat="1" ht="60">
      <c r="B199" s="113" t="s">
        <v>557</v>
      </c>
      <c r="C199" s="113" t="s">
        <v>290</v>
      </c>
      <c r="D199" s="113" t="s">
        <v>29</v>
      </c>
      <c r="E199" s="113" t="s">
        <v>32</v>
      </c>
      <c r="F199" s="113"/>
      <c r="G199" s="114" t="s">
        <v>324</v>
      </c>
      <c r="H199" s="114" t="s">
        <v>108</v>
      </c>
      <c r="I199" s="113"/>
      <c r="J199" s="113"/>
      <c r="K199" s="115"/>
      <c r="L199" s="116"/>
      <c r="M199" s="117">
        <v>990007.97776000004</v>
      </c>
      <c r="N199" s="113">
        <v>1</v>
      </c>
      <c r="O199" s="113" t="s">
        <v>510</v>
      </c>
      <c r="P199" s="119">
        <v>45703</v>
      </c>
      <c r="Q199" s="119">
        <v>45836</v>
      </c>
      <c r="R199" s="120">
        <v>4806356</v>
      </c>
      <c r="S199" s="118"/>
      <c r="T199" s="118"/>
      <c r="U199" s="120" t="s">
        <v>496</v>
      </c>
      <c r="V199" s="148">
        <v>5</v>
      </c>
      <c r="W199" s="122">
        <f>R199</f>
        <v>4806356</v>
      </c>
      <c r="X199" s="123" t="s">
        <v>92</v>
      </c>
      <c r="Y199" s="124" t="s">
        <v>466</v>
      </c>
      <c r="Z199" s="125" t="s">
        <v>110</v>
      </c>
      <c r="AA199" s="125" t="s">
        <v>347</v>
      </c>
      <c r="AB199" s="125" t="s">
        <v>94</v>
      </c>
      <c r="AC199" s="126" t="str">
        <f t="shared" si="70"/>
        <v>CLE-183</v>
      </c>
      <c r="AD199" s="123">
        <v>80111600</v>
      </c>
      <c r="AE199" s="47" t="s">
        <v>493</v>
      </c>
      <c r="AF199" s="127" t="s">
        <v>644</v>
      </c>
      <c r="AG199" s="127" t="s">
        <v>644</v>
      </c>
      <c r="AH199" s="141">
        <v>5</v>
      </c>
      <c r="AI199" s="132" t="s">
        <v>96</v>
      </c>
      <c r="AJ199" s="151" t="s">
        <v>97</v>
      </c>
      <c r="AK199" s="128">
        <f>W199</f>
        <v>4806356</v>
      </c>
      <c r="AL199" s="128">
        <f t="shared" si="68"/>
        <v>4806356</v>
      </c>
      <c r="AM199" s="128"/>
      <c r="AN199" s="132" t="s">
        <v>94</v>
      </c>
      <c r="AO199" s="132" t="s">
        <v>98</v>
      </c>
      <c r="AP199" s="152" t="s">
        <v>99</v>
      </c>
      <c r="AQ199" s="153" t="s">
        <v>100</v>
      </c>
      <c r="AR199" s="129" t="s">
        <v>32</v>
      </c>
      <c r="AS199" s="130" t="s">
        <v>101</v>
      </c>
      <c r="AT199" s="131" t="s">
        <v>102</v>
      </c>
      <c r="AU199" s="132" t="s">
        <v>94</v>
      </c>
      <c r="AV199" s="132" t="s">
        <v>110</v>
      </c>
      <c r="AW199" s="133" t="s">
        <v>103</v>
      </c>
      <c r="AX199" s="133" t="s">
        <v>104</v>
      </c>
      <c r="AY199" s="133" t="s">
        <v>105</v>
      </c>
      <c r="AZ199" s="133" t="s">
        <v>103</v>
      </c>
      <c r="BA199" s="133"/>
      <c r="BB199" s="133"/>
    </row>
    <row r="200" spans="2:54" s="3" customFormat="1" ht="60">
      <c r="B200" s="113" t="s">
        <v>558</v>
      </c>
      <c r="C200" s="113" t="s">
        <v>290</v>
      </c>
      <c r="D200" s="113" t="s">
        <v>29</v>
      </c>
      <c r="E200" s="113" t="s">
        <v>32</v>
      </c>
      <c r="F200" s="113"/>
      <c r="G200" s="114" t="s">
        <v>324</v>
      </c>
      <c r="H200" s="114" t="s">
        <v>108</v>
      </c>
      <c r="I200" s="113"/>
      <c r="J200" s="113"/>
      <c r="K200" s="115"/>
      <c r="L200" s="116"/>
      <c r="M200" s="117">
        <v>990007.97776000004</v>
      </c>
      <c r="N200" s="113">
        <v>1</v>
      </c>
      <c r="O200" s="113" t="s">
        <v>510</v>
      </c>
      <c r="P200" s="119">
        <v>45703</v>
      </c>
      <c r="Q200" s="119">
        <v>45836</v>
      </c>
      <c r="R200" s="120">
        <v>4950039.8887999998</v>
      </c>
      <c r="S200" s="118"/>
      <c r="T200" s="118"/>
      <c r="U200" s="120" t="s">
        <v>496</v>
      </c>
      <c r="V200" s="148">
        <v>5</v>
      </c>
      <c r="W200" s="122">
        <v>4950040</v>
      </c>
      <c r="X200" s="123" t="s">
        <v>92</v>
      </c>
      <c r="Y200" s="124" t="s">
        <v>466</v>
      </c>
      <c r="Z200" s="125" t="s">
        <v>110</v>
      </c>
      <c r="AA200" s="125" t="s">
        <v>347</v>
      </c>
      <c r="AB200" s="125" t="s">
        <v>94</v>
      </c>
      <c r="AC200" s="126" t="str">
        <f t="shared" si="70"/>
        <v>CLE-184</v>
      </c>
      <c r="AD200" s="123">
        <v>80111600</v>
      </c>
      <c r="AE200" s="47" t="s">
        <v>493</v>
      </c>
      <c r="AF200" s="127" t="s">
        <v>644</v>
      </c>
      <c r="AG200" s="127" t="s">
        <v>644</v>
      </c>
      <c r="AH200" s="141">
        <v>5</v>
      </c>
      <c r="AI200" s="132" t="s">
        <v>96</v>
      </c>
      <c r="AJ200" s="151" t="s">
        <v>97</v>
      </c>
      <c r="AK200" s="128">
        <v>4950040</v>
      </c>
      <c r="AL200" s="128">
        <f t="shared" si="68"/>
        <v>4950040</v>
      </c>
      <c r="AM200" s="128"/>
      <c r="AN200" s="132" t="s">
        <v>94</v>
      </c>
      <c r="AO200" s="132" t="s">
        <v>98</v>
      </c>
      <c r="AP200" s="152" t="s">
        <v>99</v>
      </c>
      <c r="AQ200" s="153" t="s">
        <v>100</v>
      </c>
      <c r="AR200" s="129" t="s">
        <v>32</v>
      </c>
      <c r="AS200" s="130" t="s">
        <v>101</v>
      </c>
      <c r="AT200" s="131" t="s">
        <v>102</v>
      </c>
      <c r="AU200" s="132" t="s">
        <v>94</v>
      </c>
      <c r="AV200" s="132" t="s">
        <v>110</v>
      </c>
      <c r="AW200" s="133" t="s">
        <v>103</v>
      </c>
      <c r="AX200" s="133" t="s">
        <v>104</v>
      </c>
      <c r="AY200" s="133" t="s">
        <v>105</v>
      </c>
      <c r="AZ200" s="133" t="s">
        <v>103</v>
      </c>
      <c r="BA200" s="133"/>
      <c r="BB200" s="133"/>
    </row>
    <row r="201" spans="2:54" s="3" customFormat="1" ht="60">
      <c r="B201" s="113" t="s">
        <v>559</v>
      </c>
      <c r="C201" s="113" t="s">
        <v>290</v>
      </c>
      <c r="D201" s="113" t="s">
        <v>29</v>
      </c>
      <c r="E201" s="113" t="s">
        <v>32</v>
      </c>
      <c r="F201" s="113"/>
      <c r="G201" s="114" t="s">
        <v>324</v>
      </c>
      <c r="H201" s="114" t="s">
        <v>108</v>
      </c>
      <c r="I201" s="113"/>
      <c r="J201" s="113"/>
      <c r="K201" s="115"/>
      <c r="L201" s="116"/>
      <c r="M201" s="117">
        <v>990007.97776000004</v>
      </c>
      <c r="N201" s="113">
        <v>1</v>
      </c>
      <c r="O201" s="113" t="s">
        <v>510</v>
      </c>
      <c r="P201" s="119">
        <v>45703</v>
      </c>
      <c r="Q201" s="119">
        <v>45836</v>
      </c>
      <c r="R201" s="120">
        <v>0</v>
      </c>
      <c r="S201" s="118"/>
      <c r="T201" s="118"/>
      <c r="U201" s="120" t="s">
        <v>496</v>
      </c>
      <c r="V201" s="148">
        <v>5</v>
      </c>
      <c r="W201" s="122">
        <v>0</v>
      </c>
      <c r="X201" s="123" t="s">
        <v>92</v>
      </c>
      <c r="Y201" s="124" t="s">
        <v>466</v>
      </c>
      <c r="Z201" s="125" t="s">
        <v>110</v>
      </c>
      <c r="AA201" s="125" t="s">
        <v>347</v>
      </c>
      <c r="AB201" s="125" t="s">
        <v>94</v>
      </c>
      <c r="AC201" s="126" t="str">
        <f t="shared" si="70"/>
        <v>CLE-185</v>
      </c>
      <c r="AD201" s="123">
        <v>80111600</v>
      </c>
      <c r="AE201" s="47" t="s">
        <v>493</v>
      </c>
      <c r="AF201" s="127" t="s">
        <v>644</v>
      </c>
      <c r="AG201" s="127" t="s">
        <v>644</v>
      </c>
      <c r="AH201" s="141">
        <v>5</v>
      </c>
      <c r="AI201" s="132" t="s">
        <v>96</v>
      </c>
      <c r="AJ201" s="151" t="s">
        <v>97</v>
      </c>
      <c r="AK201" s="128">
        <v>0</v>
      </c>
      <c r="AL201" s="128">
        <f t="shared" si="68"/>
        <v>0</v>
      </c>
      <c r="AM201" s="128"/>
      <c r="AN201" s="132" t="s">
        <v>94</v>
      </c>
      <c r="AO201" s="132" t="s">
        <v>98</v>
      </c>
      <c r="AP201" s="152" t="s">
        <v>99</v>
      </c>
      <c r="AQ201" s="153" t="s">
        <v>100</v>
      </c>
      <c r="AR201" s="129" t="s">
        <v>32</v>
      </c>
      <c r="AS201" s="130" t="s">
        <v>101</v>
      </c>
      <c r="AT201" s="131" t="s">
        <v>102</v>
      </c>
      <c r="AU201" s="132" t="s">
        <v>94</v>
      </c>
      <c r="AV201" s="132" t="s">
        <v>110</v>
      </c>
      <c r="AW201" s="133" t="s">
        <v>103</v>
      </c>
      <c r="AX201" s="133" t="s">
        <v>104</v>
      </c>
      <c r="AY201" s="133" t="s">
        <v>105</v>
      </c>
      <c r="AZ201" s="133" t="s">
        <v>103</v>
      </c>
      <c r="BA201" s="133"/>
      <c r="BB201" s="133"/>
    </row>
    <row r="202" spans="2:54" s="3" customFormat="1" ht="60">
      <c r="B202" s="113" t="s">
        <v>560</v>
      </c>
      <c r="C202" s="113" t="s">
        <v>290</v>
      </c>
      <c r="D202" s="113" t="s">
        <v>29</v>
      </c>
      <c r="E202" s="113" t="s">
        <v>32</v>
      </c>
      <c r="F202" s="113"/>
      <c r="G202" s="114" t="s">
        <v>324</v>
      </c>
      <c r="H202" s="114" t="s">
        <v>115</v>
      </c>
      <c r="I202" s="113"/>
      <c r="J202" s="113"/>
      <c r="K202" s="115"/>
      <c r="L202" s="116"/>
      <c r="M202" s="117">
        <v>1900301</v>
      </c>
      <c r="N202" s="113">
        <v>1</v>
      </c>
      <c r="O202" s="113" t="s">
        <v>510</v>
      </c>
      <c r="P202" s="119">
        <v>45703</v>
      </c>
      <c r="Q202" s="119">
        <v>45836</v>
      </c>
      <c r="R202" s="120">
        <v>9501505</v>
      </c>
      <c r="S202" s="118"/>
      <c r="T202" s="118"/>
      <c r="U202" s="120" t="s">
        <v>496</v>
      </c>
      <c r="V202" s="148">
        <v>5</v>
      </c>
      <c r="W202" s="122">
        <v>9501505</v>
      </c>
      <c r="X202" s="123" t="s">
        <v>92</v>
      </c>
      <c r="Y202" s="124" t="s">
        <v>466</v>
      </c>
      <c r="Z202" s="125" t="s">
        <v>110</v>
      </c>
      <c r="AA202" s="125" t="s">
        <v>347</v>
      </c>
      <c r="AB202" s="125" t="s">
        <v>94</v>
      </c>
      <c r="AC202" s="126" t="str">
        <f t="shared" si="70"/>
        <v>CLE-186</v>
      </c>
      <c r="AD202" s="123">
        <v>80111600</v>
      </c>
      <c r="AE202" s="47" t="s">
        <v>493</v>
      </c>
      <c r="AF202" s="127" t="s">
        <v>644</v>
      </c>
      <c r="AG202" s="127" t="s">
        <v>644</v>
      </c>
      <c r="AH202" s="141">
        <v>5</v>
      </c>
      <c r="AI202" s="132" t="s">
        <v>96</v>
      </c>
      <c r="AJ202" s="151" t="s">
        <v>97</v>
      </c>
      <c r="AK202" s="128">
        <v>9501505</v>
      </c>
      <c r="AL202" s="128">
        <f t="shared" si="68"/>
        <v>9501505</v>
      </c>
      <c r="AM202" s="128"/>
      <c r="AN202" s="132" t="s">
        <v>94</v>
      </c>
      <c r="AO202" s="132" t="s">
        <v>98</v>
      </c>
      <c r="AP202" s="152" t="s">
        <v>99</v>
      </c>
      <c r="AQ202" s="153" t="s">
        <v>100</v>
      </c>
      <c r="AR202" s="129" t="s">
        <v>32</v>
      </c>
      <c r="AS202" s="130" t="s">
        <v>101</v>
      </c>
      <c r="AT202" s="131" t="s">
        <v>102</v>
      </c>
      <c r="AU202" s="132" t="s">
        <v>94</v>
      </c>
      <c r="AV202" s="132" t="s">
        <v>110</v>
      </c>
      <c r="AW202" s="133" t="s">
        <v>103</v>
      </c>
      <c r="AX202" s="133" t="s">
        <v>104</v>
      </c>
      <c r="AY202" s="133" t="s">
        <v>105</v>
      </c>
      <c r="AZ202" s="133" t="s">
        <v>103</v>
      </c>
      <c r="BA202" s="133"/>
      <c r="BB202" s="133"/>
    </row>
    <row r="203" spans="2:54" s="3" customFormat="1" ht="60">
      <c r="B203" s="113" t="s">
        <v>561</v>
      </c>
      <c r="C203" s="113" t="s">
        <v>290</v>
      </c>
      <c r="D203" s="113" t="s">
        <v>29</v>
      </c>
      <c r="E203" s="113" t="s">
        <v>32</v>
      </c>
      <c r="F203" s="113"/>
      <c r="G203" s="114" t="s">
        <v>324</v>
      </c>
      <c r="H203" s="114" t="s">
        <v>108</v>
      </c>
      <c r="I203" s="113"/>
      <c r="J203" s="113"/>
      <c r="K203" s="115"/>
      <c r="L203" s="116"/>
      <c r="M203" s="117">
        <v>990007.97776000004</v>
      </c>
      <c r="N203" s="113">
        <v>1</v>
      </c>
      <c r="O203" s="113" t="s">
        <v>510</v>
      </c>
      <c r="P203" s="119">
        <v>45703</v>
      </c>
      <c r="Q203" s="119">
        <v>45836</v>
      </c>
      <c r="R203" s="120">
        <v>4806356</v>
      </c>
      <c r="S203" s="118"/>
      <c r="T203" s="118"/>
      <c r="U203" s="120" t="s">
        <v>496</v>
      </c>
      <c r="V203" s="148">
        <v>5</v>
      </c>
      <c r="W203" s="122">
        <f>R203</f>
        <v>4806356</v>
      </c>
      <c r="X203" s="123" t="s">
        <v>92</v>
      </c>
      <c r="Y203" s="124" t="s">
        <v>466</v>
      </c>
      <c r="Z203" s="125" t="s">
        <v>110</v>
      </c>
      <c r="AA203" s="125" t="s">
        <v>347</v>
      </c>
      <c r="AB203" s="125" t="s">
        <v>94</v>
      </c>
      <c r="AC203" s="126" t="str">
        <f t="shared" si="70"/>
        <v>CLE-187</v>
      </c>
      <c r="AD203" s="123">
        <v>80111600</v>
      </c>
      <c r="AE203" s="47" t="s">
        <v>493</v>
      </c>
      <c r="AF203" s="127" t="s">
        <v>644</v>
      </c>
      <c r="AG203" s="127" t="s">
        <v>644</v>
      </c>
      <c r="AH203" s="141">
        <v>5</v>
      </c>
      <c r="AI203" s="132" t="s">
        <v>96</v>
      </c>
      <c r="AJ203" s="151" t="s">
        <v>97</v>
      </c>
      <c r="AK203" s="128">
        <f>W203</f>
        <v>4806356</v>
      </c>
      <c r="AL203" s="128">
        <f t="shared" si="68"/>
        <v>4806356</v>
      </c>
      <c r="AM203" s="128"/>
      <c r="AN203" s="132" t="s">
        <v>94</v>
      </c>
      <c r="AO203" s="132" t="s">
        <v>98</v>
      </c>
      <c r="AP203" s="152" t="s">
        <v>99</v>
      </c>
      <c r="AQ203" s="153" t="s">
        <v>100</v>
      </c>
      <c r="AR203" s="129" t="s">
        <v>32</v>
      </c>
      <c r="AS203" s="130" t="s">
        <v>101</v>
      </c>
      <c r="AT203" s="131" t="s">
        <v>102</v>
      </c>
      <c r="AU203" s="132" t="s">
        <v>94</v>
      </c>
      <c r="AV203" s="132" t="s">
        <v>110</v>
      </c>
      <c r="AW203" s="133" t="s">
        <v>103</v>
      </c>
      <c r="AX203" s="133" t="s">
        <v>104</v>
      </c>
      <c r="AY203" s="133" t="s">
        <v>105</v>
      </c>
      <c r="AZ203" s="133" t="s">
        <v>103</v>
      </c>
      <c r="BA203" s="133"/>
      <c r="BB203" s="133"/>
    </row>
    <row r="204" spans="2:54" s="3" customFormat="1" ht="60">
      <c r="B204" s="113" t="s">
        <v>562</v>
      </c>
      <c r="C204" s="113" t="s">
        <v>290</v>
      </c>
      <c r="D204" s="113" t="s">
        <v>29</v>
      </c>
      <c r="E204" s="113" t="s">
        <v>32</v>
      </c>
      <c r="F204" s="113"/>
      <c r="G204" s="114" t="s">
        <v>324</v>
      </c>
      <c r="H204" s="114" t="s">
        <v>115</v>
      </c>
      <c r="I204" s="113"/>
      <c r="J204" s="113"/>
      <c r="K204" s="115"/>
      <c r="L204" s="116"/>
      <c r="M204" s="117">
        <v>1155011</v>
      </c>
      <c r="N204" s="113">
        <v>1</v>
      </c>
      <c r="O204" s="113" t="s">
        <v>510</v>
      </c>
      <c r="P204" s="119">
        <v>45703</v>
      </c>
      <c r="Q204" s="119">
        <v>45836</v>
      </c>
      <c r="R204" s="120">
        <v>5775055</v>
      </c>
      <c r="S204" s="118"/>
      <c r="T204" s="118"/>
      <c r="U204" s="120" t="s">
        <v>496</v>
      </c>
      <c r="V204" s="148">
        <v>5</v>
      </c>
      <c r="W204" s="122">
        <v>5775055</v>
      </c>
      <c r="X204" s="123" t="s">
        <v>92</v>
      </c>
      <c r="Y204" s="124" t="s">
        <v>466</v>
      </c>
      <c r="Z204" s="125" t="s">
        <v>110</v>
      </c>
      <c r="AA204" s="125" t="s">
        <v>347</v>
      </c>
      <c r="AB204" s="125" t="s">
        <v>94</v>
      </c>
      <c r="AC204" s="126" t="str">
        <f t="shared" si="70"/>
        <v>CLE-188</v>
      </c>
      <c r="AD204" s="123">
        <v>80111600</v>
      </c>
      <c r="AE204" s="47" t="s">
        <v>493</v>
      </c>
      <c r="AF204" s="127" t="s">
        <v>644</v>
      </c>
      <c r="AG204" s="127" t="s">
        <v>644</v>
      </c>
      <c r="AH204" s="141">
        <v>5</v>
      </c>
      <c r="AI204" s="132" t="s">
        <v>96</v>
      </c>
      <c r="AJ204" s="151" t="s">
        <v>97</v>
      </c>
      <c r="AK204" s="128">
        <v>5775055</v>
      </c>
      <c r="AL204" s="128">
        <f t="shared" si="68"/>
        <v>5775055</v>
      </c>
      <c r="AM204" s="128"/>
      <c r="AN204" s="132" t="s">
        <v>94</v>
      </c>
      <c r="AO204" s="132" t="s">
        <v>98</v>
      </c>
      <c r="AP204" s="152" t="s">
        <v>99</v>
      </c>
      <c r="AQ204" s="153" t="s">
        <v>100</v>
      </c>
      <c r="AR204" s="129" t="s">
        <v>32</v>
      </c>
      <c r="AS204" s="130" t="s">
        <v>101</v>
      </c>
      <c r="AT204" s="131" t="s">
        <v>102</v>
      </c>
      <c r="AU204" s="132" t="s">
        <v>94</v>
      </c>
      <c r="AV204" s="132" t="s">
        <v>110</v>
      </c>
      <c r="AW204" s="133" t="s">
        <v>103</v>
      </c>
      <c r="AX204" s="133" t="s">
        <v>104</v>
      </c>
      <c r="AY204" s="133" t="s">
        <v>105</v>
      </c>
      <c r="AZ204" s="133" t="s">
        <v>103</v>
      </c>
      <c r="BA204" s="133"/>
      <c r="BB204" s="133"/>
    </row>
    <row r="205" spans="2:54" s="3" customFormat="1" ht="60">
      <c r="B205" s="113" t="s">
        <v>563</v>
      </c>
      <c r="C205" s="113" t="s">
        <v>290</v>
      </c>
      <c r="D205" s="113" t="s">
        <v>29</v>
      </c>
      <c r="E205" s="113" t="s">
        <v>32</v>
      </c>
      <c r="F205" s="113"/>
      <c r="G205" s="114" t="s">
        <v>324</v>
      </c>
      <c r="H205" s="114" t="s">
        <v>108</v>
      </c>
      <c r="I205" s="113"/>
      <c r="J205" s="113"/>
      <c r="K205" s="115"/>
      <c r="L205" s="116"/>
      <c r="M205" s="117">
        <v>990007.97776000004</v>
      </c>
      <c r="N205" s="113">
        <v>1</v>
      </c>
      <c r="O205" s="113" t="s">
        <v>510</v>
      </c>
      <c r="P205" s="119">
        <v>45703</v>
      </c>
      <c r="Q205" s="119">
        <v>45836</v>
      </c>
      <c r="R205" s="120">
        <v>4950039.8887999998</v>
      </c>
      <c r="S205" s="118"/>
      <c r="T205" s="118"/>
      <c r="U205" s="120" t="s">
        <v>496</v>
      </c>
      <c r="V205" s="148">
        <v>5</v>
      </c>
      <c r="W205" s="122">
        <v>4950040</v>
      </c>
      <c r="X205" s="123" t="s">
        <v>92</v>
      </c>
      <c r="Y205" s="124" t="s">
        <v>466</v>
      </c>
      <c r="Z205" s="125" t="s">
        <v>110</v>
      </c>
      <c r="AA205" s="125" t="s">
        <v>347</v>
      </c>
      <c r="AB205" s="125" t="s">
        <v>94</v>
      </c>
      <c r="AC205" s="126" t="str">
        <f t="shared" si="70"/>
        <v>CLE-189</v>
      </c>
      <c r="AD205" s="123">
        <v>80111600</v>
      </c>
      <c r="AE205" s="47" t="s">
        <v>493</v>
      </c>
      <c r="AF205" s="127" t="s">
        <v>644</v>
      </c>
      <c r="AG205" s="127" t="s">
        <v>644</v>
      </c>
      <c r="AH205" s="141">
        <v>5</v>
      </c>
      <c r="AI205" s="132" t="s">
        <v>96</v>
      </c>
      <c r="AJ205" s="151" t="s">
        <v>97</v>
      </c>
      <c r="AK205" s="128">
        <v>4950040</v>
      </c>
      <c r="AL205" s="128">
        <f t="shared" si="68"/>
        <v>4950040</v>
      </c>
      <c r="AM205" s="128"/>
      <c r="AN205" s="132" t="s">
        <v>94</v>
      </c>
      <c r="AO205" s="132" t="s">
        <v>98</v>
      </c>
      <c r="AP205" s="152" t="s">
        <v>99</v>
      </c>
      <c r="AQ205" s="153" t="s">
        <v>100</v>
      </c>
      <c r="AR205" s="129" t="s">
        <v>32</v>
      </c>
      <c r="AS205" s="130" t="s">
        <v>101</v>
      </c>
      <c r="AT205" s="131" t="s">
        <v>102</v>
      </c>
      <c r="AU205" s="132" t="s">
        <v>94</v>
      </c>
      <c r="AV205" s="132" t="s">
        <v>110</v>
      </c>
      <c r="AW205" s="133" t="s">
        <v>103</v>
      </c>
      <c r="AX205" s="133" t="s">
        <v>104</v>
      </c>
      <c r="AY205" s="133" t="s">
        <v>105</v>
      </c>
      <c r="AZ205" s="133" t="s">
        <v>103</v>
      </c>
      <c r="BA205" s="133"/>
      <c r="BB205" s="133"/>
    </row>
    <row r="206" spans="2:54" s="3" customFormat="1" ht="60">
      <c r="B206" s="113" t="s">
        <v>564</v>
      </c>
      <c r="C206" s="113" t="s">
        <v>290</v>
      </c>
      <c r="D206" s="113" t="s">
        <v>29</v>
      </c>
      <c r="E206" s="113" t="s">
        <v>32</v>
      </c>
      <c r="F206" s="113"/>
      <c r="G206" s="114" t="s">
        <v>324</v>
      </c>
      <c r="H206" s="114" t="s">
        <v>115</v>
      </c>
      <c r="I206" s="113"/>
      <c r="J206" s="113"/>
      <c r="K206" s="115"/>
      <c r="L206" s="116"/>
      <c r="M206" s="117">
        <v>1155011</v>
      </c>
      <c r="N206" s="113">
        <v>1</v>
      </c>
      <c r="O206" s="113" t="s">
        <v>510</v>
      </c>
      <c r="P206" s="119">
        <v>45703</v>
      </c>
      <c r="Q206" s="119">
        <v>45836</v>
      </c>
      <c r="R206" s="120">
        <v>5775055</v>
      </c>
      <c r="S206" s="118"/>
      <c r="T206" s="118"/>
      <c r="U206" s="120" t="s">
        <v>496</v>
      </c>
      <c r="V206" s="148">
        <v>5</v>
      </c>
      <c r="W206" s="122">
        <v>5775055</v>
      </c>
      <c r="X206" s="123" t="s">
        <v>92</v>
      </c>
      <c r="Y206" s="124" t="s">
        <v>466</v>
      </c>
      <c r="Z206" s="125" t="s">
        <v>110</v>
      </c>
      <c r="AA206" s="125" t="s">
        <v>347</v>
      </c>
      <c r="AB206" s="125" t="s">
        <v>94</v>
      </c>
      <c r="AC206" s="126" t="str">
        <f t="shared" si="70"/>
        <v>CLE-190</v>
      </c>
      <c r="AD206" s="123">
        <v>80111600</v>
      </c>
      <c r="AE206" s="47" t="s">
        <v>493</v>
      </c>
      <c r="AF206" s="127" t="s">
        <v>644</v>
      </c>
      <c r="AG206" s="127" t="s">
        <v>644</v>
      </c>
      <c r="AH206" s="141">
        <v>5</v>
      </c>
      <c r="AI206" s="132" t="s">
        <v>96</v>
      </c>
      <c r="AJ206" s="151" t="s">
        <v>97</v>
      </c>
      <c r="AK206" s="128">
        <v>5775055</v>
      </c>
      <c r="AL206" s="128">
        <f t="shared" si="68"/>
        <v>5775055</v>
      </c>
      <c r="AM206" s="128"/>
      <c r="AN206" s="132" t="s">
        <v>94</v>
      </c>
      <c r="AO206" s="132" t="s">
        <v>98</v>
      </c>
      <c r="AP206" s="152" t="s">
        <v>99</v>
      </c>
      <c r="AQ206" s="153" t="s">
        <v>100</v>
      </c>
      <c r="AR206" s="129" t="s">
        <v>32</v>
      </c>
      <c r="AS206" s="130" t="s">
        <v>101</v>
      </c>
      <c r="AT206" s="131" t="s">
        <v>102</v>
      </c>
      <c r="AU206" s="132" t="s">
        <v>94</v>
      </c>
      <c r="AV206" s="132" t="s">
        <v>110</v>
      </c>
      <c r="AW206" s="133" t="s">
        <v>103</v>
      </c>
      <c r="AX206" s="133" t="s">
        <v>104</v>
      </c>
      <c r="AY206" s="133" t="s">
        <v>105</v>
      </c>
      <c r="AZ206" s="133" t="s">
        <v>103</v>
      </c>
      <c r="BA206" s="133"/>
      <c r="BB206" s="133"/>
    </row>
    <row r="207" spans="2:54" s="3" customFormat="1" ht="60">
      <c r="B207" s="113" t="s">
        <v>565</v>
      </c>
      <c r="C207" s="113" t="s">
        <v>290</v>
      </c>
      <c r="D207" s="113" t="s">
        <v>29</v>
      </c>
      <c r="E207" s="113" t="s">
        <v>32</v>
      </c>
      <c r="F207" s="113"/>
      <c r="G207" s="114" t="s">
        <v>324</v>
      </c>
      <c r="H207" s="114" t="s">
        <v>108</v>
      </c>
      <c r="I207" s="113"/>
      <c r="J207" s="113"/>
      <c r="K207" s="115"/>
      <c r="L207" s="116"/>
      <c r="M207" s="117">
        <v>990007.97776000004</v>
      </c>
      <c r="N207" s="113">
        <v>1</v>
      </c>
      <c r="O207" s="113" t="s">
        <v>510</v>
      </c>
      <c r="P207" s="119">
        <v>45703</v>
      </c>
      <c r="Q207" s="119">
        <v>45731</v>
      </c>
      <c r="R207" s="120">
        <f>+M207</f>
        <v>990007.97776000004</v>
      </c>
      <c r="S207" s="118"/>
      <c r="T207" s="118"/>
      <c r="U207" s="120" t="s">
        <v>496</v>
      </c>
      <c r="V207" s="148">
        <v>5</v>
      </c>
      <c r="W207" s="122">
        <f>+R207</f>
        <v>990007.97776000004</v>
      </c>
      <c r="X207" s="123" t="s">
        <v>92</v>
      </c>
      <c r="Y207" s="124" t="s">
        <v>466</v>
      </c>
      <c r="Z207" s="125" t="s">
        <v>110</v>
      </c>
      <c r="AA207" s="125" t="s">
        <v>347</v>
      </c>
      <c r="AB207" s="125" t="s">
        <v>320</v>
      </c>
      <c r="AC207" s="126" t="str">
        <f t="shared" si="70"/>
        <v>CLE-191</v>
      </c>
      <c r="AD207" s="123">
        <v>80111600</v>
      </c>
      <c r="AE207" s="47" t="s">
        <v>493</v>
      </c>
      <c r="AF207" s="127" t="s">
        <v>644</v>
      </c>
      <c r="AG207" s="127" t="s">
        <v>644</v>
      </c>
      <c r="AH207" s="141">
        <v>5</v>
      </c>
      <c r="AI207" s="132" t="s">
        <v>96</v>
      </c>
      <c r="AJ207" s="151" t="s">
        <v>97</v>
      </c>
      <c r="AK207" s="128">
        <f>+W207</f>
        <v>990007.97776000004</v>
      </c>
      <c r="AL207" s="128">
        <f t="shared" si="68"/>
        <v>990007.97776000004</v>
      </c>
      <c r="AM207" s="128"/>
      <c r="AN207" s="132" t="s">
        <v>94</v>
      </c>
      <c r="AO207" s="132" t="s">
        <v>98</v>
      </c>
      <c r="AP207" s="152" t="s">
        <v>99</v>
      </c>
      <c r="AQ207" s="153" t="s">
        <v>100</v>
      </c>
      <c r="AR207" s="129" t="s">
        <v>32</v>
      </c>
      <c r="AS207" s="130" t="s">
        <v>101</v>
      </c>
      <c r="AT207" s="131" t="s">
        <v>102</v>
      </c>
      <c r="AU207" s="132" t="s">
        <v>94</v>
      </c>
      <c r="AV207" s="132" t="s">
        <v>110</v>
      </c>
      <c r="AW207" s="133" t="s">
        <v>103</v>
      </c>
      <c r="AX207" s="133" t="s">
        <v>104</v>
      </c>
      <c r="AY207" s="133" t="s">
        <v>105</v>
      </c>
      <c r="AZ207" s="133" t="s">
        <v>103</v>
      </c>
      <c r="BA207" s="133"/>
      <c r="BB207" s="133"/>
    </row>
    <row r="208" spans="2:54" s="3" customFormat="1" ht="60">
      <c r="B208" s="113" t="s">
        <v>566</v>
      </c>
      <c r="C208" s="113" t="s">
        <v>290</v>
      </c>
      <c r="D208" s="113" t="s">
        <v>29</v>
      </c>
      <c r="E208" s="113" t="s">
        <v>32</v>
      </c>
      <c r="F208" s="113"/>
      <c r="G208" s="114" t="s">
        <v>324</v>
      </c>
      <c r="H208" s="114" t="s">
        <v>108</v>
      </c>
      <c r="I208" s="113"/>
      <c r="J208" s="113"/>
      <c r="K208" s="115"/>
      <c r="L208" s="116"/>
      <c r="M208" s="117">
        <v>990007.97776000004</v>
      </c>
      <c r="N208" s="113">
        <v>1</v>
      </c>
      <c r="O208" s="113" t="s">
        <v>510</v>
      </c>
      <c r="P208" s="119">
        <v>45703</v>
      </c>
      <c r="Q208" s="119">
        <v>45836</v>
      </c>
      <c r="R208" s="120">
        <v>4950039.8887999998</v>
      </c>
      <c r="S208" s="118"/>
      <c r="T208" s="118"/>
      <c r="U208" s="120" t="s">
        <v>496</v>
      </c>
      <c r="V208" s="148">
        <v>5</v>
      </c>
      <c r="W208" s="122">
        <v>4950040</v>
      </c>
      <c r="X208" s="123" t="s">
        <v>92</v>
      </c>
      <c r="Y208" s="124" t="s">
        <v>466</v>
      </c>
      <c r="Z208" s="125" t="s">
        <v>110</v>
      </c>
      <c r="AA208" s="125" t="s">
        <v>347</v>
      </c>
      <c r="AB208" s="125" t="s">
        <v>94</v>
      </c>
      <c r="AC208" s="126" t="str">
        <f t="shared" si="70"/>
        <v>CLE-192</v>
      </c>
      <c r="AD208" s="123">
        <v>80111600</v>
      </c>
      <c r="AE208" s="47" t="s">
        <v>493</v>
      </c>
      <c r="AF208" s="127" t="s">
        <v>644</v>
      </c>
      <c r="AG208" s="127" t="s">
        <v>644</v>
      </c>
      <c r="AH208" s="141">
        <v>5</v>
      </c>
      <c r="AI208" s="132" t="s">
        <v>96</v>
      </c>
      <c r="AJ208" s="151" t="s">
        <v>97</v>
      </c>
      <c r="AK208" s="128">
        <v>4950040</v>
      </c>
      <c r="AL208" s="128">
        <f t="shared" si="68"/>
        <v>4950040</v>
      </c>
      <c r="AM208" s="128"/>
      <c r="AN208" s="132" t="s">
        <v>94</v>
      </c>
      <c r="AO208" s="132" t="s">
        <v>98</v>
      </c>
      <c r="AP208" s="152" t="s">
        <v>99</v>
      </c>
      <c r="AQ208" s="153" t="s">
        <v>100</v>
      </c>
      <c r="AR208" s="129" t="s">
        <v>32</v>
      </c>
      <c r="AS208" s="130" t="s">
        <v>101</v>
      </c>
      <c r="AT208" s="131" t="s">
        <v>102</v>
      </c>
      <c r="AU208" s="132" t="s">
        <v>94</v>
      </c>
      <c r="AV208" s="132" t="s">
        <v>110</v>
      </c>
      <c r="AW208" s="133" t="s">
        <v>103</v>
      </c>
      <c r="AX208" s="133" t="s">
        <v>104</v>
      </c>
      <c r="AY208" s="133" t="s">
        <v>105</v>
      </c>
      <c r="AZ208" s="133" t="s">
        <v>103</v>
      </c>
      <c r="BA208" s="133"/>
      <c r="BB208" s="133"/>
    </row>
    <row r="209" spans="2:54" s="3" customFormat="1" ht="60">
      <c r="B209" s="113" t="s">
        <v>567</v>
      </c>
      <c r="C209" s="113" t="s">
        <v>290</v>
      </c>
      <c r="D209" s="113" t="s">
        <v>29</v>
      </c>
      <c r="E209" s="113" t="s">
        <v>32</v>
      </c>
      <c r="F209" s="113"/>
      <c r="G209" s="114" t="s">
        <v>324</v>
      </c>
      <c r="H209" s="114" t="s">
        <v>108</v>
      </c>
      <c r="I209" s="113"/>
      <c r="J209" s="113"/>
      <c r="K209" s="115"/>
      <c r="L209" s="116"/>
      <c r="M209" s="117">
        <v>0</v>
      </c>
      <c r="N209" s="113">
        <v>1</v>
      </c>
      <c r="O209" s="113" t="s">
        <v>510</v>
      </c>
      <c r="P209" s="119">
        <v>45703</v>
      </c>
      <c r="Q209" s="119">
        <v>45836</v>
      </c>
      <c r="R209" s="120">
        <v>0</v>
      </c>
      <c r="S209" s="118"/>
      <c r="T209" s="118"/>
      <c r="U209" s="120" t="s">
        <v>496</v>
      </c>
      <c r="V209" s="148">
        <v>5</v>
      </c>
      <c r="W209" s="122">
        <v>0</v>
      </c>
      <c r="X209" s="123" t="s">
        <v>92</v>
      </c>
      <c r="Y209" s="124" t="s">
        <v>466</v>
      </c>
      <c r="Z209" s="125" t="s">
        <v>110</v>
      </c>
      <c r="AA209" s="125" t="s">
        <v>347</v>
      </c>
      <c r="AB209" s="125" t="s">
        <v>94</v>
      </c>
      <c r="AC209" s="126" t="str">
        <f t="shared" si="70"/>
        <v>CLE-193</v>
      </c>
      <c r="AD209" s="123">
        <v>80111600</v>
      </c>
      <c r="AE209" s="47" t="s">
        <v>493</v>
      </c>
      <c r="AF209" s="127" t="s">
        <v>644</v>
      </c>
      <c r="AG209" s="127" t="s">
        <v>644</v>
      </c>
      <c r="AH209" s="141">
        <v>5</v>
      </c>
      <c r="AI209" s="132" t="s">
        <v>96</v>
      </c>
      <c r="AJ209" s="151" t="s">
        <v>97</v>
      </c>
      <c r="AK209" s="128">
        <v>0</v>
      </c>
      <c r="AL209" s="128">
        <f t="shared" ref="AL209:AL272" si="71">+AK209</f>
        <v>0</v>
      </c>
      <c r="AM209" s="128"/>
      <c r="AN209" s="132" t="s">
        <v>94</v>
      </c>
      <c r="AO209" s="132" t="s">
        <v>98</v>
      </c>
      <c r="AP209" s="152" t="s">
        <v>99</v>
      </c>
      <c r="AQ209" s="153" t="s">
        <v>100</v>
      </c>
      <c r="AR209" s="129" t="s">
        <v>32</v>
      </c>
      <c r="AS209" s="130" t="s">
        <v>101</v>
      </c>
      <c r="AT209" s="131" t="s">
        <v>102</v>
      </c>
      <c r="AU209" s="132" t="s">
        <v>94</v>
      </c>
      <c r="AV209" s="132" t="s">
        <v>110</v>
      </c>
      <c r="AW209" s="133" t="s">
        <v>103</v>
      </c>
      <c r="AX209" s="133" t="s">
        <v>104</v>
      </c>
      <c r="AY209" s="133" t="s">
        <v>105</v>
      </c>
      <c r="AZ209" s="133" t="s">
        <v>103</v>
      </c>
      <c r="BA209" s="133"/>
      <c r="BB209" s="133"/>
    </row>
    <row r="210" spans="2:54" s="3" customFormat="1" ht="60">
      <c r="B210" s="113" t="s">
        <v>568</v>
      </c>
      <c r="C210" s="113" t="s">
        <v>290</v>
      </c>
      <c r="D210" s="113" t="s">
        <v>29</v>
      </c>
      <c r="E210" s="113" t="s">
        <v>32</v>
      </c>
      <c r="F210" s="113"/>
      <c r="G210" s="114" t="s">
        <v>324</v>
      </c>
      <c r="H210" s="114" t="s">
        <v>108</v>
      </c>
      <c r="I210" s="113"/>
      <c r="J210" s="113"/>
      <c r="K210" s="115"/>
      <c r="L210" s="116"/>
      <c r="M210" s="117">
        <v>990007.97776000004</v>
      </c>
      <c r="N210" s="113">
        <v>1</v>
      </c>
      <c r="O210" s="113" t="s">
        <v>510</v>
      </c>
      <c r="P210" s="119">
        <v>45703</v>
      </c>
      <c r="Q210" s="119">
        <v>45836</v>
      </c>
      <c r="R210" s="120">
        <v>4950039.8887999998</v>
      </c>
      <c r="S210" s="118"/>
      <c r="T210" s="118"/>
      <c r="U210" s="120" t="s">
        <v>496</v>
      </c>
      <c r="V210" s="148">
        <v>5</v>
      </c>
      <c r="W210" s="122">
        <v>4950040</v>
      </c>
      <c r="X210" s="123" t="s">
        <v>92</v>
      </c>
      <c r="Y210" s="124" t="s">
        <v>466</v>
      </c>
      <c r="Z210" s="125" t="s">
        <v>110</v>
      </c>
      <c r="AA210" s="125" t="s">
        <v>347</v>
      </c>
      <c r="AB210" s="125" t="s">
        <v>94</v>
      </c>
      <c r="AC210" s="126" t="str">
        <f t="shared" si="70"/>
        <v>CLE-194</v>
      </c>
      <c r="AD210" s="123">
        <v>80111600</v>
      </c>
      <c r="AE210" s="47" t="s">
        <v>493</v>
      </c>
      <c r="AF210" s="127" t="s">
        <v>644</v>
      </c>
      <c r="AG210" s="127" t="s">
        <v>644</v>
      </c>
      <c r="AH210" s="141">
        <v>5</v>
      </c>
      <c r="AI210" s="132" t="s">
        <v>96</v>
      </c>
      <c r="AJ210" s="151" t="s">
        <v>97</v>
      </c>
      <c r="AK210" s="128">
        <v>4950040</v>
      </c>
      <c r="AL210" s="128">
        <f t="shared" si="71"/>
        <v>4950040</v>
      </c>
      <c r="AM210" s="128"/>
      <c r="AN210" s="132" t="s">
        <v>94</v>
      </c>
      <c r="AO210" s="132" t="s">
        <v>98</v>
      </c>
      <c r="AP210" s="152" t="s">
        <v>99</v>
      </c>
      <c r="AQ210" s="153" t="s">
        <v>100</v>
      </c>
      <c r="AR210" s="129" t="s">
        <v>32</v>
      </c>
      <c r="AS210" s="130" t="s">
        <v>101</v>
      </c>
      <c r="AT210" s="131" t="s">
        <v>102</v>
      </c>
      <c r="AU210" s="132" t="s">
        <v>94</v>
      </c>
      <c r="AV210" s="132" t="s">
        <v>110</v>
      </c>
      <c r="AW210" s="133" t="s">
        <v>103</v>
      </c>
      <c r="AX210" s="133" t="s">
        <v>104</v>
      </c>
      <c r="AY210" s="133" t="s">
        <v>105</v>
      </c>
      <c r="AZ210" s="133" t="s">
        <v>103</v>
      </c>
      <c r="BA210" s="133"/>
      <c r="BB210" s="133"/>
    </row>
    <row r="211" spans="2:54" s="3" customFormat="1" ht="60">
      <c r="B211" s="113" t="s">
        <v>569</v>
      </c>
      <c r="C211" s="113" t="s">
        <v>290</v>
      </c>
      <c r="D211" s="113" t="s">
        <v>29</v>
      </c>
      <c r="E211" s="113" t="s">
        <v>32</v>
      </c>
      <c r="F211" s="113"/>
      <c r="G211" s="114" t="s">
        <v>324</v>
      </c>
      <c r="H211" s="114" t="s">
        <v>108</v>
      </c>
      <c r="I211" s="113"/>
      <c r="J211" s="113"/>
      <c r="K211" s="115"/>
      <c r="L211" s="116"/>
      <c r="M211" s="117">
        <v>990007.97776000004</v>
      </c>
      <c r="N211" s="113">
        <v>1</v>
      </c>
      <c r="O211" s="113" t="s">
        <v>510</v>
      </c>
      <c r="P211" s="119">
        <v>45703</v>
      </c>
      <c r="Q211" s="119">
        <v>45836</v>
      </c>
      <c r="R211" s="120">
        <v>4950039.8887999998</v>
      </c>
      <c r="S211" s="118"/>
      <c r="T211" s="118"/>
      <c r="U211" s="120" t="s">
        <v>496</v>
      </c>
      <c r="V211" s="148">
        <v>5</v>
      </c>
      <c r="W211" s="122">
        <v>4950040</v>
      </c>
      <c r="X211" s="123" t="s">
        <v>92</v>
      </c>
      <c r="Y211" s="124" t="s">
        <v>466</v>
      </c>
      <c r="Z211" s="125" t="s">
        <v>110</v>
      </c>
      <c r="AA211" s="125" t="s">
        <v>347</v>
      </c>
      <c r="AB211" s="125" t="s">
        <v>94</v>
      </c>
      <c r="AC211" s="126" t="str">
        <f t="shared" si="70"/>
        <v>CLE-195</v>
      </c>
      <c r="AD211" s="123">
        <v>80111600</v>
      </c>
      <c r="AE211" s="47" t="s">
        <v>493</v>
      </c>
      <c r="AF211" s="127" t="s">
        <v>644</v>
      </c>
      <c r="AG211" s="127" t="s">
        <v>644</v>
      </c>
      <c r="AH211" s="141">
        <v>5</v>
      </c>
      <c r="AI211" s="132" t="s">
        <v>96</v>
      </c>
      <c r="AJ211" s="151" t="s">
        <v>97</v>
      </c>
      <c r="AK211" s="128">
        <v>4950040</v>
      </c>
      <c r="AL211" s="128">
        <f t="shared" si="71"/>
        <v>4950040</v>
      </c>
      <c r="AM211" s="128"/>
      <c r="AN211" s="132" t="s">
        <v>94</v>
      </c>
      <c r="AO211" s="132" t="s">
        <v>98</v>
      </c>
      <c r="AP211" s="152" t="s">
        <v>99</v>
      </c>
      <c r="AQ211" s="153" t="s">
        <v>100</v>
      </c>
      <c r="AR211" s="129" t="s">
        <v>32</v>
      </c>
      <c r="AS211" s="130" t="s">
        <v>101</v>
      </c>
      <c r="AT211" s="131" t="s">
        <v>102</v>
      </c>
      <c r="AU211" s="132" t="s">
        <v>94</v>
      </c>
      <c r="AV211" s="132" t="s">
        <v>110</v>
      </c>
      <c r="AW211" s="133" t="s">
        <v>103</v>
      </c>
      <c r="AX211" s="133" t="s">
        <v>104</v>
      </c>
      <c r="AY211" s="133" t="s">
        <v>105</v>
      </c>
      <c r="AZ211" s="133" t="s">
        <v>103</v>
      </c>
      <c r="BA211" s="133"/>
      <c r="BB211" s="133"/>
    </row>
    <row r="212" spans="2:54" s="3" customFormat="1" ht="60">
      <c r="B212" s="113" t="s">
        <v>570</v>
      </c>
      <c r="C212" s="113" t="s">
        <v>290</v>
      </c>
      <c r="D212" s="113" t="s">
        <v>29</v>
      </c>
      <c r="E212" s="113" t="s">
        <v>32</v>
      </c>
      <c r="F212" s="113"/>
      <c r="G212" s="114" t="s">
        <v>324</v>
      </c>
      <c r="H212" s="114" t="s">
        <v>108</v>
      </c>
      <c r="I212" s="113"/>
      <c r="J212" s="113"/>
      <c r="K212" s="115"/>
      <c r="L212" s="116"/>
      <c r="M212" s="117">
        <v>990007.97776000004</v>
      </c>
      <c r="N212" s="113">
        <v>1</v>
      </c>
      <c r="O212" s="113" t="s">
        <v>510</v>
      </c>
      <c r="P212" s="119">
        <v>45703</v>
      </c>
      <c r="Q212" s="119">
        <v>45836</v>
      </c>
      <c r="R212" s="120">
        <v>4806356</v>
      </c>
      <c r="S212" s="118"/>
      <c r="T212" s="118"/>
      <c r="U212" s="120" t="s">
        <v>496</v>
      </c>
      <c r="V212" s="148">
        <v>5</v>
      </c>
      <c r="W212" s="122">
        <f>R212</f>
        <v>4806356</v>
      </c>
      <c r="X212" s="123" t="s">
        <v>92</v>
      </c>
      <c r="Y212" s="124" t="s">
        <v>466</v>
      </c>
      <c r="Z212" s="125" t="s">
        <v>110</v>
      </c>
      <c r="AA212" s="125" t="s">
        <v>347</v>
      </c>
      <c r="AB212" s="125" t="s">
        <v>94</v>
      </c>
      <c r="AC212" s="126" t="str">
        <f t="shared" si="70"/>
        <v>CLE-196</v>
      </c>
      <c r="AD212" s="123">
        <v>80111600</v>
      </c>
      <c r="AE212" s="47" t="s">
        <v>493</v>
      </c>
      <c r="AF212" s="127" t="s">
        <v>644</v>
      </c>
      <c r="AG212" s="127" t="s">
        <v>644</v>
      </c>
      <c r="AH212" s="141">
        <v>5</v>
      </c>
      <c r="AI212" s="132" t="s">
        <v>96</v>
      </c>
      <c r="AJ212" s="151" t="s">
        <v>97</v>
      </c>
      <c r="AK212" s="128">
        <f>W212</f>
        <v>4806356</v>
      </c>
      <c r="AL212" s="128">
        <f t="shared" si="71"/>
        <v>4806356</v>
      </c>
      <c r="AM212" s="128"/>
      <c r="AN212" s="132" t="s">
        <v>94</v>
      </c>
      <c r="AO212" s="132" t="s">
        <v>98</v>
      </c>
      <c r="AP212" s="152" t="s">
        <v>99</v>
      </c>
      <c r="AQ212" s="153" t="s">
        <v>100</v>
      </c>
      <c r="AR212" s="129" t="s">
        <v>32</v>
      </c>
      <c r="AS212" s="130" t="s">
        <v>101</v>
      </c>
      <c r="AT212" s="131" t="s">
        <v>102</v>
      </c>
      <c r="AU212" s="132" t="s">
        <v>94</v>
      </c>
      <c r="AV212" s="132" t="s">
        <v>110</v>
      </c>
      <c r="AW212" s="133" t="s">
        <v>103</v>
      </c>
      <c r="AX212" s="133" t="s">
        <v>104</v>
      </c>
      <c r="AY212" s="133" t="s">
        <v>105</v>
      </c>
      <c r="AZ212" s="133" t="s">
        <v>103</v>
      </c>
      <c r="BA212" s="133"/>
      <c r="BB212" s="133"/>
    </row>
    <row r="213" spans="2:54" s="3" customFormat="1" ht="60">
      <c r="B213" s="113" t="s">
        <v>571</v>
      </c>
      <c r="C213" s="113" t="s">
        <v>290</v>
      </c>
      <c r="D213" s="113" t="s">
        <v>29</v>
      </c>
      <c r="E213" s="113" t="s">
        <v>32</v>
      </c>
      <c r="F213" s="113"/>
      <c r="G213" s="114" t="s">
        <v>324</v>
      </c>
      <c r="H213" s="114" t="s">
        <v>108</v>
      </c>
      <c r="I213" s="113"/>
      <c r="J213" s="113"/>
      <c r="K213" s="115"/>
      <c r="L213" s="116"/>
      <c r="M213" s="117">
        <v>990007.97776000004</v>
      </c>
      <c r="N213" s="113">
        <v>1</v>
      </c>
      <c r="O213" s="113" t="s">
        <v>510</v>
      </c>
      <c r="P213" s="119">
        <v>45703</v>
      </c>
      <c r="Q213" s="119">
        <v>45836</v>
      </c>
      <c r="R213" s="120">
        <v>4806356</v>
      </c>
      <c r="S213" s="118"/>
      <c r="T213" s="118"/>
      <c r="U213" s="120" t="s">
        <v>496</v>
      </c>
      <c r="V213" s="148">
        <v>5</v>
      </c>
      <c r="W213" s="122">
        <f>R213</f>
        <v>4806356</v>
      </c>
      <c r="X213" s="123" t="s">
        <v>92</v>
      </c>
      <c r="Y213" s="124" t="s">
        <v>466</v>
      </c>
      <c r="Z213" s="125" t="s">
        <v>110</v>
      </c>
      <c r="AA213" s="125" t="s">
        <v>347</v>
      </c>
      <c r="AB213" s="125" t="s">
        <v>94</v>
      </c>
      <c r="AC213" s="126" t="str">
        <f t="shared" si="70"/>
        <v>CLE-197</v>
      </c>
      <c r="AD213" s="123">
        <v>80111600</v>
      </c>
      <c r="AE213" s="47" t="s">
        <v>493</v>
      </c>
      <c r="AF213" s="127" t="s">
        <v>644</v>
      </c>
      <c r="AG213" s="127" t="s">
        <v>644</v>
      </c>
      <c r="AH213" s="141">
        <v>5</v>
      </c>
      <c r="AI213" s="132" t="s">
        <v>96</v>
      </c>
      <c r="AJ213" s="151" t="s">
        <v>97</v>
      </c>
      <c r="AK213" s="128">
        <f>W213</f>
        <v>4806356</v>
      </c>
      <c r="AL213" s="128">
        <f t="shared" si="71"/>
        <v>4806356</v>
      </c>
      <c r="AM213" s="128"/>
      <c r="AN213" s="132" t="s">
        <v>94</v>
      </c>
      <c r="AO213" s="132" t="s">
        <v>98</v>
      </c>
      <c r="AP213" s="152" t="s">
        <v>99</v>
      </c>
      <c r="AQ213" s="153" t="s">
        <v>100</v>
      </c>
      <c r="AR213" s="129" t="s">
        <v>32</v>
      </c>
      <c r="AS213" s="130" t="s">
        <v>101</v>
      </c>
      <c r="AT213" s="131" t="s">
        <v>102</v>
      </c>
      <c r="AU213" s="132" t="s">
        <v>94</v>
      </c>
      <c r="AV213" s="132" t="s">
        <v>110</v>
      </c>
      <c r="AW213" s="133" t="s">
        <v>103</v>
      </c>
      <c r="AX213" s="133" t="s">
        <v>104</v>
      </c>
      <c r="AY213" s="133" t="s">
        <v>105</v>
      </c>
      <c r="AZ213" s="133" t="s">
        <v>103</v>
      </c>
      <c r="BA213" s="133"/>
      <c r="BB213" s="133"/>
    </row>
    <row r="214" spans="2:54" s="3" customFormat="1" ht="60">
      <c r="B214" s="113" t="s">
        <v>572</v>
      </c>
      <c r="C214" s="113" t="s">
        <v>290</v>
      </c>
      <c r="D214" s="113" t="s">
        <v>29</v>
      </c>
      <c r="E214" s="113" t="s">
        <v>32</v>
      </c>
      <c r="F214" s="113"/>
      <c r="G214" s="114" t="s">
        <v>324</v>
      </c>
      <c r="H214" s="114" t="s">
        <v>108</v>
      </c>
      <c r="I214" s="113"/>
      <c r="J214" s="113"/>
      <c r="K214" s="115"/>
      <c r="L214" s="116"/>
      <c r="M214" s="117">
        <v>990007.97776000004</v>
      </c>
      <c r="N214" s="113">
        <v>1</v>
      </c>
      <c r="O214" s="113" t="s">
        <v>510</v>
      </c>
      <c r="P214" s="119">
        <v>45703</v>
      </c>
      <c r="Q214" s="119">
        <v>45836</v>
      </c>
      <c r="R214" s="120">
        <v>4950039.8887999998</v>
      </c>
      <c r="S214" s="118"/>
      <c r="T214" s="118"/>
      <c r="U214" s="120" t="s">
        <v>496</v>
      </c>
      <c r="V214" s="148">
        <v>5</v>
      </c>
      <c r="W214" s="122">
        <v>4950040</v>
      </c>
      <c r="X214" s="123" t="s">
        <v>92</v>
      </c>
      <c r="Y214" s="124" t="s">
        <v>466</v>
      </c>
      <c r="Z214" s="125" t="s">
        <v>110</v>
      </c>
      <c r="AA214" s="125" t="s">
        <v>347</v>
      </c>
      <c r="AB214" s="125" t="s">
        <v>94</v>
      </c>
      <c r="AC214" s="126" t="str">
        <f t="shared" si="70"/>
        <v>CLE-198</v>
      </c>
      <c r="AD214" s="123">
        <v>80111600</v>
      </c>
      <c r="AE214" s="47" t="s">
        <v>493</v>
      </c>
      <c r="AF214" s="127" t="s">
        <v>644</v>
      </c>
      <c r="AG214" s="127" t="s">
        <v>644</v>
      </c>
      <c r="AH214" s="141">
        <v>5</v>
      </c>
      <c r="AI214" s="132" t="s">
        <v>96</v>
      </c>
      <c r="AJ214" s="151" t="s">
        <v>97</v>
      </c>
      <c r="AK214" s="128">
        <v>4950040</v>
      </c>
      <c r="AL214" s="128">
        <f t="shared" si="71"/>
        <v>4950040</v>
      </c>
      <c r="AM214" s="128"/>
      <c r="AN214" s="132" t="s">
        <v>94</v>
      </c>
      <c r="AO214" s="132" t="s">
        <v>98</v>
      </c>
      <c r="AP214" s="152" t="s">
        <v>99</v>
      </c>
      <c r="AQ214" s="153" t="s">
        <v>100</v>
      </c>
      <c r="AR214" s="129" t="s">
        <v>32</v>
      </c>
      <c r="AS214" s="130" t="s">
        <v>101</v>
      </c>
      <c r="AT214" s="131" t="s">
        <v>102</v>
      </c>
      <c r="AU214" s="132" t="s">
        <v>94</v>
      </c>
      <c r="AV214" s="132" t="s">
        <v>110</v>
      </c>
      <c r="AW214" s="133" t="s">
        <v>103</v>
      </c>
      <c r="AX214" s="133" t="s">
        <v>104</v>
      </c>
      <c r="AY214" s="133" t="s">
        <v>105</v>
      </c>
      <c r="AZ214" s="133" t="s">
        <v>103</v>
      </c>
      <c r="BA214" s="133"/>
      <c r="BB214" s="133"/>
    </row>
    <row r="215" spans="2:54" s="3" customFormat="1" ht="60">
      <c r="B215" s="113" t="s">
        <v>573</v>
      </c>
      <c r="C215" s="113" t="s">
        <v>290</v>
      </c>
      <c r="D215" s="113" t="s">
        <v>29</v>
      </c>
      <c r="E215" s="113" t="s">
        <v>32</v>
      </c>
      <c r="F215" s="113"/>
      <c r="G215" s="114" t="s">
        <v>324</v>
      </c>
      <c r="H215" s="114" t="s">
        <v>108</v>
      </c>
      <c r="I215" s="113"/>
      <c r="J215" s="113"/>
      <c r="K215" s="115"/>
      <c r="L215" s="116"/>
      <c r="M215" s="117">
        <v>990007.97776000004</v>
      </c>
      <c r="N215" s="113">
        <v>1</v>
      </c>
      <c r="O215" s="113" t="s">
        <v>510</v>
      </c>
      <c r="P215" s="119">
        <v>45703</v>
      </c>
      <c r="Q215" s="119">
        <v>45836</v>
      </c>
      <c r="R215" s="120">
        <v>4806356</v>
      </c>
      <c r="S215" s="118"/>
      <c r="T215" s="118"/>
      <c r="U215" s="120" t="s">
        <v>496</v>
      </c>
      <c r="V215" s="148">
        <v>5</v>
      </c>
      <c r="W215" s="122">
        <f>R215</f>
        <v>4806356</v>
      </c>
      <c r="X215" s="123" t="s">
        <v>92</v>
      </c>
      <c r="Y215" s="124" t="s">
        <v>466</v>
      </c>
      <c r="Z215" s="125" t="s">
        <v>110</v>
      </c>
      <c r="AA215" s="125" t="s">
        <v>347</v>
      </c>
      <c r="AB215" s="125" t="s">
        <v>94</v>
      </c>
      <c r="AC215" s="126" t="str">
        <f t="shared" si="70"/>
        <v>CLE-199</v>
      </c>
      <c r="AD215" s="123">
        <v>80111600</v>
      </c>
      <c r="AE215" s="47" t="s">
        <v>493</v>
      </c>
      <c r="AF215" s="127" t="s">
        <v>644</v>
      </c>
      <c r="AG215" s="127" t="s">
        <v>644</v>
      </c>
      <c r="AH215" s="141">
        <v>5</v>
      </c>
      <c r="AI215" s="132" t="s">
        <v>96</v>
      </c>
      <c r="AJ215" s="151" t="s">
        <v>97</v>
      </c>
      <c r="AK215" s="128">
        <f>W215</f>
        <v>4806356</v>
      </c>
      <c r="AL215" s="128">
        <f t="shared" si="71"/>
        <v>4806356</v>
      </c>
      <c r="AM215" s="128"/>
      <c r="AN215" s="132" t="s">
        <v>94</v>
      </c>
      <c r="AO215" s="132" t="s">
        <v>98</v>
      </c>
      <c r="AP215" s="152" t="s">
        <v>99</v>
      </c>
      <c r="AQ215" s="153" t="s">
        <v>100</v>
      </c>
      <c r="AR215" s="129" t="s">
        <v>32</v>
      </c>
      <c r="AS215" s="130" t="s">
        <v>101</v>
      </c>
      <c r="AT215" s="131" t="s">
        <v>102</v>
      </c>
      <c r="AU215" s="132" t="s">
        <v>94</v>
      </c>
      <c r="AV215" s="132" t="s">
        <v>110</v>
      </c>
      <c r="AW215" s="133" t="s">
        <v>103</v>
      </c>
      <c r="AX215" s="133" t="s">
        <v>104</v>
      </c>
      <c r="AY215" s="133" t="s">
        <v>105</v>
      </c>
      <c r="AZ215" s="133" t="s">
        <v>103</v>
      </c>
      <c r="BA215" s="133"/>
      <c r="BB215" s="133"/>
    </row>
    <row r="216" spans="2:54" s="3" customFormat="1" ht="60">
      <c r="B216" s="113" t="s">
        <v>574</v>
      </c>
      <c r="C216" s="113" t="s">
        <v>290</v>
      </c>
      <c r="D216" s="113" t="s">
        <v>29</v>
      </c>
      <c r="E216" s="113" t="s">
        <v>32</v>
      </c>
      <c r="F216" s="113"/>
      <c r="G216" s="114" t="s">
        <v>324</v>
      </c>
      <c r="H216" s="114" t="s">
        <v>108</v>
      </c>
      <c r="I216" s="113"/>
      <c r="J216" s="113"/>
      <c r="K216" s="115"/>
      <c r="L216" s="116"/>
      <c r="M216" s="117">
        <v>990007.97776000004</v>
      </c>
      <c r="N216" s="113">
        <v>1</v>
      </c>
      <c r="O216" s="113" t="s">
        <v>510</v>
      </c>
      <c r="P216" s="119">
        <v>45703</v>
      </c>
      <c r="Q216" s="119">
        <v>45836</v>
      </c>
      <c r="R216" s="120">
        <v>4950039.8887999998</v>
      </c>
      <c r="S216" s="118"/>
      <c r="T216" s="118"/>
      <c r="U216" s="120" t="s">
        <v>496</v>
      </c>
      <c r="V216" s="148">
        <v>5</v>
      </c>
      <c r="W216" s="122">
        <v>4950040</v>
      </c>
      <c r="X216" s="123" t="s">
        <v>92</v>
      </c>
      <c r="Y216" s="124" t="s">
        <v>466</v>
      </c>
      <c r="Z216" s="125" t="s">
        <v>110</v>
      </c>
      <c r="AA216" s="125" t="s">
        <v>347</v>
      </c>
      <c r="AB216" s="125" t="s">
        <v>94</v>
      </c>
      <c r="AC216" s="126" t="str">
        <f t="shared" si="70"/>
        <v>CLE-200</v>
      </c>
      <c r="AD216" s="123">
        <v>80111600</v>
      </c>
      <c r="AE216" s="47" t="s">
        <v>493</v>
      </c>
      <c r="AF216" s="127" t="s">
        <v>644</v>
      </c>
      <c r="AG216" s="127" t="s">
        <v>644</v>
      </c>
      <c r="AH216" s="141">
        <v>5</v>
      </c>
      <c r="AI216" s="132" t="s">
        <v>96</v>
      </c>
      <c r="AJ216" s="151" t="s">
        <v>97</v>
      </c>
      <c r="AK216" s="128">
        <v>4950040</v>
      </c>
      <c r="AL216" s="128">
        <f t="shared" si="71"/>
        <v>4950040</v>
      </c>
      <c r="AM216" s="128"/>
      <c r="AN216" s="132" t="s">
        <v>94</v>
      </c>
      <c r="AO216" s="132" t="s">
        <v>98</v>
      </c>
      <c r="AP216" s="152" t="s">
        <v>99</v>
      </c>
      <c r="AQ216" s="153" t="s">
        <v>100</v>
      </c>
      <c r="AR216" s="129" t="s">
        <v>32</v>
      </c>
      <c r="AS216" s="130" t="s">
        <v>101</v>
      </c>
      <c r="AT216" s="131" t="s">
        <v>102</v>
      </c>
      <c r="AU216" s="132" t="s">
        <v>94</v>
      </c>
      <c r="AV216" s="132" t="s">
        <v>110</v>
      </c>
      <c r="AW216" s="133" t="s">
        <v>103</v>
      </c>
      <c r="AX216" s="133" t="s">
        <v>104</v>
      </c>
      <c r="AY216" s="133" t="s">
        <v>105</v>
      </c>
      <c r="AZ216" s="133" t="s">
        <v>103</v>
      </c>
      <c r="BA216" s="133"/>
      <c r="BB216" s="133"/>
    </row>
    <row r="217" spans="2:54" s="3" customFormat="1" ht="60">
      <c r="B217" s="113" t="s">
        <v>575</v>
      </c>
      <c r="C217" s="113" t="s">
        <v>290</v>
      </c>
      <c r="D217" s="113" t="s">
        <v>29</v>
      </c>
      <c r="E217" s="113" t="s">
        <v>32</v>
      </c>
      <c r="F217" s="113"/>
      <c r="G217" s="114" t="s">
        <v>324</v>
      </c>
      <c r="H217" s="114" t="s">
        <v>108</v>
      </c>
      <c r="I217" s="113"/>
      <c r="J217" s="113"/>
      <c r="K217" s="115"/>
      <c r="L217" s="116"/>
      <c r="M217" s="117">
        <v>990007.97776000004</v>
      </c>
      <c r="N217" s="113">
        <v>1</v>
      </c>
      <c r="O217" s="113" t="s">
        <v>510</v>
      </c>
      <c r="P217" s="119">
        <v>45703</v>
      </c>
      <c r="Q217" s="119">
        <v>45836</v>
      </c>
      <c r="R217" s="120">
        <v>4950039.8887999998</v>
      </c>
      <c r="S217" s="118"/>
      <c r="T217" s="118"/>
      <c r="U217" s="120" t="s">
        <v>496</v>
      </c>
      <c r="V217" s="148">
        <v>5</v>
      </c>
      <c r="W217" s="122">
        <v>4950040</v>
      </c>
      <c r="X217" s="123" t="s">
        <v>92</v>
      </c>
      <c r="Y217" s="124" t="s">
        <v>466</v>
      </c>
      <c r="Z217" s="125" t="s">
        <v>110</v>
      </c>
      <c r="AA217" s="125" t="s">
        <v>347</v>
      </c>
      <c r="AB217" s="125" t="s">
        <v>94</v>
      </c>
      <c r="AC217" s="126" t="str">
        <f t="shared" ref="AC217:AC237" si="72">"CLE-"&amp;B217</f>
        <v>CLE-201</v>
      </c>
      <c r="AD217" s="123">
        <v>80111600</v>
      </c>
      <c r="AE217" s="47" t="s">
        <v>493</v>
      </c>
      <c r="AF217" s="127" t="s">
        <v>644</v>
      </c>
      <c r="AG217" s="127" t="s">
        <v>644</v>
      </c>
      <c r="AH217" s="141">
        <v>5</v>
      </c>
      <c r="AI217" s="132" t="s">
        <v>96</v>
      </c>
      <c r="AJ217" s="151" t="s">
        <v>97</v>
      </c>
      <c r="AK217" s="128">
        <v>4950040</v>
      </c>
      <c r="AL217" s="128">
        <f t="shared" si="71"/>
        <v>4950040</v>
      </c>
      <c r="AM217" s="128"/>
      <c r="AN217" s="132" t="s">
        <v>94</v>
      </c>
      <c r="AO217" s="132" t="s">
        <v>98</v>
      </c>
      <c r="AP217" s="152" t="s">
        <v>99</v>
      </c>
      <c r="AQ217" s="153" t="s">
        <v>100</v>
      </c>
      <c r="AR217" s="129" t="s">
        <v>32</v>
      </c>
      <c r="AS217" s="130" t="s">
        <v>101</v>
      </c>
      <c r="AT217" s="131" t="s">
        <v>102</v>
      </c>
      <c r="AU217" s="132" t="s">
        <v>94</v>
      </c>
      <c r="AV217" s="132" t="s">
        <v>110</v>
      </c>
      <c r="AW217" s="133" t="s">
        <v>103</v>
      </c>
      <c r="AX217" s="133" t="s">
        <v>104</v>
      </c>
      <c r="AY217" s="133" t="s">
        <v>105</v>
      </c>
      <c r="AZ217" s="133" t="s">
        <v>103</v>
      </c>
      <c r="BA217" s="133"/>
      <c r="BB217" s="133"/>
    </row>
    <row r="218" spans="2:54" s="3" customFormat="1" ht="60">
      <c r="B218" s="113" t="s">
        <v>576</v>
      </c>
      <c r="C218" s="113" t="s">
        <v>290</v>
      </c>
      <c r="D218" s="113" t="s">
        <v>29</v>
      </c>
      <c r="E218" s="113" t="s">
        <v>32</v>
      </c>
      <c r="F218" s="113"/>
      <c r="G218" s="114" t="s">
        <v>324</v>
      </c>
      <c r="H218" s="114" t="s">
        <v>108</v>
      </c>
      <c r="I218" s="113"/>
      <c r="J218" s="113"/>
      <c r="K218" s="115"/>
      <c r="L218" s="116"/>
      <c r="M218" s="117">
        <v>990007.97776000004</v>
      </c>
      <c r="N218" s="113">
        <v>1</v>
      </c>
      <c r="O218" s="113" t="s">
        <v>510</v>
      </c>
      <c r="P218" s="119">
        <v>45703</v>
      </c>
      <c r="Q218" s="119">
        <v>45836</v>
      </c>
      <c r="R218" s="120">
        <v>4806356</v>
      </c>
      <c r="S218" s="118"/>
      <c r="T218" s="118"/>
      <c r="U218" s="120" t="s">
        <v>496</v>
      </c>
      <c r="V218" s="148">
        <v>5</v>
      </c>
      <c r="W218" s="122">
        <f>R218</f>
        <v>4806356</v>
      </c>
      <c r="X218" s="123" t="s">
        <v>92</v>
      </c>
      <c r="Y218" s="124" t="s">
        <v>466</v>
      </c>
      <c r="Z218" s="125" t="s">
        <v>110</v>
      </c>
      <c r="AA218" s="125" t="s">
        <v>347</v>
      </c>
      <c r="AB218" s="125" t="s">
        <v>94</v>
      </c>
      <c r="AC218" s="126" t="str">
        <f t="shared" si="72"/>
        <v>CLE-202</v>
      </c>
      <c r="AD218" s="123">
        <v>80111600</v>
      </c>
      <c r="AE218" s="47" t="s">
        <v>493</v>
      </c>
      <c r="AF218" s="127" t="s">
        <v>644</v>
      </c>
      <c r="AG218" s="127" t="s">
        <v>644</v>
      </c>
      <c r="AH218" s="141">
        <v>5</v>
      </c>
      <c r="AI218" s="132" t="s">
        <v>96</v>
      </c>
      <c r="AJ218" s="151" t="s">
        <v>97</v>
      </c>
      <c r="AK218" s="128">
        <f>W218</f>
        <v>4806356</v>
      </c>
      <c r="AL218" s="128">
        <f t="shared" si="71"/>
        <v>4806356</v>
      </c>
      <c r="AM218" s="128"/>
      <c r="AN218" s="132" t="s">
        <v>94</v>
      </c>
      <c r="AO218" s="132" t="s">
        <v>98</v>
      </c>
      <c r="AP218" s="152" t="s">
        <v>99</v>
      </c>
      <c r="AQ218" s="153" t="s">
        <v>100</v>
      </c>
      <c r="AR218" s="129" t="s">
        <v>32</v>
      </c>
      <c r="AS218" s="130" t="s">
        <v>101</v>
      </c>
      <c r="AT218" s="131" t="s">
        <v>102</v>
      </c>
      <c r="AU218" s="132" t="s">
        <v>94</v>
      </c>
      <c r="AV218" s="132" t="s">
        <v>110</v>
      </c>
      <c r="AW218" s="133" t="s">
        <v>103</v>
      </c>
      <c r="AX218" s="133" t="s">
        <v>104</v>
      </c>
      <c r="AY218" s="133" t="s">
        <v>105</v>
      </c>
      <c r="AZ218" s="133" t="s">
        <v>103</v>
      </c>
      <c r="BA218" s="133"/>
      <c r="BB218" s="133"/>
    </row>
    <row r="219" spans="2:54" s="3" customFormat="1" ht="60">
      <c r="B219" s="113" t="s">
        <v>577</v>
      </c>
      <c r="C219" s="113" t="s">
        <v>290</v>
      </c>
      <c r="D219" s="113" t="s">
        <v>29</v>
      </c>
      <c r="E219" s="113" t="s">
        <v>32</v>
      </c>
      <c r="F219" s="113"/>
      <c r="G219" s="114" t="s">
        <v>324</v>
      </c>
      <c r="H219" s="114" t="s">
        <v>108</v>
      </c>
      <c r="I219" s="113"/>
      <c r="J219" s="113"/>
      <c r="K219" s="115"/>
      <c r="L219" s="116"/>
      <c r="M219" s="117">
        <v>990007.97776000004</v>
      </c>
      <c r="N219" s="113">
        <v>1</v>
      </c>
      <c r="O219" s="113" t="s">
        <v>510</v>
      </c>
      <c r="P219" s="119">
        <v>45703</v>
      </c>
      <c r="Q219" s="119">
        <v>45836</v>
      </c>
      <c r="R219" s="120">
        <v>4950039.8887999998</v>
      </c>
      <c r="S219" s="118"/>
      <c r="T219" s="118"/>
      <c r="U219" s="120" t="s">
        <v>496</v>
      </c>
      <c r="V219" s="148">
        <v>5</v>
      </c>
      <c r="W219" s="122">
        <v>4950040</v>
      </c>
      <c r="X219" s="123" t="s">
        <v>92</v>
      </c>
      <c r="Y219" s="124" t="s">
        <v>466</v>
      </c>
      <c r="Z219" s="125" t="s">
        <v>110</v>
      </c>
      <c r="AA219" s="125" t="s">
        <v>347</v>
      </c>
      <c r="AB219" s="125" t="s">
        <v>94</v>
      </c>
      <c r="AC219" s="126" t="str">
        <f t="shared" si="72"/>
        <v>CLE-203</v>
      </c>
      <c r="AD219" s="123">
        <v>80111600</v>
      </c>
      <c r="AE219" s="47" t="s">
        <v>493</v>
      </c>
      <c r="AF219" s="127" t="s">
        <v>644</v>
      </c>
      <c r="AG219" s="127" t="s">
        <v>644</v>
      </c>
      <c r="AH219" s="141">
        <v>5</v>
      </c>
      <c r="AI219" s="132" t="s">
        <v>96</v>
      </c>
      <c r="AJ219" s="151" t="s">
        <v>97</v>
      </c>
      <c r="AK219" s="128">
        <v>4950040</v>
      </c>
      <c r="AL219" s="128">
        <f t="shared" si="71"/>
        <v>4950040</v>
      </c>
      <c r="AM219" s="128"/>
      <c r="AN219" s="132" t="s">
        <v>94</v>
      </c>
      <c r="AO219" s="132" t="s">
        <v>98</v>
      </c>
      <c r="AP219" s="152" t="s">
        <v>99</v>
      </c>
      <c r="AQ219" s="153" t="s">
        <v>100</v>
      </c>
      <c r="AR219" s="129" t="s">
        <v>32</v>
      </c>
      <c r="AS219" s="130" t="s">
        <v>101</v>
      </c>
      <c r="AT219" s="131" t="s">
        <v>102</v>
      </c>
      <c r="AU219" s="132" t="s">
        <v>94</v>
      </c>
      <c r="AV219" s="132" t="s">
        <v>110</v>
      </c>
      <c r="AW219" s="133" t="s">
        <v>103</v>
      </c>
      <c r="AX219" s="133" t="s">
        <v>104</v>
      </c>
      <c r="AY219" s="133" t="s">
        <v>105</v>
      </c>
      <c r="AZ219" s="133" t="s">
        <v>103</v>
      </c>
      <c r="BA219" s="133"/>
      <c r="BB219" s="133"/>
    </row>
    <row r="220" spans="2:54" s="3" customFormat="1" ht="60">
      <c r="B220" s="113" t="s">
        <v>578</v>
      </c>
      <c r="C220" s="113" t="s">
        <v>290</v>
      </c>
      <c r="D220" s="113" t="s">
        <v>29</v>
      </c>
      <c r="E220" s="113" t="s">
        <v>32</v>
      </c>
      <c r="F220" s="113"/>
      <c r="G220" s="114" t="s">
        <v>324</v>
      </c>
      <c r="H220" s="114" t="s">
        <v>108</v>
      </c>
      <c r="I220" s="113"/>
      <c r="J220" s="113"/>
      <c r="K220" s="115"/>
      <c r="L220" s="116"/>
      <c r="M220" s="117">
        <v>990007.97776000004</v>
      </c>
      <c r="N220" s="113">
        <v>1</v>
      </c>
      <c r="O220" s="113" t="s">
        <v>510</v>
      </c>
      <c r="P220" s="119">
        <v>45703</v>
      </c>
      <c r="Q220" s="119">
        <v>45836</v>
      </c>
      <c r="R220" s="120">
        <v>4950039.8887999998</v>
      </c>
      <c r="S220" s="118"/>
      <c r="T220" s="118"/>
      <c r="U220" s="120" t="s">
        <v>496</v>
      </c>
      <c r="V220" s="148">
        <v>5</v>
      </c>
      <c r="W220" s="122">
        <v>4950040</v>
      </c>
      <c r="X220" s="123" t="s">
        <v>92</v>
      </c>
      <c r="Y220" s="124" t="s">
        <v>466</v>
      </c>
      <c r="Z220" s="125" t="s">
        <v>110</v>
      </c>
      <c r="AA220" s="125" t="s">
        <v>347</v>
      </c>
      <c r="AB220" s="125" t="s">
        <v>94</v>
      </c>
      <c r="AC220" s="126" t="str">
        <f t="shared" si="72"/>
        <v>CLE-204</v>
      </c>
      <c r="AD220" s="123">
        <v>80111600</v>
      </c>
      <c r="AE220" s="47" t="s">
        <v>493</v>
      </c>
      <c r="AF220" s="127" t="s">
        <v>644</v>
      </c>
      <c r="AG220" s="127" t="s">
        <v>644</v>
      </c>
      <c r="AH220" s="141">
        <v>5</v>
      </c>
      <c r="AI220" s="132" t="s">
        <v>96</v>
      </c>
      <c r="AJ220" s="151" t="s">
        <v>97</v>
      </c>
      <c r="AK220" s="128">
        <v>4950040</v>
      </c>
      <c r="AL220" s="128">
        <f t="shared" si="71"/>
        <v>4950040</v>
      </c>
      <c r="AM220" s="128"/>
      <c r="AN220" s="132" t="s">
        <v>94</v>
      </c>
      <c r="AO220" s="132" t="s">
        <v>98</v>
      </c>
      <c r="AP220" s="152" t="s">
        <v>99</v>
      </c>
      <c r="AQ220" s="153" t="s">
        <v>100</v>
      </c>
      <c r="AR220" s="129" t="s">
        <v>32</v>
      </c>
      <c r="AS220" s="130" t="s">
        <v>101</v>
      </c>
      <c r="AT220" s="131" t="s">
        <v>102</v>
      </c>
      <c r="AU220" s="132" t="s">
        <v>94</v>
      </c>
      <c r="AV220" s="132" t="s">
        <v>110</v>
      </c>
      <c r="AW220" s="133" t="s">
        <v>103</v>
      </c>
      <c r="AX220" s="133" t="s">
        <v>104</v>
      </c>
      <c r="AY220" s="133" t="s">
        <v>105</v>
      </c>
      <c r="AZ220" s="133" t="s">
        <v>103</v>
      </c>
      <c r="BA220" s="133"/>
      <c r="BB220" s="133"/>
    </row>
    <row r="221" spans="2:54" s="3" customFormat="1" ht="60">
      <c r="B221" s="113" t="s">
        <v>579</v>
      </c>
      <c r="C221" s="113" t="s">
        <v>290</v>
      </c>
      <c r="D221" s="113" t="s">
        <v>29</v>
      </c>
      <c r="E221" s="113" t="s">
        <v>32</v>
      </c>
      <c r="F221" s="113"/>
      <c r="G221" s="114" t="s">
        <v>324</v>
      </c>
      <c r="H221" s="114" t="s">
        <v>115</v>
      </c>
      <c r="I221" s="113"/>
      <c r="J221" s="113"/>
      <c r="K221" s="115"/>
      <c r="L221" s="116"/>
      <c r="M221" s="117">
        <v>1155011</v>
      </c>
      <c r="N221" s="113">
        <v>1</v>
      </c>
      <c r="O221" s="113" t="s">
        <v>510</v>
      </c>
      <c r="P221" s="119">
        <v>45703</v>
      </c>
      <c r="Q221" s="119">
        <v>45836</v>
      </c>
      <c r="R221" s="120">
        <v>5590515</v>
      </c>
      <c r="S221" s="118"/>
      <c r="T221" s="118"/>
      <c r="U221" s="120" t="s">
        <v>496</v>
      </c>
      <c r="V221" s="148">
        <v>5</v>
      </c>
      <c r="W221" s="122">
        <f>R221</f>
        <v>5590515</v>
      </c>
      <c r="X221" s="123" t="s">
        <v>92</v>
      </c>
      <c r="Y221" s="124" t="s">
        <v>466</v>
      </c>
      <c r="Z221" s="125" t="s">
        <v>110</v>
      </c>
      <c r="AA221" s="125" t="s">
        <v>347</v>
      </c>
      <c r="AB221" s="125" t="s">
        <v>94</v>
      </c>
      <c r="AC221" s="126" t="str">
        <f t="shared" si="72"/>
        <v>CLE-205</v>
      </c>
      <c r="AD221" s="123">
        <v>80111600</v>
      </c>
      <c r="AE221" s="47" t="s">
        <v>493</v>
      </c>
      <c r="AF221" s="127" t="s">
        <v>644</v>
      </c>
      <c r="AG221" s="127" t="s">
        <v>644</v>
      </c>
      <c r="AH221" s="141">
        <v>5</v>
      </c>
      <c r="AI221" s="132" t="s">
        <v>96</v>
      </c>
      <c r="AJ221" s="151" t="s">
        <v>97</v>
      </c>
      <c r="AK221" s="128">
        <f>W221</f>
        <v>5590515</v>
      </c>
      <c r="AL221" s="128">
        <f t="shared" si="71"/>
        <v>5590515</v>
      </c>
      <c r="AM221" s="128"/>
      <c r="AN221" s="132" t="s">
        <v>94</v>
      </c>
      <c r="AO221" s="132" t="s">
        <v>98</v>
      </c>
      <c r="AP221" s="152" t="s">
        <v>99</v>
      </c>
      <c r="AQ221" s="153" t="s">
        <v>100</v>
      </c>
      <c r="AR221" s="129" t="s">
        <v>32</v>
      </c>
      <c r="AS221" s="130" t="s">
        <v>101</v>
      </c>
      <c r="AT221" s="131" t="s">
        <v>102</v>
      </c>
      <c r="AU221" s="132" t="s">
        <v>94</v>
      </c>
      <c r="AV221" s="132" t="s">
        <v>110</v>
      </c>
      <c r="AW221" s="133" t="s">
        <v>103</v>
      </c>
      <c r="AX221" s="133" t="s">
        <v>104</v>
      </c>
      <c r="AY221" s="133" t="s">
        <v>105</v>
      </c>
      <c r="AZ221" s="133" t="s">
        <v>103</v>
      </c>
      <c r="BA221" s="133"/>
      <c r="BB221" s="133"/>
    </row>
    <row r="222" spans="2:54" s="3" customFormat="1" ht="60">
      <c r="B222" s="113" t="s">
        <v>580</v>
      </c>
      <c r="C222" s="113" t="s">
        <v>290</v>
      </c>
      <c r="D222" s="113" t="s">
        <v>29</v>
      </c>
      <c r="E222" s="113" t="s">
        <v>32</v>
      </c>
      <c r="F222" s="113"/>
      <c r="G222" s="114" t="s">
        <v>324</v>
      </c>
      <c r="H222" s="114" t="s">
        <v>108</v>
      </c>
      <c r="I222" s="113"/>
      <c r="J222" s="113"/>
      <c r="K222" s="115"/>
      <c r="L222" s="116"/>
      <c r="M222" s="117">
        <v>990007.97776000004</v>
      </c>
      <c r="N222" s="113">
        <v>1</v>
      </c>
      <c r="O222" s="113" t="s">
        <v>510</v>
      </c>
      <c r="P222" s="119">
        <v>45703</v>
      </c>
      <c r="Q222" s="119">
        <v>45836</v>
      </c>
      <c r="R222" s="120">
        <v>4806356</v>
      </c>
      <c r="S222" s="118"/>
      <c r="T222" s="118"/>
      <c r="U222" s="120" t="s">
        <v>496</v>
      </c>
      <c r="V222" s="148">
        <v>5</v>
      </c>
      <c r="W222" s="122">
        <f>R222</f>
        <v>4806356</v>
      </c>
      <c r="X222" s="123" t="s">
        <v>92</v>
      </c>
      <c r="Y222" s="124" t="s">
        <v>466</v>
      </c>
      <c r="Z222" s="125" t="s">
        <v>110</v>
      </c>
      <c r="AA222" s="125" t="s">
        <v>347</v>
      </c>
      <c r="AB222" s="125" t="s">
        <v>94</v>
      </c>
      <c r="AC222" s="126" t="str">
        <f t="shared" si="72"/>
        <v>CLE-206</v>
      </c>
      <c r="AD222" s="123">
        <v>80111600</v>
      </c>
      <c r="AE222" s="47" t="s">
        <v>493</v>
      </c>
      <c r="AF222" s="127" t="s">
        <v>644</v>
      </c>
      <c r="AG222" s="127" t="s">
        <v>644</v>
      </c>
      <c r="AH222" s="141">
        <v>5</v>
      </c>
      <c r="AI222" s="132" t="s">
        <v>96</v>
      </c>
      <c r="AJ222" s="151" t="s">
        <v>97</v>
      </c>
      <c r="AK222" s="128">
        <f>W222</f>
        <v>4806356</v>
      </c>
      <c r="AL222" s="128">
        <f t="shared" si="71"/>
        <v>4806356</v>
      </c>
      <c r="AM222" s="128"/>
      <c r="AN222" s="132" t="s">
        <v>94</v>
      </c>
      <c r="AO222" s="132" t="s">
        <v>98</v>
      </c>
      <c r="AP222" s="152" t="s">
        <v>99</v>
      </c>
      <c r="AQ222" s="153" t="s">
        <v>100</v>
      </c>
      <c r="AR222" s="129" t="s">
        <v>32</v>
      </c>
      <c r="AS222" s="130" t="s">
        <v>101</v>
      </c>
      <c r="AT222" s="131" t="s">
        <v>102</v>
      </c>
      <c r="AU222" s="132" t="s">
        <v>94</v>
      </c>
      <c r="AV222" s="132" t="s">
        <v>110</v>
      </c>
      <c r="AW222" s="133" t="s">
        <v>103</v>
      </c>
      <c r="AX222" s="133" t="s">
        <v>104</v>
      </c>
      <c r="AY222" s="133" t="s">
        <v>105</v>
      </c>
      <c r="AZ222" s="133" t="s">
        <v>103</v>
      </c>
      <c r="BA222" s="133"/>
      <c r="BB222" s="133"/>
    </row>
    <row r="223" spans="2:54" s="3" customFormat="1" ht="60">
      <c r="B223" s="113" t="s">
        <v>581</v>
      </c>
      <c r="C223" s="113" t="s">
        <v>290</v>
      </c>
      <c r="D223" s="113" t="s">
        <v>29</v>
      </c>
      <c r="E223" s="113" t="s">
        <v>32</v>
      </c>
      <c r="F223" s="113"/>
      <c r="G223" s="114" t="s">
        <v>324</v>
      </c>
      <c r="H223" s="114" t="s">
        <v>108</v>
      </c>
      <c r="I223" s="113"/>
      <c r="J223" s="113"/>
      <c r="K223" s="115"/>
      <c r="L223" s="116"/>
      <c r="M223" s="117">
        <v>990007.97776000004</v>
      </c>
      <c r="N223" s="113">
        <v>1</v>
      </c>
      <c r="O223" s="113" t="s">
        <v>510</v>
      </c>
      <c r="P223" s="119">
        <v>45703</v>
      </c>
      <c r="Q223" s="119">
        <v>45836</v>
      </c>
      <c r="R223" s="120">
        <v>4950039.8887999998</v>
      </c>
      <c r="S223" s="118"/>
      <c r="T223" s="118"/>
      <c r="U223" s="120" t="s">
        <v>496</v>
      </c>
      <c r="V223" s="148">
        <v>5</v>
      </c>
      <c r="W223" s="122">
        <v>4950040</v>
      </c>
      <c r="X223" s="123" t="s">
        <v>92</v>
      </c>
      <c r="Y223" s="124" t="s">
        <v>466</v>
      </c>
      <c r="Z223" s="125" t="s">
        <v>110</v>
      </c>
      <c r="AA223" s="125" t="s">
        <v>347</v>
      </c>
      <c r="AB223" s="125" t="s">
        <v>94</v>
      </c>
      <c r="AC223" s="126" t="str">
        <f t="shared" si="72"/>
        <v>CLE-207</v>
      </c>
      <c r="AD223" s="123">
        <v>80111600</v>
      </c>
      <c r="AE223" s="47" t="s">
        <v>493</v>
      </c>
      <c r="AF223" s="127" t="s">
        <v>644</v>
      </c>
      <c r="AG223" s="127" t="s">
        <v>644</v>
      </c>
      <c r="AH223" s="141">
        <v>5</v>
      </c>
      <c r="AI223" s="132" t="s">
        <v>96</v>
      </c>
      <c r="AJ223" s="151" t="s">
        <v>97</v>
      </c>
      <c r="AK223" s="128">
        <v>4950040</v>
      </c>
      <c r="AL223" s="128">
        <f t="shared" si="71"/>
        <v>4950040</v>
      </c>
      <c r="AM223" s="128"/>
      <c r="AN223" s="132" t="s">
        <v>94</v>
      </c>
      <c r="AO223" s="132" t="s">
        <v>98</v>
      </c>
      <c r="AP223" s="152" t="s">
        <v>99</v>
      </c>
      <c r="AQ223" s="153" t="s">
        <v>100</v>
      </c>
      <c r="AR223" s="129" t="s">
        <v>32</v>
      </c>
      <c r="AS223" s="130" t="s">
        <v>101</v>
      </c>
      <c r="AT223" s="131" t="s">
        <v>102</v>
      </c>
      <c r="AU223" s="132" t="s">
        <v>94</v>
      </c>
      <c r="AV223" s="132" t="s">
        <v>110</v>
      </c>
      <c r="AW223" s="133" t="s">
        <v>103</v>
      </c>
      <c r="AX223" s="133" t="s">
        <v>104</v>
      </c>
      <c r="AY223" s="133" t="s">
        <v>105</v>
      </c>
      <c r="AZ223" s="133" t="s">
        <v>103</v>
      </c>
      <c r="BA223" s="133"/>
      <c r="BB223" s="133"/>
    </row>
    <row r="224" spans="2:54" s="3" customFormat="1" ht="60">
      <c r="B224" s="113" t="s">
        <v>582</v>
      </c>
      <c r="C224" s="113" t="s">
        <v>290</v>
      </c>
      <c r="D224" s="113" t="s">
        <v>29</v>
      </c>
      <c r="E224" s="113" t="s">
        <v>32</v>
      </c>
      <c r="F224" s="113"/>
      <c r="G224" s="114" t="s">
        <v>324</v>
      </c>
      <c r="H224" s="114" t="s">
        <v>108</v>
      </c>
      <c r="I224" s="113"/>
      <c r="J224" s="113"/>
      <c r="K224" s="115"/>
      <c r="L224" s="116"/>
      <c r="M224" s="117">
        <v>990007.97776000004</v>
      </c>
      <c r="N224" s="113">
        <v>1</v>
      </c>
      <c r="O224" s="113" t="s">
        <v>510</v>
      </c>
      <c r="P224" s="119">
        <v>45703</v>
      </c>
      <c r="Q224" s="119">
        <v>45836</v>
      </c>
      <c r="R224" s="120">
        <v>4950039.8887999998</v>
      </c>
      <c r="S224" s="118"/>
      <c r="T224" s="118"/>
      <c r="U224" s="120" t="s">
        <v>496</v>
      </c>
      <c r="V224" s="148">
        <v>5</v>
      </c>
      <c r="W224" s="122">
        <v>4950040</v>
      </c>
      <c r="X224" s="123" t="s">
        <v>92</v>
      </c>
      <c r="Y224" s="124" t="s">
        <v>466</v>
      </c>
      <c r="Z224" s="125" t="s">
        <v>110</v>
      </c>
      <c r="AA224" s="125" t="s">
        <v>347</v>
      </c>
      <c r="AB224" s="125" t="s">
        <v>94</v>
      </c>
      <c r="AC224" s="126" t="str">
        <f t="shared" si="72"/>
        <v>CLE-208</v>
      </c>
      <c r="AD224" s="123">
        <v>80111600</v>
      </c>
      <c r="AE224" s="47" t="s">
        <v>493</v>
      </c>
      <c r="AF224" s="127" t="s">
        <v>644</v>
      </c>
      <c r="AG224" s="127" t="s">
        <v>644</v>
      </c>
      <c r="AH224" s="141">
        <v>5</v>
      </c>
      <c r="AI224" s="132" t="s">
        <v>96</v>
      </c>
      <c r="AJ224" s="151" t="s">
        <v>97</v>
      </c>
      <c r="AK224" s="128">
        <v>4950040</v>
      </c>
      <c r="AL224" s="128">
        <f t="shared" si="71"/>
        <v>4950040</v>
      </c>
      <c r="AM224" s="128"/>
      <c r="AN224" s="132" t="s">
        <v>94</v>
      </c>
      <c r="AO224" s="132" t="s">
        <v>98</v>
      </c>
      <c r="AP224" s="152" t="s">
        <v>99</v>
      </c>
      <c r="AQ224" s="153" t="s">
        <v>100</v>
      </c>
      <c r="AR224" s="129" t="s">
        <v>32</v>
      </c>
      <c r="AS224" s="130" t="s">
        <v>101</v>
      </c>
      <c r="AT224" s="131" t="s">
        <v>102</v>
      </c>
      <c r="AU224" s="132" t="s">
        <v>94</v>
      </c>
      <c r="AV224" s="132" t="s">
        <v>110</v>
      </c>
      <c r="AW224" s="133" t="s">
        <v>103</v>
      </c>
      <c r="AX224" s="133" t="s">
        <v>104</v>
      </c>
      <c r="AY224" s="133" t="s">
        <v>105</v>
      </c>
      <c r="AZ224" s="133" t="s">
        <v>103</v>
      </c>
      <c r="BA224" s="133"/>
      <c r="BB224" s="133"/>
    </row>
    <row r="225" spans="2:54" s="3" customFormat="1" ht="60">
      <c r="B225" s="113" t="s">
        <v>583</v>
      </c>
      <c r="C225" s="113" t="s">
        <v>290</v>
      </c>
      <c r="D225" s="113" t="s">
        <v>29</v>
      </c>
      <c r="E225" s="113" t="s">
        <v>32</v>
      </c>
      <c r="F225" s="113"/>
      <c r="G225" s="114" t="s">
        <v>324</v>
      </c>
      <c r="H225" s="114" t="s">
        <v>108</v>
      </c>
      <c r="I225" s="113"/>
      <c r="J225" s="113"/>
      <c r="K225" s="115"/>
      <c r="L225" s="116"/>
      <c r="M225" s="117">
        <v>990007.97776000004</v>
      </c>
      <c r="N225" s="113">
        <v>1</v>
      </c>
      <c r="O225" s="113" t="s">
        <v>510</v>
      </c>
      <c r="P225" s="119">
        <v>45703</v>
      </c>
      <c r="Q225" s="119">
        <v>45836</v>
      </c>
      <c r="R225" s="120">
        <v>1908774</v>
      </c>
      <c r="S225" s="118"/>
      <c r="T225" s="118"/>
      <c r="U225" s="120" t="s">
        <v>496</v>
      </c>
      <c r="V225" s="148">
        <v>5</v>
      </c>
      <c r="W225" s="122">
        <f>+R225</f>
        <v>1908774</v>
      </c>
      <c r="X225" s="123" t="s">
        <v>92</v>
      </c>
      <c r="Y225" s="124" t="s">
        <v>466</v>
      </c>
      <c r="Z225" s="125" t="s">
        <v>110</v>
      </c>
      <c r="AA225" s="125" t="s">
        <v>347</v>
      </c>
      <c r="AB225" s="125" t="s">
        <v>320</v>
      </c>
      <c r="AC225" s="126" t="str">
        <f t="shared" si="72"/>
        <v>CLE-209</v>
      </c>
      <c r="AD225" s="123">
        <v>80111600</v>
      </c>
      <c r="AE225" s="47" t="s">
        <v>493</v>
      </c>
      <c r="AF225" s="127" t="s">
        <v>644</v>
      </c>
      <c r="AG225" s="127" t="s">
        <v>644</v>
      </c>
      <c r="AH225" s="141">
        <v>5</v>
      </c>
      <c r="AI225" s="132" t="s">
        <v>96</v>
      </c>
      <c r="AJ225" s="151" t="s">
        <v>97</v>
      </c>
      <c r="AK225" s="128">
        <f>+W225</f>
        <v>1908774</v>
      </c>
      <c r="AL225" s="128">
        <f t="shared" si="71"/>
        <v>1908774</v>
      </c>
      <c r="AM225" s="128"/>
      <c r="AN225" s="132" t="s">
        <v>94</v>
      </c>
      <c r="AO225" s="132" t="s">
        <v>98</v>
      </c>
      <c r="AP225" s="152" t="s">
        <v>99</v>
      </c>
      <c r="AQ225" s="153" t="s">
        <v>100</v>
      </c>
      <c r="AR225" s="129" t="s">
        <v>32</v>
      </c>
      <c r="AS225" s="130" t="s">
        <v>101</v>
      </c>
      <c r="AT225" s="131" t="s">
        <v>102</v>
      </c>
      <c r="AU225" s="132" t="s">
        <v>94</v>
      </c>
      <c r="AV225" s="132" t="s">
        <v>110</v>
      </c>
      <c r="AW225" s="133" t="s">
        <v>103</v>
      </c>
      <c r="AX225" s="133" t="s">
        <v>104</v>
      </c>
      <c r="AY225" s="133" t="s">
        <v>105</v>
      </c>
      <c r="AZ225" s="133" t="s">
        <v>103</v>
      </c>
      <c r="BA225" s="133"/>
      <c r="BB225" s="133"/>
    </row>
    <row r="226" spans="2:54" s="3" customFormat="1" ht="60">
      <c r="B226" s="113" t="s">
        <v>584</v>
      </c>
      <c r="C226" s="113" t="s">
        <v>290</v>
      </c>
      <c r="D226" s="113" t="s">
        <v>29</v>
      </c>
      <c r="E226" s="113" t="s">
        <v>32</v>
      </c>
      <c r="F226" s="113"/>
      <c r="G226" s="114" t="s">
        <v>324</v>
      </c>
      <c r="H226" s="114" t="s">
        <v>108</v>
      </c>
      <c r="I226" s="113"/>
      <c r="J226" s="113"/>
      <c r="K226" s="115"/>
      <c r="L226" s="116"/>
      <c r="M226" s="117">
        <v>990007.97776000004</v>
      </c>
      <c r="N226" s="113">
        <v>1</v>
      </c>
      <c r="O226" s="113" t="s">
        <v>510</v>
      </c>
      <c r="P226" s="119">
        <v>45703</v>
      </c>
      <c r="Q226" s="119">
        <v>45836</v>
      </c>
      <c r="R226" s="120">
        <v>4806356</v>
      </c>
      <c r="S226" s="118"/>
      <c r="T226" s="118"/>
      <c r="U226" s="120" t="s">
        <v>496</v>
      </c>
      <c r="V226" s="148">
        <v>5</v>
      </c>
      <c r="W226" s="122">
        <f>R226</f>
        <v>4806356</v>
      </c>
      <c r="X226" s="123" t="s">
        <v>92</v>
      </c>
      <c r="Y226" s="124" t="s">
        <v>466</v>
      </c>
      <c r="Z226" s="125" t="s">
        <v>110</v>
      </c>
      <c r="AA226" s="125" t="s">
        <v>347</v>
      </c>
      <c r="AB226" s="125" t="s">
        <v>94</v>
      </c>
      <c r="AC226" s="126" t="str">
        <f t="shared" si="72"/>
        <v>CLE-210</v>
      </c>
      <c r="AD226" s="123">
        <v>80111600</v>
      </c>
      <c r="AE226" s="47" t="s">
        <v>493</v>
      </c>
      <c r="AF226" s="127" t="s">
        <v>644</v>
      </c>
      <c r="AG226" s="127" t="s">
        <v>644</v>
      </c>
      <c r="AH226" s="141">
        <v>5</v>
      </c>
      <c r="AI226" s="132" t="s">
        <v>96</v>
      </c>
      <c r="AJ226" s="151" t="s">
        <v>97</v>
      </c>
      <c r="AK226" s="128">
        <f>W226</f>
        <v>4806356</v>
      </c>
      <c r="AL226" s="128">
        <f t="shared" si="71"/>
        <v>4806356</v>
      </c>
      <c r="AM226" s="128"/>
      <c r="AN226" s="132" t="s">
        <v>94</v>
      </c>
      <c r="AO226" s="132" t="s">
        <v>98</v>
      </c>
      <c r="AP226" s="152" t="s">
        <v>99</v>
      </c>
      <c r="AQ226" s="153" t="s">
        <v>100</v>
      </c>
      <c r="AR226" s="129" t="s">
        <v>32</v>
      </c>
      <c r="AS226" s="130" t="s">
        <v>101</v>
      </c>
      <c r="AT226" s="131" t="s">
        <v>102</v>
      </c>
      <c r="AU226" s="132" t="s">
        <v>94</v>
      </c>
      <c r="AV226" s="132" t="s">
        <v>110</v>
      </c>
      <c r="AW226" s="133" t="s">
        <v>103</v>
      </c>
      <c r="AX226" s="133" t="s">
        <v>104</v>
      </c>
      <c r="AY226" s="133" t="s">
        <v>105</v>
      </c>
      <c r="AZ226" s="133" t="s">
        <v>103</v>
      </c>
      <c r="BA226" s="133"/>
      <c r="BB226" s="133"/>
    </row>
    <row r="227" spans="2:54" s="3" customFormat="1" ht="60">
      <c r="B227" s="113" t="s">
        <v>585</v>
      </c>
      <c r="C227" s="113" t="s">
        <v>290</v>
      </c>
      <c r="D227" s="113" t="s">
        <v>29</v>
      </c>
      <c r="E227" s="113" t="s">
        <v>32</v>
      </c>
      <c r="F227" s="113"/>
      <c r="G227" s="114" t="s">
        <v>324</v>
      </c>
      <c r="H227" s="114" t="s">
        <v>115</v>
      </c>
      <c r="I227" s="113"/>
      <c r="J227" s="113"/>
      <c r="K227" s="115"/>
      <c r="L227" s="116"/>
      <c r="M227" s="117">
        <v>1155011</v>
      </c>
      <c r="N227" s="113">
        <v>1</v>
      </c>
      <c r="O227" s="113" t="s">
        <v>510</v>
      </c>
      <c r="P227" s="119">
        <v>45703</v>
      </c>
      <c r="Q227" s="119">
        <v>45836</v>
      </c>
      <c r="R227" s="120">
        <v>5775055</v>
      </c>
      <c r="S227" s="118"/>
      <c r="T227" s="118"/>
      <c r="U227" s="120" t="s">
        <v>496</v>
      </c>
      <c r="V227" s="148">
        <v>5</v>
      </c>
      <c r="W227" s="122">
        <v>5775055</v>
      </c>
      <c r="X227" s="123" t="s">
        <v>92</v>
      </c>
      <c r="Y227" s="124" t="s">
        <v>466</v>
      </c>
      <c r="Z227" s="125" t="s">
        <v>110</v>
      </c>
      <c r="AA227" s="125" t="s">
        <v>347</v>
      </c>
      <c r="AB227" s="125" t="s">
        <v>94</v>
      </c>
      <c r="AC227" s="126" t="str">
        <f t="shared" si="72"/>
        <v>CLE-211</v>
      </c>
      <c r="AD227" s="123">
        <v>80111600</v>
      </c>
      <c r="AE227" s="47" t="s">
        <v>493</v>
      </c>
      <c r="AF227" s="127" t="s">
        <v>644</v>
      </c>
      <c r="AG227" s="127" t="s">
        <v>644</v>
      </c>
      <c r="AH227" s="141">
        <v>5</v>
      </c>
      <c r="AI227" s="132" t="s">
        <v>96</v>
      </c>
      <c r="AJ227" s="151" t="s">
        <v>97</v>
      </c>
      <c r="AK227" s="128">
        <v>5775055</v>
      </c>
      <c r="AL227" s="128">
        <f t="shared" si="71"/>
        <v>5775055</v>
      </c>
      <c r="AM227" s="128"/>
      <c r="AN227" s="132" t="s">
        <v>94</v>
      </c>
      <c r="AO227" s="132" t="s">
        <v>98</v>
      </c>
      <c r="AP227" s="152" t="s">
        <v>99</v>
      </c>
      <c r="AQ227" s="153" t="s">
        <v>100</v>
      </c>
      <c r="AR227" s="129" t="s">
        <v>32</v>
      </c>
      <c r="AS227" s="130" t="s">
        <v>101</v>
      </c>
      <c r="AT227" s="131" t="s">
        <v>102</v>
      </c>
      <c r="AU227" s="132" t="s">
        <v>94</v>
      </c>
      <c r="AV227" s="132" t="s">
        <v>110</v>
      </c>
      <c r="AW227" s="133" t="s">
        <v>103</v>
      </c>
      <c r="AX227" s="133" t="s">
        <v>104</v>
      </c>
      <c r="AY227" s="133" t="s">
        <v>105</v>
      </c>
      <c r="AZ227" s="133" t="s">
        <v>103</v>
      </c>
      <c r="BA227" s="133"/>
      <c r="BB227" s="133"/>
    </row>
    <row r="228" spans="2:54" s="3" customFormat="1" ht="60">
      <c r="B228" s="113" t="s">
        <v>586</v>
      </c>
      <c r="C228" s="113" t="s">
        <v>290</v>
      </c>
      <c r="D228" s="113" t="s">
        <v>29</v>
      </c>
      <c r="E228" s="113" t="s">
        <v>32</v>
      </c>
      <c r="F228" s="113"/>
      <c r="G228" s="114" t="s">
        <v>324</v>
      </c>
      <c r="H228" s="114" t="s">
        <v>108</v>
      </c>
      <c r="I228" s="113"/>
      <c r="J228" s="113"/>
      <c r="K228" s="115"/>
      <c r="L228" s="116"/>
      <c r="M228" s="117">
        <v>1062544</v>
      </c>
      <c r="N228" s="113">
        <v>1</v>
      </c>
      <c r="O228" s="113" t="s">
        <v>510</v>
      </c>
      <c r="P228" s="119">
        <v>45717</v>
      </c>
      <c r="Q228" s="119">
        <v>45836</v>
      </c>
      <c r="R228" s="120">
        <v>3962808</v>
      </c>
      <c r="S228" s="118"/>
      <c r="T228" s="118"/>
      <c r="U228" s="120" t="s">
        <v>496</v>
      </c>
      <c r="V228" s="148">
        <v>4</v>
      </c>
      <c r="W228" s="122">
        <f>+R228</f>
        <v>3962808</v>
      </c>
      <c r="X228" s="123" t="s">
        <v>92</v>
      </c>
      <c r="Y228" s="124" t="s">
        <v>466</v>
      </c>
      <c r="Z228" s="125" t="s">
        <v>110</v>
      </c>
      <c r="AA228" s="125" t="s">
        <v>347</v>
      </c>
      <c r="AB228" s="125" t="s">
        <v>94</v>
      </c>
      <c r="AC228" s="126" t="str">
        <f t="shared" si="72"/>
        <v>CLE-212</v>
      </c>
      <c r="AD228" s="123">
        <v>80111600</v>
      </c>
      <c r="AE228" s="47" t="s">
        <v>493</v>
      </c>
      <c r="AF228" s="127" t="s">
        <v>644</v>
      </c>
      <c r="AG228" s="127" t="s">
        <v>644</v>
      </c>
      <c r="AH228" s="141">
        <v>4</v>
      </c>
      <c r="AI228" s="132" t="s">
        <v>96</v>
      </c>
      <c r="AJ228" s="151" t="s">
        <v>97</v>
      </c>
      <c r="AK228" s="128">
        <f>+W228</f>
        <v>3962808</v>
      </c>
      <c r="AL228" s="128">
        <f t="shared" si="71"/>
        <v>3962808</v>
      </c>
      <c r="AM228" s="128"/>
      <c r="AN228" s="132" t="s">
        <v>94</v>
      </c>
      <c r="AO228" s="132" t="s">
        <v>98</v>
      </c>
      <c r="AP228" s="152" t="s">
        <v>99</v>
      </c>
      <c r="AQ228" s="153" t="s">
        <v>100</v>
      </c>
      <c r="AR228" s="129" t="s">
        <v>32</v>
      </c>
      <c r="AS228" s="130" t="s">
        <v>101</v>
      </c>
      <c r="AT228" s="131" t="s">
        <v>102</v>
      </c>
      <c r="AU228" s="132" t="s">
        <v>94</v>
      </c>
      <c r="AV228" s="132" t="s">
        <v>110</v>
      </c>
      <c r="AW228" s="133" t="s">
        <v>103</v>
      </c>
      <c r="AX228" s="133" t="s">
        <v>104</v>
      </c>
      <c r="AY228" s="133" t="s">
        <v>105</v>
      </c>
      <c r="AZ228" s="133" t="s">
        <v>103</v>
      </c>
      <c r="BA228" s="133"/>
      <c r="BB228" s="133"/>
    </row>
    <row r="229" spans="2:54" s="3" customFormat="1" ht="60">
      <c r="B229" s="113" t="s">
        <v>587</v>
      </c>
      <c r="C229" s="113" t="s">
        <v>290</v>
      </c>
      <c r="D229" s="113" t="s">
        <v>29</v>
      </c>
      <c r="E229" s="113" t="s">
        <v>32</v>
      </c>
      <c r="F229" s="113"/>
      <c r="G229" s="114" t="s">
        <v>324</v>
      </c>
      <c r="H229" s="114" t="s">
        <v>108</v>
      </c>
      <c r="I229" s="113"/>
      <c r="J229" s="113"/>
      <c r="K229" s="115"/>
      <c r="L229" s="116"/>
      <c r="M229" s="117">
        <v>990007.97776000004</v>
      </c>
      <c r="N229" s="113">
        <v>1</v>
      </c>
      <c r="O229" s="113" t="s">
        <v>510</v>
      </c>
      <c r="P229" s="119">
        <v>45703</v>
      </c>
      <c r="Q229" s="119">
        <v>45836</v>
      </c>
      <c r="R229" s="120">
        <v>4950039.8887999998</v>
      </c>
      <c r="S229" s="118"/>
      <c r="T229" s="118"/>
      <c r="U229" s="120" t="s">
        <v>496</v>
      </c>
      <c r="V229" s="148">
        <v>5</v>
      </c>
      <c r="W229" s="122">
        <v>4950040</v>
      </c>
      <c r="X229" s="123" t="s">
        <v>92</v>
      </c>
      <c r="Y229" s="124" t="s">
        <v>466</v>
      </c>
      <c r="Z229" s="125" t="s">
        <v>110</v>
      </c>
      <c r="AA229" s="125" t="s">
        <v>347</v>
      </c>
      <c r="AB229" s="125" t="s">
        <v>94</v>
      </c>
      <c r="AC229" s="126" t="str">
        <f t="shared" si="72"/>
        <v>CLE-213</v>
      </c>
      <c r="AD229" s="123">
        <v>80111600</v>
      </c>
      <c r="AE229" s="47" t="s">
        <v>493</v>
      </c>
      <c r="AF229" s="127" t="s">
        <v>644</v>
      </c>
      <c r="AG229" s="127" t="s">
        <v>644</v>
      </c>
      <c r="AH229" s="141">
        <v>5</v>
      </c>
      <c r="AI229" s="132" t="s">
        <v>96</v>
      </c>
      <c r="AJ229" s="151" t="s">
        <v>97</v>
      </c>
      <c r="AK229" s="128">
        <v>4950040</v>
      </c>
      <c r="AL229" s="128">
        <f t="shared" si="71"/>
        <v>4950040</v>
      </c>
      <c r="AM229" s="128"/>
      <c r="AN229" s="132" t="s">
        <v>94</v>
      </c>
      <c r="AO229" s="132" t="s">
        <v>98</v>
      </c>
      <c r="AP229" s="152" t="s">
        <v>99</v>
      </c>
      <c r="AQ229" s="153" t="s">
        <v>100</v>
      </c>
      <c r="AR229" s="129" t="s">
        <v>32</v>
      </c>
      <c r="AS229" s="130" t="s">
        <v>101</v>
      </c>
      <c r="AT229" s="131" t="s">
        <v>102</v>
      </c>
      <c r="AU229" s="132" t="s">
        <v>94</v>
      </c>
      <c r="AV229" s="132" t="s">
        <v>110</v>
      </c>
      <c r="AW229" s="133" t="s">
        <v>103</v>
      </c>
      <c r="AX229" s="133" t="s">
        <v>104</v>
      </c>
      <c r="AY229" s="133" t="s">
        <v>105</v>
      </c>
      <c r="AZ229" s="133" t="s">
        <v>103</v>
      </c>
      <c r="BA229" s="133"/>
      <c r="BB229" s="133"/>
    </row>
    <row r="230" spans="2:54" s="3" customFormat="1" ht="60">
      <c r="B230" s="113" t="s">
        <v>588</v>
      </c>
      <c r="C230" s="113" t="s">
        <v>290</v>
      </c>
      <c r="D230" s="113" t="s">
        <v>29</v>
      </c>
      <c r="E230" s="113" t="s">
        <v>32</v>
      </c>
      <c r="F230" s="113"/>
      <c r="G230" s="114" t="s">
        <v>324</v>
      </c>
      <c r="H230" s="114" t="s">
        <v>108</v>
      </c>
      <c r="I230" s="113"/>
      <c r="J230" s="113"/>
      <c r="K230" s="115"/>
      <c r="L230" s="116"/>
      <c r="M230" s="117">
        <v>990007.97776000004</v>
      </c>
      <c r="N230" s="113">
        <v>1</v>
      </c>
      <c r="O230" s="113" t="s">
        <v>510</v>
      </c>
      <c r="P230" s="119">
        <v>45703</v>
      </c>
      <c r="Q230" s="119">
        <v>45836</v>
      </c>
      <c r="R230" s="120">
        <v>4806356</v>
      </c>
      <c r="S230" s="118"/>
      <c r="T230" s="118"/>
      <c r="U230" s="120" t="s">
        <v>496</v>
      </c>
      <c r="V230" s="148">
        <v>5</v>
      </c>
      <c r="W230" s="122">
        <f>R230</f>
        <v>4806356</v>
      </c>
      <c r="X230" s="123" t="s">
        <v>92</v>
      </c>
      <c r="Y230" s="124" t="s">
        <v>466</v>
      </c>
      <c r="Z230" s="125" t="s">
        <v>110</v>
      </c>
      <c r="AA230" s="125" t="s">
        <v>347</v>
      </c>
      <c r="AB230" s="125" t="s">
        <v>94</v>
      </c>
      <c r="AC230" s="126" t="str">
        <f t="shared" si="72"/>
        <v>CLE-214</v>
      </c>
      <c r="AD230" s="123">
        <v>80111600</v>
      </c>
      <c r="AE230" s="47" t="s">
        <v>493</v>
      </c>
      <c r="AF230" s="127" t="s">
        <v>644</v>
      </c>
      <c r="AG230" s="127" t="s">
        <v>644</v>
      </c>
      <c r="AH230" s="141">
        <v>5</v>
      </c>
      <c r="AI230" s="132" t="s">
        <v>96</v>
      </c>
      <c r="AJ230" s="151" t="s">
        <v>97</v>
      </c>
      <c r="AK230" s="128">
        <f>W230</f>
        <v>4806356</v>
      </c>
      <c r="AL230" s="128">
        <f t="shared" si="71"/>
        <v>4806356</v>
      </c>
      <c r="AM230" s="128"/>
      <c r="AN230" s="132" t="s">
        <v>94</v>
      </c>
      <c r="AO230" s="132" t="s">
        <v>98</v>
      </c>
      <c r="AP230" s="152" t="s">
        <v>99</v>
      </c>
      <c r="AQ230" s="153" t="s">
        <v>100</v>
      </c>
      <c r="AR230" s="129" t="s">
        <v>32</v>
      </c>
      <c r="AS230" s="130" t="s">
        <v>101</v>
      </c>
      <c r="AT230" s="131" t="s">
        <v>102</v>
      </c>
      <c r="AU230" s="132" t="s">
        <v>94</v>
      </c>
      <c r="AV230" s="132" t="s">
        <v>110</v>
      </c>
      <c r="AW230" s="133" t="s">
        <v>103</v>
      </c>
      <c r="AX230" s="133" t="s">
        <v>104</v>
      </c>
      <c r="AY230" s="133" t="s">
        <v>105</v>
      </c>
      <c r="AZ230" s="133" t="s">
        <v>103</v>
      </c>
      <c r="BA230" s="133"/>
      <c r="BB230" s="133"/>
    </row>
    <row r="231" spans="2:54" s="3" customFormat="1" ht="60">
      <c r="B231" s="113" t="s">
        <v>589</v>
      </c>
      <c r="C231" s="113" t="s">
        <v>290</v>
      </c>
      <c r="D231" s="113" t="s">
        <v>29</v>
      </c>
      <c r="E231" s="113" t="s">
        <v>32</v>
      </c>
      <c r="F231" s="113"/>
      <c r="G231" s="114" t="s">
        <v>324</v>
      </c>
      <c r="H231" s="114" t="s">
        <v>115</v>
      </c>
      <c r="I231" s="113"/>
      <c r="J231" s="113"/>
      <c r="K231" s="115"/>
      <c r="L231" s="116"/>
      <c r="M231" s="117">
        <v>1155011</v>
      </c>
      <c r="N231" s="113">
        <v>1</v>
      </c>
      <c r="O231" s="113" t="s">
        <v>510</v>
      </c>
      <c r="P231" s="119">
        <v>45703</v>
      </c>
      <c r="Q231" s="119">
        <v>45836</v>
      </c>
      <c r="R231" s="120">
        <v>5775055</v>
      </c>
      <c r="S231" s="118"/>
      <c r="T231" s="118"/>
      <c r="U231" s="120" t="s">
        <v>496</v>
      </c>
      <c r="V231" s="148">
        <v>5</v>
      </c>
      <c r="W231" s="122">
        <v>5775055</v>
      </c>
      <c r="X231" s="123" t="s">
        <v>92</v>
      </c>
      <c r="Y231" s="124" t="s">
        <v>466</v>
      </c>
      <c r="Z231" s="125" t="s">
        <v>110</v>
      </c>
      <c r="AA231" s="125" t="s">
        <v>347</v>
      </c>
      <c r="AB231" s="125" t="s">
        <v>94</v>
      </c>
      <c r="AC231" s="126" t="str">
        <f t="shared" si="72"/>
        <v>CLE-215</v>
      </c>
      <c r="AD231" s="123">
        <v>80111600</v>
      </c>
      <c r="AE231" s="47" t="s">
        <v>493</v>
      </c>
      <c r="AF231" s="127" t="s">
        <v>644</v>
      </c>
      <c r="AG231" s="127" t="s">
        <v>644</v>
      </c>
      <c r="AH231" s="141">
        <v>5</v>
      </c>
      <c r="AI231" s="132" t="s">
        <v>96</v>
      </c>
      <c r="AJ231" s="151" t="s">
        <v>97</v>
      </c>
      <c r="AK231" s="128">
        <v>5775055</v>
      </c>
      <c r="AL231" s="128">
        <f t="shared" si="71"/>
        <v>5775055</v>
      </c>
      <c r="AM231" s="128"/>
      <c r="AN231" s="132" t="s">
        <v>94</v>
      </c>
      <c r="AO231" s="132" t="s">
        <v>98</v>
      </c>
      <c r="AP231" s="152" t="s">
        <v>99</v>
      </c>
      <c r="AQ231" s="153" t="s">
        <v>100</v>
      </c>
      <c r="AR231" s="129" t="s">
        <v>32</v>
      </c>
      <c r="AS231" s="130" t="s">
        <v>101</v>
      </c>
      <c r="AT231" s="131" t="s">
        <v>102</v>
      </c>
      <c r="AU231" s="132" t="s">
        <v>94</v>
      </c>
      <c r="AV231" s="132" t="s">
        <v>110</v>
      </c>
      <c r="AW231" s="133" t="s">
        <v>103</v>
      </c>
      <c r="AX231" s="133" t="s">
        <v>104</v>
      </c>
      <c r="AY231" s="133" t="s">
        <v>105</v>
      </c>
      <c r="AZ231" s="133" t="s">
        <v>103</v>
      </c>
      <c r="BA231" s="133"/>
      <c r="BB231" s="133"/>
    </row>
    <row r="232" spans="2:54" s="3" customFormat="1" ht="60">
      <c r="B232" s="113" t="s">
        <v>590</v>
      </c>
      <c r="C232" s="113" t="s">
        <v>290</v>
      </c>
      <c r="D232" s="113" t="s">
        <v>29</v>
      </c>
      <c r="E232" s="113" t="s">
        <v>32</v>
      </c>
      <c r="F232" s="113"/>
      <c r="G232" s="114" t="s">
        <v>324</v>
      </c>
      <c r="H232" s="114" t="s">
        <v>115</v>
      </c>
      <c r="I232" s="113"/>
      <c r="J232" s="113"/>
      <c r="K232" s="115"/>
      <c r="L232" s="116"/>
      <c r="M232" s="117">
        <v>1155011</v>
      </c>
      <c r="N232" s="113">
        <v>1</v>
      </c>
      <c r="O232" s="113" t="s">
        <v>510</v>
      </c>
      <c r="P232" s="119">
        <v>45703</v>
      </c>
      <c r="Q232" s="119">
        <v>45836</v>
      </c>
      <c r="R232" s="120">
        <v>5775055</v>
      </c>
      <c r="S232" s="118"/>
      <c r="T232" s="118"/>
      <c r="U232" s="120" t="s">
        <v>496</v>
      </c>
      <c r="V232" s="148">
        <v>5</v>
      </c>
      <c r="W232" s="122">
        <v>5775055</v>
      </c>
      <c r="X232" s="123" t="s">
        <v>92</v>
      </c>
      <c r="Y232" s="124" t="s">
        <v>466</v>
      </c>
      <c r="Z232" s="125" t="s">
        <v>110</v>
      </c>
      <c r="AA232" s="125" t="s">
        <v>347</v>
      </c>
      <c r="AB232" s="125" t="s">
        <v>94</v>
      </c>
      <c r="AC232" s="126" t="str">
        <f t="shared" si="72"/>
        <v>CLE-216</v>
      </c>
      <c r="AD232" s="123">
        <v>80111600</v>
      </c>
      <c r="AE232" s="47" t="s">
        <v>493</v>
      </c>
      <c r="AF232" s="127" t="s">
        <v>644</v>
      </c>
      <c r="AG232" s="127" t="s">
        <v>644</v>
      </c>
      <c r="AH232" s="141">
        <v>5</v>
      </c>
      <c r="AI232" s="132" t="s">
        <v>96</v>
      </c>
      <c r="AJ232" s="151" t="s">
        <v>97</v>
      </c>
      <c r="AK232" s="128">
        <v>5775055</v>
      </c>
      <c r="AL232" s="128">
        <f t="shared" si="71"/>
        <v>5775055</v>
      </c>
      <c r="AM232" s="128"/>
      <c r="AN232" s="132" t="s">
        <v>94</v>
      </c>
      <c r="AO232" s="132" t="s">
        <v>98</v>
      </c>
      <c r="AP232" s="152" t="s">
        <v>99</v>
      </c>
      <c r="AQ232" s="153" t="s">
        <v>100</v>
      </c>
      <c r="AR232" s="129" t="s">
        <v>32</v>
      </c>
      <c r="AS232" s="130" t="s">
        <v>101</v>
      </c>
      <c r="AT232" s="131" t="s">
        <v>102</v>
      </c>
      <c r="AU232" s="132" t="s">
        <v>94</v>
      </c>
      <c r="AV232" s="132" t="s">
        <v>110</v>
      </c>
      <c r="AW232" s="133" t="s">
        <v>103</v>
      </c>
      <c r="AX232" s="133" t="s">
        <v>104</v>
      </c>
      <c r="AY232" s="133" t="s">
        <v>105</v>
      </c>
      <c r="AZ232" s="133" t="s">
        <v>103</v>
      </c>
      <c r="BA232" s="133"/>
      <c r="BB232" s="133"/>
    </row>
    <row r="233" spans="2:54" s="3" customFormat="1" ht="60">
      <c r="B233" s="113" t="s">
        <v>591</v>
      </c>
      <c r="C233" s="113" t="s">
        <v>290</v>
      </c>
      <c r="D233" s="113" t="s">
        <v>29</v>
      </c>
      <c r="E233" s="113" t="s">
        <v>32</v>
      </c>
      <c r="F233" s="113"/>
      <c r="G233" s="114" t="s">
        <v>324</v>
      </c>
      <c r="H233" s="114" t="s">
        <v>108</v>
      </c>
      <c r="I233" s="113"/>
      <c r="J233" s="113"/>
      <c r="K233" s="115"/>
      <c r="L233" s="116"/>
      <c r="M233" s="117">
        <v>960994</v>
      </c>
      <c r="N233" s="113">
        <v>1</v>
      </c>
      <c r="O233" s="113" t="s">
        <v>510</v>
      </c>
      <c r="P233" s="119">
        <v>45703</v>
      </c>
      <c r="Q233" s="119">
        <v>45836</v>
      </c>
      <c r="R233" s="120">
        <f>+M233*V233</f>
        <v>4804970</v>
      </c>
      <c r="S233" s="118"/>
      <c r="T233" s="118"/>
      <c r="U233" s="120">
        <v>0</v>
      </c>
      <c r="V233" s="148">
        <v>5</v>
      </c>
      <c r="W233" s="122">
        <f>+R233+U233</f>
        <v>4804970</v>
      </c>
      <c r="X233" s="123" t="s">
        <v>92</v>
      </c>
      <c r="Y233" s="124" t="s">
        <v>466</v>
      </c>
      <c r="Z233" s="125" t="s">
        <v>110</v>
      </c>
      <c r="AA233" s="125" t="s">
        <v>347</v>
      </c>
      <c r="AB233" s="125" t="s">
        <v>320</v>
      </c>
      <c r="AC233" s="126" t="str">
        <f t="shared" si="72"/>
        <v>CLE-217</v>
      </c>
      <c r="AD233" s="123">
        <v>80111600</v>
      </c>
      <c r="AE233" s="47" t="s">
        <v>493</v>
      </c>
      <c r="AF233" s="127" t="s">
        <v>644</v>
      </c>
      <c r="AG233" s="127" t="s">
        <v>644</v>
      </c>
      <c r="AH233" s="141">
        <v>5</v>
      </c>
      <c r="AI233" s="132" t="s">
        <v>96</v>
      </c>
      <c r="AJ233" s="151" t="s">
        <v>97</v>
      </c>
      <c r="AK233" s="128">
        <f>+W233</f>
        <v>4804970</v>
      </c>
      <c r="AL233" s="128">
        <f t="shared" si="71"/>
        <v>4804970</v>
      </c>
      <c r="AM233" s="128"/>
      <c r="AN233" s="132" t="s">
        <v>94</v>
      </c>
      <c r="AO233" s="132" t="s">
        <v>98</v>
      </c>
      <c r="AP233" s="152" t="s">
        <v>99</v>
      </c>
      <c r="AQ233" s="153" t="s">
        <v>100</v>
      </c>
      <c r="AR233" s="129" t="s">
        <v>32</v>
      </c>
      <c r="AS233" s="130" t="s">
        <v>101</v>
      </c>
      <c r="AT233" s="131" t="s">
        <v>102</v>
      </c>
      <c r="AU233" s="132" t="s">
        <v>94</v>
      </c>
      <c r="AV233" s="132" t="s">
        <v>110</v>
      </c>
      <c r="AW233" s="133" t="s">
        <v>103</v>
      </c>
      <c r="AX233" s="133" t="s">
        <v>104</v>
      </c>
      <c r="AY233" s="133" t="s">
        <v>105</v>
      </c>
      <c r="AZ233" s="133" t="s">
        <v>103</v>
      </c>
      <c r="BA233" s="133"/>
      <c r="BB233" s="133"/>
    </row>
    <row r="234" spans="2:54" s="3" customFormat="1" ht="60">
      <c r="B234" s="113" t="s">
        <v>592</v>
      </c>
      <c r="C234" s="113" t="s">
        <v>290</v>
      </c>
      <c r="D234" s="113" t="s">
        <v>29</v>
      </c>
      <c r="E234" s="113" t="s">
        <v>32</v>
      </c>
      <c r="F234" s="113"/>
      <c r="G234" s="114" t="s">
        <v>324</v>
      </c>
      <c r="H234" s="114" t="s">
        <v>108</v>
      </c>
      <c r="I234" s="113"/>
      <c r="J234" s="113"/>
      <c r="K234" s="115"/>
      <c r="L234" s="116"/>
      <c r="M234" s="117">
        <v>1026276</v>
      </c>
      <c r="N234" s="113">
        <v>1</v>
      </c>
      <c r="O234" s="113" t="s">
        <v>510</v>
      </c>
      <c r="P234" s="119">
        <v>45717</v>
      </c>
      <c r="Q234" s="119">
        <v>45836</v>
      </c>
      <c r="R234" s="120">
        <f>M234*4</f>
        <v>4105104</v>
      </c>
      <c r="S234" s="118"/>
      <c r="T234" s="118"/>
      <c r="U234" s="120">
        <v>0</v>
      </c>
      <c r="V234" s="148">
        <v>4</v>
      </c>
      <c r="W234" s="122">
        <f>+R234+U234</f>
        <v>4105104</v>
      </c>
      <c r="X234" s="123" t="s">
        <v>92</v>
      </c>
      <c r="Y234" s="124" t="s">
        <v>466</v>
      </c>
      <c r="Z234" s="125" t="s">
        <v>110</v>
      </c>
      <c r="AA234" s="125" t="s">
        <v>347</v>
      </c>
      <c r="AB234" s="125" t="s">
        <v>320</v>
      </c>
      <c r="AC234" s="126" t="str">
        <f t="shared" si="72"/>
        <v>CLE-218</v>
      </c>
      <c r="AD234" s="123">
        <v>80111600</v>
      </c>
      <c r="AE234" s="47" t="s">
        <v>493</v>
      </c>
      <c r="AF234" s="127" t="s">
        <v>644</v>
      </c>
      <c r="AG234" s="127" t="s">
        <v>644</v>
      </c>
      <c r="AH234" s="141">
        <v>4</v>
      </c>
      <c r="AI234" s="132" t="s">
        <v>96</v>
      </c>
      <c r="AJ234" s="151" t="s">
        <v>97</v>
      </c>
      <c r="AK234" s="128">
        <f>+W234</f>
        <v>4105104</v>
      </c>
      <c r="AL234" s="128">
        <f t="shared" si="71"/>
        <v>4105104</v>
      </c>
      <c r="AM234" s="128"/>
      <c r="AN234" s="132" t="s">
        <v>94</v>
      </c>
      <c r="AO234" s="132" t="s">
        <v>98</v>
      </c>
      <c r="AP234" s="152" t="s">
        <v>99</v>
      </c>
      <c r="AQ234" s="153" t="s">
        <v>100</v>
      </c>
      <c r="AR234" s="129" t="s">
        <v>32</v>
      </c>
      <c r="AS234" s="130" t="s">
        <v>101</v>
      </c>
      <c r="AT234" s="131" t="s">
        <v>102</v>
      </c>
      <c r="AU234" s="132" t="s">
        <v>94</v>
      </c>
      <c r="AV234" s="132" t="s">
        <v>110</v>
      </c>
      <c r="AW234" s="133" t="s">
        <v>103</v>
      </c>
      <c r="AX234" s="133" t="s">
        <v>104</v>
      </c>
      <c r="AY234" s="133" t="s">
        <v>105</v>
      </c>
      <c r="AZ234" s="133" t="s">
        <v>103</v>
      </c>
      <c r="BA234" s="133"/>
      <c r="BB234" s="133"/>
    </row>
    <row r="235" spans="2:54" s="3" customFormat="1" ht="60">
      <c r="B235" s="113">
        <v>219</v>
      </c>
      <c r="C235" s="113" t="s">
        <v>290</v>
      </c>
      <c r="D235" s="113" t="s">
        <v>29</v>
      </c>
      <c r="E235" s="113" t="s">
        <v>32</v>
      </c>
      <c r="F235" s="113"/>
      <c r="G235" s="114" t="s">
        <v>324</v>
      </c>
      <c r="H235" s="114" t="s">
        <v>108</v>
      </c>
      <c r="I235" s="113"/>
      <c r="J235" s="113"/>
      <c r="K235" s="115"/>
      <c r="L235" s="116"/>
      <c r="M235" s="117">
        <v>2730872</v>
      </c>
      <c r="N235" s="113">
        <v>1</v>
      </c>
      <c r="O235" s="113" t="s">
        <v>510</v>
      </c>
      <c r="P235" s="119">
        <v>45703</v>
      </c>
      <c r="Q235" s="119">
        <v>45836</v>
      </c>
      <c r="R235" s="120">
        <v>13654360</v>
      </c>
      <c r="S235" s="118"/>
      <c r="T235" s="118"/>
      <c r="U235" s="120" t="s">
        <v>496</v>
      </c>
      <c r="V235" s="148">
        <v>5</v>
      </c>
      <c r="W235" s="122">
        <f>+R235</f>
        <v>13654360</v>
      </c>
      <c r="X235" s="123" t="s">
        <v>92</v>
      </c>
      <c r="Y235" s="124" t="s">
        <v>466</v>
      </c>
      <c r="Z235" s="125" t="s">
        <v>110</v>
      </c>
      <c r="AA235" s="125" t="s">
        <v>347</v>
      </c>
      <c r="AB235" s="125" t="s">
        <v>94</v>
      </c>
      <c r="AC235" s="126" t="str">
        <f t="shared" si="72"/>
        <v>CLE-219</v>
      </c>
      <c r="AD235" s="123">
        <v>80111600</v>
      </c>
      <c r="AE235" s="47" t="s">
        <v>493</v>
      </c>
      <c r="AF235" s="127">
        <v>45703</v>
      </c>
      <c r="AG235" s="127">
        <v>45703</v>
      </c>
      <c r="AH235" s="141">
        <v>5</v>
      </c>
      <c r="AI235" s="132" t="s">
        <v>96</v>
      </c>
      <c r="AJ235" s="151" t="s">
        <v>97</v>
      </c>
      <c r="AK235" s="128">
        <f>+W235</f>
        <v>13654360</v>
      </c>
      <c r="AL235" s="128">
        <f t="shared" si="71"/>
        <v>13654360</v>
      </c>
      <c r="AM235" s="128"/>
      <c r="AN235" s="132" t="s">
        <v>94</v>
      </c>
      <c r="AO235" s="132" t="s">
        <v>98</v>
      </c>
      <c r="AP235" s="152" t="s">
        <v>99</v>
      </c>
      <c r="AQ235" s="153" t="s">
        <v>100</v>
      </c>
      <c r="AR235" s="129" t="s">
        <v>32</v>
      </c>
      <c r="AS235" s="130" t="s">
        <v>101</v>
      </c>
      <c r="AT235" s="131" t="s">
        <v>102</v>
      </c>
      <c r="AU235" s="132" t="s">
        <v>94</v>
      </c>
      <c r="AV235" s="132" t="s">
        <v>110</v>
      </c>
      <c r="AW235" s="133" t="s">
        <v>103</v>
      </c>
      <c r="AX235" s="133" t="s">
        <v>104</v>
      </c>
      <c r="AY235" s="133" t="s">
        <v>105</v>
      </c>
      <c r="AZ235" s="133" t="s">
        <v>103</v>
      </c>
      <c r="BA235" s="133"/>
      <c r="BB235" s="133"/>
    </row>
    <row r="236" spans="2:54" s="3" customFormat="1" ht="60">
      <c r="B236" s="113">
        <v>220</v>
      </c>
      <c r="C236" s="113" t="s">
        <v>290</v>
      </c>
      <c r="D236" s="113" t="s">
        <v>29</v>
      </c>
      <c r="E236" s="113" t="s">
        <v>32</v>
      </c>
      <c r="F236" s="113"/>
      <c r="G236" s="114" t="s">
        <v>324</v>
      </c>
      <c r="H236" s="114" t="s">
        <v>108</v>
      </c>
      <c r="I236" s="113"/>
      <c r="J236" s="113"/>
      <c r="K236" s="115"/>
      <c r="L236" s="116"/>
      <c r="M236" s="117">
        <v>990007.97776000004</v>
      </c>
      <c r="N236" s="113">
        <v>1</v>
      </c>
      <c r="O236" s="113" t="s">
        <v>510</v>
      </c>
      <c r="P236" s="119">
        <v>45703</v>
      </c>
      <c r="Q236" s="119">
        <v>45836</v>
      </c>
      <c r="R236" s="120">
        <v>4950039.8887999998</v>
      </c>
      <c r="S236" s="118"/>
      <c r="T236" s="118"/>
      <c r="U236" s="120" t="s">
        <v>496</v>
      </c>
      <c r="V236" s="148">
        <v>5</v>
      </c>
      <c r="W236" s="122">
        <v>4950040</v>
      </c>
      <c r="X236" s="123" t="s">
        <v>92</v>
      </c>
      <c r="Y236" s="124" t="s">
        <v>466</v>
      </c>
      <c r="Z236" s="125" t="s">
        <v>110</v>
      </c>
      <c r="AA236" s="125" t="s">
        <v>347</v>
      </c>
      <c r="AB236" s="125" t="s">
        <v>94</v>
      </c>
      <c r="AC236" s="126" t="str">
        <f t="shared" si="72"/>
        <v>CLE-220</v>
      </c>
      <c r="AD236" s="123">
        <v>80111600</v>
      </c>
      <c r="AE236" s="47" t="s">
        <v>493</v>
      </c>
      <c r="AF236" s="127">
        <v>45703</v>
      </c>
      <c r="AG236" s="127">
        <v>45703</v>
      </c>
      <c r="AH236" s="141">
        <v>5</v>
      </c>
      <c r="AI236" s="132" t="s">
        <v>96</v>
      </c>
      <c r="AJ236" s="151" t="s">
        <v>97</v>
      </c>
      <c r="AK236" s="128">
        <v>4950040</v>
      </c>
      <c r="AL236" s="128">
        <f t="shared" si="71"/>
        <v>4950040</v>
      </c>
      <c r="AM236" s="128"/>
      <c r="AN236" s="132" t="s">
        <v>94</v>
      </c>
      <c r="AO236" s="132" t="s">
        <v>98</v>
      </c>
      <c r="AP236" s="152" t="s">
        <v>99</v>
      </c>
      <c r="AQ236" s="153" t="s">
        <v>100</v>
      </c>
      <c r="AR236" s="129" t="s">
        <v>32</v>
      </c>
      <c r="AS236" s="130" t="s">
        <v>101</v>
      </c>
      <c r="AT236" s="131" t="s">
        <v>102</v>
      </c>
      <c r="AU236" s="132" t="s">
        <v>94</v>
      </c>
      <c r="AV236" s="132" t="s">
        <v>110</v>
      </c>
      <c r="AW236" s="133" t="s">
        <v>103</v>
      </c>
      <c r="AX236" s="133" t="s">
        <v>104</v>
      </c>
      <c r="AY236" s="133" t="s">
        <v>105</v>
      </c>
      <c r="AZ236" s="133" t="s">
        <v>103</v>
      </c>
      <c r="BA236" s="133"/>
      <c r="BB236" s="133"/>
    </row>
    <row r="237" spans="2:54" s="3" customFormat="1" ht="60">
      <c r="B237" s="113">
        <v>221</v>
      </c>
      <c r="C237" s="113" t="s">
        <v>290</v>
      </c>
      <c r="D237" s="113" t="s">
        <v>29</v>
      </c>
      <c r="E237" s="113" t="s">
        <v>32</v>
      </c>
      <c r="F237" s="113"/>
      <c r="G237" s="114" t="s">
        <v>324</v>
      </c>
      <c r="H237" s="114" t="s">
        <v>108</v>
      </c>
      <c r="I237" s="113"/>
      <c r="J237" s="113"/>
      <c r="K237" s="115"/>
      <c r="L237" s="116"/>
      <c r="M237" s="117">
        <v>2730872</v>
      </c>
      <c r="N237" s="113">
        <v>1</v>
      </c>
      <c r="O237" s="113" t="s">
        <v>510</v>
      </c>
      <c r="P237" s="119">
        <v>45703</v>
      </c>
      <c r="Q237" s="119">
        <v>45836</v>
      </c>
      <c r="R237" s="120">
        <v>13654360</v>
      </c>
      <c r="S237" s="118"/>
      <c r="T237" s="118"/>
      <c r="U237" s="120" t="s">
        <v>496</v>
      </c>
      <c r="V237" s="148">
        <v>5</v>
      </c>
      <c r="W237" s="122">
        <f>+R237</f>
        <v>13654360</v>
      </c>
      <c r="X237" s="123" t="s">
        <v>92</v>
      </c>
      <c r="Y237" s="124" t="s">
        <v>466</v>
      </c>
      <c r="Z237" s="125" t="s">
        <v>110</v>
      </c>
      <c r="AA237" s="125" t="s">
        <v>347</v>
      </c>
      <c r="AB237" s="125" t="s">
        <v>94</v>
      </c>
      <c r="AC237" s="126" t="str">
        <f t="shared" si="72"/>
        <v>CLE-221</v>
      </c>
      <c r="AD237" s="123">
        <v>80111600</v>
      </c>
      <c r="AE237" s="47" t="s">
        <v>493</v>
      </c>
      <c r="AF237" s="127">
        <v>45703</v>
      </c>
      <c r="AG237" s="127">
        <v>45703</v>
      </c>
      <c r="AH237" s="141">
        <v>5</v>
      </c>
      <c r="AI237" s="132" t="s">
        <v>96</v>
      </c>
      <c r="AJ237" s="151" t="s">
        <v>97</v>
      </c>
      <c r="AK237" s="128">
        <f t="shared" ref="AK237:AK244" si="73">+W237</f>
        <v>13654360</v>
      </c>
      <c r="AL237" s="128">
        <f t="shared" si="71"/>
        <v>13654360</v>
      </c>
      <c r="AM237" s="128"/>
      <c r="AN237" s="132" t="s">
        <v>94</v>
      </c>
      <c r="AO237" s="132" t="s">
        <v>98</v>
      </c>
      <c r="AP237" s="152" t="s">
        <v>99</v>
      </c>
      <c r="AQ237" s="153" t="s">
        <v>100</v>
      </c>
      <c r="AR237" s="129" t="s">
        <v>32</v>
      </c>
      <c r="AS237" s="130" t="s">
        <v>101</v>
      </c>
      <c r="AT237" s="131" t="s">
        <v>102</v>
      </c>
      <c r="AU237" s="132" t="s">
        <v>94</v>
      </c>
      <c r="AV237" s="132" t="s">
        <v>110</v>
      </c>
      <c r="AW237" s="133" t="s">
        <v>103</v>
      </c>
      <c r="AX237" s="133" t="s">
        <v>104</v>
      </c>
      <c r="AY237" s="133" t="s">
        <v>105</v>
      </c>
      <c r="AZ237" s="133" t="s">
        <v>103</v>
      </c>
      <c r="BA237" s="133"/>
      <c r="BB237" s="133"/>
    </row>
    <row r="238" spans="2:54" s="3" customFormat="1" ht="48">
      <c r="B238" s="113">
        <v>222</v>
      </c>
      <c r="C238" s="113" t="s">
        <v>85</v>
      </c>
      <c r="D238" s="113" t="s">
        <v>12</v>
      </c>
      <c r="E238" s="113" t="s">
        <v>17</v>
      </c>
      <c r="F238" s="113" t="s">
        <v>278</v>
      </c>
      <c r="G238" s="114" t="s">
        <v>279</v>
      </c>
      <c r="H238" s="114"/>
      <c r="I238" s="113" t="s">
        <v>89</v>
      </c>
      <c r="J238" s="113"/>
      <c r="K238" s="115"/>
      <c r="L238" s="116"/>
      <c r="M238" s="117">
        <v>38416000</v>
      </c>
      <c r="N238" s="113">
        <v>1</v>
      </c>
      <c r="O238" s="113" t="s">
        <v>109</v>
      </c>
      <c r="P238" s="119">
        <v>45698</v>
      </c>
      <c r="Q238" s="119">
        <v>46010</v>
      </c>
      <c r="R238" s="120" t="s">
        <v>496</v>
      </c>
      <c r="S238" s="118"/>
      <c r="T238" s="118"/>
      <c r="U238" s="120" t="s">
        <v>496</v>
      </c>
      <c r="V238" s="148">
        <v>9</v>
      </c>
      <c r="W238" s="122">
        <f>+M238</f>
        <v>38416000</v>
      </c>
      <c r="X238" s="123" t="s">
        <v>92</v>
      </c>
      <c r="Y238" s="124" t="s">
        <v>162</v>
      </c>
      <c r="Z238" s="125" t="s">
        <v>110</v>
      </c>
      <c r="AA238" s="125" t="s">
        <v>347</v>
      </c>
      <c r="AB238" s="125" t="s">
        <v>94</v>
      </c>
      <c r="AC238" s="126" t="str">
        <f t="shared" ref="AC238:AC244" si="74">"CON-"&amp;B238</f>
        <v>CON-222</v>
      </c>
      <c r="AD238" s="123">
        <v>80111600</v>
      </c>
      <c r="AE238" s="47" t="s">
        <v>497</v>
      </c>
      <c r="AF238" s="127" t="s">
        <v>474</v>
      </c>
      <c r="AG238" s="127" t="s">
        <v>474</v>
      </c>
      <c r="AH238" s="141">
        <v>9</v>
      </c>
      <c r="AI238" s="132" t="s">
        <v>96</v>
      </c>
      <c r="AJ238" s="151" t="s">
        <v>97</v>
      </c>
      <c r="AK238" s="128">
        <f t="shared" si="73"/>
        <v>38416000</v>
      </c>
      <c r="AL238" s="128">
        <f t="shared" si="71"/>
        <v>38416000</v>
      </c>
      <c r="AM238" s="128"/>
      <c r="AN238" s="132" t="s">
        <v>94</v>
      </c>
      <c r="AO238" s="132" t="s">
        <v>98</v>
      </c>
      <c r="AP238" s="152" t="s">
        <v>99</v>
      </c>
      <c r="AQ238" s="153" t="s">
        <v>100</v>
      </c>
      <c r="AR238" s="129" t="str">
        <f t="shared" ref="AR238:AR244" si="75">E238</f>
        <v>FACULTAD DE EDUCACIÓN</v>
      </c>
      <c r="AS238" s="130" t="s">
        <v>101</v>
      </c>
      <c r="AT238" s="131" t="s">
        <v>102</v>
      </c>
      <c r="AU238" s="132" t="s">
        <v>94</v>
      </c>
      <c r="AV238" s="132" t="s">
        <v>94</v>
      </c>
      <c r="AW238" s="133" t="s">
        <v>103</v>
      </c>
      <c r="AX238" s="133" t="s">
        <v>104</v>
      </c>
      <c r="AY238" s="133" t="s">
        <v>105</v>
      </c>
      <c r="AZ238" s="133" t="s">
        <v>103</v>
      </c>
      <c r="BA238" s="133"/>
      <c r="BB238" s="133"/>
    </row>
    <row r="239" spans="2:54" s="3" customFormat="1" ht="48">
      <c r="B239" s="113">
        <v>223</v>
      </c>
      <c r="C239" s="113" t="s">
        <v>85</v>
      </c>
      <c r="D239" s="113" t="s">
        <v>12</v>
      </c>
      <c r="E239" s="113" t="s">
        <v>17</v>
      </c>
      <c r="F239" s="113" t="s">
        <v>278</v>
      </c>
      <c r="G239" s="114" t="s">
        <v>279</v>
      </c>
      <c r="H239" s="114"/>
      <c r="I239" s="113" t="s">
        <v>89</v>
      </c>
      <c r="J239" s="113"/>
      <c r="K239" s="115"/>
      <c r="L239" s="116"/>
      <c r="M239" s="117">
        <v>22059450</v>
      </c>
      <c r="N239" s="113">
        <v>1</v>
      </c>
      <c r="O239" s="113" t="s">
        <v>109</v>
      </c>
      <c r="P239" s="119">
        <v>45698</v>
      </c>
      <c r="Q239" s="119">
        <v>45990</v>
      </c>
      <c r="R239" s="120" t="s">
        <v>496</v>
      </c>
      <c r="S239" s="118"/>
      <c r="T239" s="118"/>
      <c r="U239" s="120" t="s">
        <v>496</v>
      </c>
      <c r="V239" s="148">
        <v>9</v>
      </c>
      <c r="W239" s="122">
        <f>+M239</f>
        <v>22059450</v>
      </c>
      <c r="X239" s="123" t="s">
        <v>92</v>
      </c>
      <c r="Y239" s="124" t="s">
        <v>162</v>
      </c>
      <c r="Z239" s="125" t="s">
        <v>110</v>
      </c>
      <c r="AA239" s="125" t="s">
        <v>347</v>
      </c>
      <c r="AB239" s="125" t="s">
        <v>94</v>
      </c>
      <c r="AC239" s="126" t="str">
        <f t="shared" si="74"/>
        <v>CON-223</v>
      </c>
      <c r="AD239" s="123">
        <v>80111600</v>
      </c>
      <c r="AE239" s="47" t="s">
        <v>497</v>
      </c>
      <c r="AF239" s="127" t="s">
        <v>474</v>
      </c>
      <c r="AG239" s="127" t="s">
        <v>474</v>
      </c>
      <c r="AH239" s="141">
        <v>9</v>
      </c>
      <c r="AI239" s="132" t="s">
        <v>96</v>
      </c>
      <c r="AJ239" s="151" t="s">
        <v>97</v>
      </c>
      <c r="AK239" s="128">
        <f t="shared" si="73"/>
        <v>22059450</v>
      </c>
      <c r="AL239" s="128">
        <f t="shared" si="71"/>
        <v>22059450</v>
      </c>
      <c r="AM239" s="128"/>
      <c r="AN239" s="132" t="s">
        <v>94</v>
      </c>
      <c r="AO239" s="132" t="s">
        <v>98</v>
      </c>
      <c r="AP239" s="152" t="s">
        <v>99</v>
      </c>
      <c r="AQ239" s="153" t="s">
        <v>100</v>
      </c>
      <c r="AR239" s="129" t="str">
        <f t="shared" si="75"/>
        <v>FACULTAD DE EDUCACIÓN</v>
      </c>
      <c r="AS239" s="130" t="s">
        <v>101</v>
      </c>
      <c r="AT239" s="131" t="s">
        <v>102</v>
      </c>
      <c r="AU239" s="132" t="s">
        <v>94</v>
      </c>
      <c r="AV239" s="132" t="s">
        <v>94</v>
      </c>
      <c r="AW239" s="133" t="s">
        <v>103</v>
      </c>
      <c r="AX239" s="133" t="s">
        <v>104</v>
      </c>
      <c r="AY239" s="133" t="s">
        <v>105</v>
      </c>
      <c r="AZ239" s="133" t="s">
        <v>103</v>
      </c>
      <c r="BA239" s="133"/>
      <c r="BB239" s="133"/>
    </row>
    <row r="240" spans="2:54" s="3" customFormat="1" ht="48">
      <c r="B240" s="113">
        <v>224</v>
      </c>
      <c r="C240" s="113" t="s">
        <v>85</v>
      </c>
      <c r="D240" s="113" t="s">
        <v>12</v>
      </c>
      <c r="E240" s="113" t="s">
        <v>17</v>
      </c>
      <c r="F240" s="113" t="s">
        <v>278</v>
      </c>
      <c r="G240" s="114" t="s">
        <v>279</v>
      </c>
      <c r="H240" s="114"/>
      <c r="I240" s="113" t="s">
        <v>89</v>
      </c>
      <c r="J240" s="113"/>
      <c r="K240" s="115"/>
      <c r="L240" s="116"/>
      <c r="M240" s="117">
        <v>25984000</v>
      </c>
      <c r="N240" s="113">
        <v>1</v>
      </c>
      <c r="O240" s="113" t="s">
        <v>109</v>
      </c>
      <c r="P240" s="119">
        <v>45698</v>
      </c>
      <c r="Q240" s="119">
        <v>45990</v>
      </c>
      <c r="R240" s="120" t="s">
        <v>496</v>
      </c>
      <c r="S240" s="118"/>
      <c r="T240" s="118"/>
      <c r="U240" s="120" t="s">
        <v>496</v>
      </c>
      <c r="V240" s="148">
        <v>9</v>
      </c>
      <c r="W240" s="122">
        <f>+M240</f>
        <v>25984000</v>
      </c>
      <c r="X240" s="123" t="s">
        <v>92</v>
      </c>
      <c r="Y240" s="124" t="s">
        <v>162</v>
      </c>
      <c r="Z240" s="125" t="s">
        <v>110</v>
      </c>
      <c r="AA240" s="125" t="s">
        <v>347</v>
      </c>
      <c r="AB240" s="125" t="s">
        <v>94</v>
      </c>
      <c r="AC240" s="126" t="str">
        <f t="shared" si="74"/>
        <v>CON-224</v>
      </c>
      <c r="AD240" s="123">
        <v>80111600</v>
      </c>
      <c r="AE240" s="47" t="s">
        <v>497</v>
      </c>
      <c r="AF240" s="127" t="s">
        <v>474</v>
      </c>
      <c r="AG240" s="127" t="s">
        <v>474</v>
      </c>
      <c r="AH240" s="141">
        <v>9</v>
      </c>
      <c r="AI240" s="132" t="s">
        <v>96</v>
      </c>
      <c r="AJ240" s="151" t="s">
        <v>97</v>
      </c>
      <c r="AK240" s="128">
        <f t="shared" si="73"/>
        <v>25984000</v>
      </c>
      <c r="AL240" s="128">
        <f t="shared" si="71"/>
        <v>25984000</v>
      </c>
      <c r="AM240" s="128"/>
      <c r="AN240" s="132" t="s">
        <v>94</v>
      </c>
      <c r="AO240" s="132" t="s">
        <v>98</v>
      </c>
      <c r="AP240" s="152" t="s">
        <v>99</v>
      </c>
      <c r="AQ240" s="153" t="s">
        <v>100</v>
      </c>
      <c r="AR240" s="129" t="str">
        <f t="shared" si="75"/>
        <v>FACULTAD DE EDUCACIÓN</v>
      </c>
      <c r="AS240" s="130" t="s">
        <v>101</v>
      </c>
      <c r="AT240" s="131" t="s">
        <v>102</v>
      </c>
      <c r="AU240" s="132" t="s">
        <v>94</v>
      </c>
      <c r="AV240" s="132" t="s">
        <v>94</v>
      </c>
      <c r="AW240" s="133" t="s">
        <v>103</v>
      </c>
      <c r="AX240" s="133" t="s">
        <v>104</v>
      </c>
      <c r="AY240" s="133" t="s">
        <v>105</v>
      </c>
      <c r="AZ240" s="133" t="s">
        <v>103</v>
      </c>
      <c r="BA240" s="133"/>
      <c r="BB240" s="133"/>
    </row>
    <row r="241" spans="1:54" s="3" customFormat="1" ht="72">
      <c r="B241" s="113">
        <v>225</v>
      </c>
      <c r="C241" s="113" t="s">
        <v>85</v>
      </c>
      <c r="D241" s="113" t="s">
        <v>12</v>
      </c>
      <c r="E241" s="113" t="s">
        <v>16</v>
      </c>
      <c r="F241" s="113" t="s">
        <v>179</v>
      </c>
      <c r="G241" s="114" t="s">
        <v>106</v>
      </c>
      <c r="H241" s="114" t="s">
        <v>107</v>
      </c>
      <c r="I241" s="113" t="s">
        <v>108</v>
      </c>
      <c r="J241" s="113">
        <v>6</v>
      </c>
      <c r="K241" s="115">
        <v>4400000</v>
      </c>
      <c r="L241" s="116">
        <v>0.05</v>
      </c>
      <c r="M241" s="117">
        <f>+K241*(1+L241)</f>
        <v>4620000</v>
      </c>
      <c r="N241" s="113">
        <v>1</v>
      </c>
      <c r="O241" s="113" t="s">
        <v>109</v>
      </c>
      <c r="P241" s="119">
        <v>45698</v>
      </c>
      <c r="Q241" s="119">
        <v>46001</v>
      </c>
      <c r="R241" s="120">
        <f t="shared" ref="R241:R246" si="76">M241*V241</f>
        <v>46200000</v>
      </c>
      <c r="S241" s="118"/>
      <c r="T241" s="118"/>
      <c r="U241" s="120">
        <f>IF($O241="MENSUAL",ROUND((((T241-S241))/30),0)*$M241,((T241-S241)/30)*$M241)</f>
        <v>0</v>
      </c>
      <c r="V241" s="148">
        <f>ROUND((((Q241-P241)+(T241-S241))/30),0)</f>
        <v>10</v>
      </c>
      <c r="W241" s="122">
        <f>+R241+U241</f>
        <v>46200000</v>
      </c>
      <c r="X241" s="123" t="s">
        <v>92</v>
      </c>
      <c r="Y241" s="124" t="s">
        <v>93</v>
      </c>
      <c r="Z241" s="125" t="s">
        <v>110</v>
      </c>
      <c r="AA241" s="125" t="s">
        <v>347</v>
      </c>
      <c r="AB241" s="125" t="s">
        <v>94</v>
      </c>
      <c r="AC241" s="126" t="str">
        <f t="shared" si="74"/>
        <v>CON-225</v>
      </c>
      <c r="AD241" s="123">
        <v>80111600</v>
      </c>
      <c r="AE241" s="47" t="s">
        <v>600</v>
      </c>
      <c r="AF241" s="127" t="s">
        <v>141</v>
      </c>
      <c r="AG241" s="127" t="str">
        <f>+AF241</f>
        <v>enero</v>
      </c>
      <c r="AH241" s="141">
        <f>+V241</f>
        <v>10</v>
      </c>
      <c r="AI241" s="132" t="s">
        <v>96</v>
      </c>
      <c r="AJ241" s="151" t="s">
        <v>97</v>
      </c>
      <c r="AK241" s="128">
        <f t="shared" si="73"/>
        <v>46200000</v>
      </c>
      <c r="AL241" s="128">
        <f t="shared" si="71"/>
        <v>46200000</v>
      </c>
      <c r="AM241" s="128"/>
      <c r="AN241" s="132" t="s">
        <v>94</v>
      </c>
      <c r="AO241" s="132" t="s">
        <v>98</v>
      </c>
      <c r="AP241" s="152" t="s">
        <v>99</v>
      </c>
      <c r="AQ241" s="153" t="s">
        <v>100</v>
      </c>
      <c r="AR241" s="129" t="str">
        <f t="shared" si="75"/>
        <v>FACULTAD DE CIENCIA Y TECNOLOGÍA</v>
      </c>
      <c r="AS241" s="130" t="s">
        <v>101</v>
      </c>
      <c r="AT241" s="131" t="s">
        <v>102</v>
      </c>
      <c r="AU241" s="132" t="s">
        <v>94</v>
      </c>
      <c r="AV241" s="132" t="s">
        <v>94</v>
      </c>
      <c r="AW241" s="133" t="s">
        <v>103</v>
      </c>
      <c r="AX241" s="133" t="s">
        <v>104</v>
      </c>
      <c r="AY241" s="133" t="s">
        <v>105</v>
      </c>
      <c r="AZ241" s="133" t="s">
        <v>103</v>
      </c>
      <c r="BA241" s="133"/>
      <c r="BB241" s="133"/>
    </row>
    <row r="242" spans="1:54" s="3" customFormat="1" ht="60">
      <c r="B242" s="113">
        <v>226</v>
      </c>
      <c r="C242" s="113" t="s">
        <v>85</v>
      </c>
      <c r="D242" s="113" t="s">
        <v>12</v>
      </c>
      <c r="E242" s="113" t="s">
        <v>16</v>
      </c>
      <c r="F242" s="113" t="s">
        <v>179</v>
      </c>
      <c r="G242" s="114" t="s">
        <v>106</v>
      </c>
      <c r="H242" s="114" t="s">
        <v>107</v>
      </c>
      <c r="I242" s="113" t="s">
        <v>108</v>
      </c>
      <c r="J242" s="113">
        <v>6</v>
      </c>
      <c r="K242" s="115">
        <v>4400000</v>
      </c>
      <c r="L242" s="116">
        <v>0.05</v>
      </c>
      <c r="M242" s="117">
        <f>+K242*(1+L242)</f>
        <v>4620000</v>
      </c>
      <c r="N242" s="113">
        <v>1</v>
      </c>
      <c r="O242" s="113" t="s">
        <v>109</v>
      </c>
      <c r="P242" s="119">
        <v>45698</v>
      </c>
      <c r="Q242" s="119">
        <v>46001</v>
      </c>
      <c r="R242" s="120">
        <f t="shared" si="76"/>
        <v>46200000</v>
      </c>
      <c r="S242" s="118"/>
      <c r="T242" s="118"/>
      <c r="U242" s="120">
        <f>IF($O242="MENSUAL",ROUND((((T242-S242))/30),0)*$M242,((T242-S242)/30)*$M242)</f>
        <v>0</v>
      </c>
      <c r="V242" s="148">
        <f>ROUND((((Q242-P242)+(T242-S242))/30),0)</f>
        <v>10</v>
      </c>
      <c r="W242" s="122">
        <f>+R242+U242</f>
        <v>46200000</v>
      </c>
      <c r="X242" s="123" t="s">
        <v>92</v>
      </c>
      <c r="Y242" s="124" t="s">
        <v>93</v>
      </c>
      <c r="Z242" s="125" t="s">
        <v>110</v>
      </c>
      <c r="AA242" s="125" t="s">
        <v>347</v>
      </c>
      <c r="AB242" s="125" t="s">
        <v>320</v>
      </c>
      <c r="AC242" s="126" t="str">
        <f t="shared" si="74"/>
        <v>CON-226</v>
      </c>
      <c r="AD242" s="123">
        <v>80111600</v>
      </c>
      <c r="AE242" s="47" t="s">
        <v>638</v>
      </c>
      <c r="AF242" s="127" t="s">
        <v>141</v>
      </c>
      <c r="AG242" s="127" t="str">
        <f>+AF242</f>
        <v>enero</v>
      </c>
      <c r="AH242" s="141">
        <f>+V242</f>
        <v>10</v>
      </c>
      <c r="AI242" s="132" t="s">
        <v>96</v>
      </c>
      <c r="AJ242" s="151" t="s">
        <v>97</v>
      </c>
      <c r="AK242" s="128">
        <f t="shared" si="73"/>
        <v>46200000</v>
      </c>
      <c r="AL242" s="128">
        <f t="shared" si="71"/>
        <v>46200000</v>
      </c>
      <c r="AM242" s="128"/>
      <c r="AN242" s="132" t="s">
        <v>94</v>
      </c>
      <c r="AO242" s="132" t="s">
        <v>98</v>
      </c>
      <c r="AP242" s="152" t="s">
        <v>99</v>
      </c>
      <c r="AQ242" s="153" t="s">
        <v>100</v>
      </c>
      <c r="AR242" s="129" t="str">
        <f t="shared" si="75"/>
        <v>FACULTAD DE CIENCIA Y TECNOLOGÍA</v>
      </c>
      <c r="AS242" s="130" t="s">
        <v>101</v>
      </c>
      <c r="AT242" s="131" t="s">
        <v>102</v>
      </c>
      <c r="AU242" s="132" t="s">
        <v>94</v>
      </c>
      <c r="AV242" s="132" t="s">
        <v>94</v>
      </c>
      <c r="AW242" s="133" t="s">
        <v>103</v>
      </c>
      <c r="AX242" s="133" t="s">
        <v>104</v>
      </c>
      <c r="AY242" s="133" t="s">
        <v>105</v>
      </c>
      <c r="AZ242" s="133" t="s">
        <v>103</v>
      </c>
      <c r="BA242" s="133"/>
      <c r="BB242" s="133"/>
    </row>
    <row r="243" spans="1:54" s="3" customFormat="1" ht="60">
      <c r="B243" s="113">
        <v>227</v>
      </c>
      <c r="C243" s="113" t="s">
        <v>85</v>
      </c>
      <c r="D243" s="113" t="s">
        <v>12</v>
      </c>
      <c r="E243" s="113" t="s">
        <v>16</v>
      </c>
      <c r="F243" s="113" t="s">
        <v>179</v>
      </c>
      <c r="G243" s="114" t="s">
        <v>106</v>
      </c>
      <c r="H243" s="114" t="s">
        <v>107</v>
      </c>
      <c r="I243" s="113" t="s">
        <v>108</v>
      </c>
      <c r="J243" s="113">
        <v>6</v>
      </c>
      <c r="K243" s="115">
        <v>4400000</v>
      </c>
      <c r="L243" s="116">
        <v>0.05</v>
      </c>
      <c r="M243" s="117">
        <f>+K243*(1+L243)</f>
        <v>4620000</v>
      </c>
      <c r="N243" s="113">
        <v>1</v>
      </c>
      <c r="O243" s="113" t="s">
        <v>109</v>
      </c>
      <c r="P243" s="119">
        <v>45708</v>
      </c>
      <c r="Q243" s="119">
        <v>46011</v>
      </c>
      <c r="R243" s="120">
        <f t="shared" si="76"/>
        <v>46200000</v>
      </c>
      <c r="S243" s="118"/>
      <c r="T243" s="118"/>
      <c r="U243" s="120">
        <f>IF($O243="MENSUAL",ROUND((((T243-S243))/30),0)*$M243,((T243-S243)/30)*$M243)</f>
        <v>0</v>
      </c>
      <c r="V243" s="148">
        <f>ROUND((((Q243-P243)+(T243-S243))/30),0)</f>
        <v>10</v>
      </c>
      <c r="W243" s="122">
        <f>+R243+U243</f>
        <v>46200000</v>
      </c>
      <c r="X243" s="123" t="s">
        <v>92</v>
      </c>
      <c r="Y243" s="124" t="s">
        <v>93</v>
      </c>
      <c r="Z243" s="125" t="s">
        <v>110</v>
      </c>
      <c r="AA243" s="125" t="s">
        <v>347</v>
      </c>
      <c r="AB243" s="125" t="s">
        <v>94</v>
      </c>
      <c r="AC243" s="126" t="str">
        <f t="shared" si="74"/>
        <v>CON-227</v>
      </c>
      <c r="AD243" s="123">
        <v>80111600</v>
      </c>
      <c r="AE243" s="47" t="s">
        <v>642</v>
      </c>
      <c r="AF243" s="127" t="s">
        <v>141</v>
      </c>
      <c r="AG243" s="127" t="str">
        <f>+AF243</f>
        <v>enero</v>
      </c>
      <c r="AH243" s="141">
        <f>+V243</f>
        <v>10</v>
      </c>
      <c r="AI243" s="132" t="s">
        <v>96</v>
      </c>
      <c r="AJ243" s="151" t="s">
        <v>97</v>
      </c>
      <c r="AK243" s="128">
        <f t="shared" si="73"/>
        <v>46200000</v>
      </c>
      <c r="AL243" s="128">
        <f t="shared" si="71"/>
        <v>46200000</v>
      </c>
      <c r="AM243" s="128"/>
      <c r="AN243" s="132" t="s">
        <v>94</v>
      </c>
      <c r="AO243" s="132" t="s">
        <v>98</v>
      </c>
      <c r="AP243" s="152" t="s">
        <v>99</v>
      </c>
      <c r="AQ243" s="153" t="s">
        <v>100</v>
      </c>
      <c r="AR243" s="129" t="str">
        <f t="shared" si="75"/>
        <v>FACULTAD DE CIENCIA Y TECNOLOGÍA</v>
      </c>
      <c r="AS243" s="130" t="s">
        <v>101</v>
      </c>
      <c r="AT243" s="131" t="s">
        <v>102</v>
      </c>
      <c r="AU243" s="132" t="s">
        <v>94</v>
      </c>
      <c r="AV243" s="132" t="s">
        <v>94</v>
      </c>
      <c r="AW243" s="133" t="s">
        <v>103</v>
      </c>
      <c r="AX243" s="133" t="s">
        <v>104</v>
      </c>
      <c r="AY243" s="133" t="s">
        <v>105</v>
      </c>
      <c r="AZ243" s="133" t="s">
        <v>103</v>
      </c>
      <c r="BA243" s="133"/>
      <c r="BB243" s="133"/>
    </row>
    <row r="244" spans="1:54" s="3" customFormat="1" ht="60">
      <c r="B244" s="113">
        <v>228</v>
      </c>
      <c r="C244" s="113" t="s">
        <v>85</v>
      </c>
      <c r="D244" s="113" t="s">
        <v>5</v>
      </c>
      <c r="E244" s="113" t="s">
        <v>16</v>
      </c>
      <c r="F244" s="113" t="s">
        <v>179</v>
      </c>
      <c r="G244" s="114" t="s">
        <v>593</v>
      </c>
      <c r="H244" s="114" t="s">
        <v>107</v>
      </c>
      <c r="I244" s="113" t="s">
        <v>144</v>
      </c>
      <c r="J244" s="113">
        <v>3</v>
      </c>
      <c r="K244" s="115">
        <v>2600000</v>
      </c>
      <c r="L244" s="116">
        <v>0.05</v>
      </c>
      <c r="M244" s="117">
        <v>2730000</v>
      </c>
      <c r="N244" s="113">
        <v>1</v>
      </c>
      <c r="O244" s="113" t="s">
        <v>109</v>
      </c>
      <c r="P244" s="119">
        <v>45698</v>
      </c>
      <c r="Q244" s="119">
        <v>46001</v>
      </c>
      <c r="R244" s="120">
        <f t="shared" si="76"/>
        <v>27300000</v>
      </c>
      <c r="S244" s="118"/>
      <c r="T244" s="118"/>
      <c r="U244" s="120">
        <f>IF($O244="MENSUAL",ROUND((((T244-S244))/30),0)*$M244,((T244-S244)/30)*$M244)</f>
        <v>0</v>
      </c>
      <c r="V244" s="148">
        <f>ROUND((((Q244-P244)+(T244-S244))/30),0)</f>
        <v>10</v>
      </c>
      <c r="W244" s="122">
        <f>+R244+U244</f>
        <v>27300000</v>
      </c>
      <c r="X244" s="123" t="s">
        <v>92</v>
      </c>
      <c r="Y244" s="124" t="s">
        <v>93</v>
      </c>
      <c r="Z244" s="125" t="s">
        <v>110</v>
      </c>
      <c r="AA244" s="125" t="s">
        <v>347</v>
      </c>
      <c r="AB244" s="125" t="s">
        <v>320</v>
      </c>
      <c r="AC244" s="126" t="str">
        <f t="shared" si="74"/>
        <v>CON-228</v>
      </c>
      <c r="AD244" s="123">
        <v>80111600</v>
      </c>
      <c r="AE244" s="47" t="s">
        <v>639</v>
      </c>
      <c r="AF244" s="127" t="s">
        <v>141</v>
      </c>
      <c r="AG244" s="127" t="str">
        <f>+AF244</f>
        <v>enero</v>
      </c>
      <c r="AH244" s="141">
        <f>+V244</f>
        <v>10</v>
      </c>
      <c r="AI244" s="132" t="s">
        <v>96</v>
      </c>
      <c r="AJ244" s="151" t="s">
        <v>97</v>
      </c>
      <c r="AK244" s="128">
        <f t="shared" si="73"/>
        <v>27300000</v>
      </c>
      <c r="AL244" s="128">
        <f t="shared" si="71"/>
        <v>27300000</v>
      </c>
      <c r="AM244" s="128"/>
      <c r="AN244" s="132" t="s">
        <v>94</v>
      </c>
      <c r="AO244" s="132" t="s">
        <v>98</v>
      </c>
      <c r="AP244" s="152" t="s">
        <v>99</v>
      </c>
      <c r="AQ244" s="153" t="s">
        <v>100</v>
      </c>
      <c r="AR244" s="129" t="str">
        <f t="shared" si="75"/>
        <v>FACULTAD DE CIENCIA Y TECNOLOGÍA</v>
      </c>
      <c r="AS244" s="130" t="s">
        <v>101</v>
      </c>
      <c r="AT244" s="131" t="s">
        <v>102</v>
      </c>
      <c r="AU244" s="132" t="s">
        <v>94</v>
      </c>
      <c r="AV244" s="132" t="s">
        <v>94</v>
      </c>
      <c r="AW244" s="133" t="s">
        <v>103</v>
      </c>
      <c r="AX244" s="133" t="s">
        <v>104</v>
      </c>
      <c r="AY244" s="133" t="s">
        <v>105</v>
      </c>
      <c r="AZ244" s="133" t="s">
        <v>103</v>
      </c>
      <c r="BA244" s="133"/>
      <c r="BB244" s="133"/>
    </row>
    <row r="245" spans="1:54" s="3" customFormat="1" ht="60">
      <c r="A245" s="3" t="s">
        <v>316</v>
      </c>
      <c r="B245" s="113">
        <v>229</v>
      </c>
      <c r="C245" s="113" t="s">
        <v>290</v>
      </c>
      <c r="D245" s="113" t="s">
        <v>29</v>
      </c>
      <c r="E245" s="113" t="s">
        <v>32</v>
      </c>
      <c r="F245" s="113"/>
      <c r="G245" s="114" t="s">
        <v>324</v>
      </c>
      <c r="H245" s="114"/>
      <c r="I245" s="113"/>
      <c r="J245" s="113"/>
      <c r="K245" s="115"/>
      <c r="L245" s="116"/>
      <c r="M245" s="117">
        <v>1900301</v>
      </c>
      <c r="N245" s="113">
        <v>1</v>
      </c>
      <c r="O245" s="113" t="s">
        <v>510</v>
      </c>
      <c r="P245" s="119">
        <v>45703</v>
      </c>
      <c r="Q245" s="119">
        <v>45836</v>
      </c>
      <c r="R245" s="120">
        <f t="shared" si="76"/>
        <v>9501505</v>
      </c>
      <c r="S245" s="118"/>
      <c r="T245" s="118"/>
      <c r="U245" s="120" t="s">
        <v>496</v>
      </c>
      <c r="V245" s="148">
        <v>5</v>
      </c>
      <c r="W245" s="122">
        <f t="shared" ref="W245:W272" si="77">R245</f>
        <v>9501505</v>
      </c>
      <c r="X245" s="123" t="s">
        <v>92</v>
      </c>
      <c r="Y245" s="124" t="s">
        <v>466</v>
      </c>
      <c r="Z245" s="125" t="s">
        <v>110</v>
      </c>
      <c r="AA245" s="125" t="s">
        <v>347</v>
      </c>
      <c r="AB245" s="125" t="s">
        <v>94</v>
      </c>
      <c r="AC245" s="126" t="str">
        <f t="shared" ref="AC245:AC278" si="78">"CLE-"&amp;B245</f>
        <v>CLE-229</v>
      </c>
      <c r="AD245" s="123">
        <v>80111600</v>
      </c>
      <c r="AE245" s="47" t="s">
        <v>493</v>
      </c>
      <c r="AF245" s="127">
        <v>45703</v>
      </c>
      <c r="AG245" s="127">
        <v>45703</v>
      </c>
      <c r="AH245" s="141">
        <v>5</v>
      </c>
      <c r="AI245" s="132" t="s">
        <v>96</v>
      </c>
      <c r="AJ245" s="151" t="s">
        <v>97</v>
      </c>
      <c r="AK245" s="128">
        <f t="shared" ref="AK245:AK272" si="79">R245</f>
        <v>9501505</v>
      </c>
      <c r="AL245" s="128">
        <f t="shared" si="71"/>
        <v>9501505</v>
      </c>
      <c r="AM245" s="128"/>
      <c r="AN245" s="132" t="s">
        <v>94</v>
      </c>
      <c r="AO245" s="132" t="s">
        <v>98</v>
      </c>
      <c r="AP245" s="152" t="s">
        <v>99</v>
      </c>
      <c r="AQ245" s="153" t="s">
        <v>100</v>
      </c>
      <c r="AR245" s="129" t="s">
        <v>32</v>
      </c>
      <c r="AS245" s="130" t="s">
        <v>101</v>
      </c>
      <c r="AT245" s="131" t="s">
        <v>102</v>
      </c>
      <c r="AU245" s="132" t="s">
        <v>94</v>
      </c>
      <c r="AV245" s="132" t="s">
        <v>110</v>
      </c>
      <c r="AW245" s="133" t="s">
        <v>103</v>
      </c>
      <c r="AX245" s="133" t="s">
        <v>104</v>
      </c>
      <c r="AY245" s="133" t="s">
        <v>105</v>
      </c>
      <c r="AZ245" s="133" t="s">
        <v>103</v>
      </c>
      <c r="BA245" s="133"/>
      <c r="BB245" s="133"/>
    </row>
    <row r="246" spans="1:54" s="3" customFormat="1" ht="60">
      <c r="A246" s="3" t="s">
        <v>317</v>
      </c>
      <c r="B246" s="113">
        <v>230</v>
      </c>
      <c r="C246" s="113" t="s">
        <v>290</v>
      </c>
      <c r="D246" s="113" t="s">
        <v>29</v>
      </c>
      <c r="E246" s="113" t="s">
        <v>32</v>
      </c>
      <c r="F246" s="113"/>
      <c r="G246" s="114" t="s">
        <v>324</v>
      </c>
      <c r="H246" s="114"/>
      <c r="I246" s="113"/>
      <c r="J246" s="113"/>
      <c r="K246" s="115"/>
      <c r="L246" s="116"/>
      <c r="M246" s="117">
        <v>1570296</v>
      </c>
      <c r="N246" s="113">
        <v>1</v>
      </c>
      <c r="O246" s="113" t="s">
        <v>510</v>
      </c>
      <c r="P246" s="119">
        <v>45703</v>
      </c>
      <c r="Q246" s="119">
        <v>45836</v>
      </c>
      <c r="R246" s="120">
        <f t="shared" si="76"/>
        <v>7851480</v>
      </c>
      <c r="S246" s="118"/>
      <c r="T246" s="118"/>
      <c r="U246" s="120" t="s">
        <v>496</v>
      </c>
      <c r="V246" s="148">
        <v>5</v>
      </c>
      <c r="W246" s="122">
        <f t="shared" si="77"/>
        <v>7851480</v>
      </c>
      <c r="X246" s="123" t="s">
        <v>92</v>
      </c>
      <c r="Y246" s="124" t="s">
        <v>466</v>
      </c>
      <c r="Z246" s="125" t="s">
        <v>110</v>
      </c>
      <c r="AA246" s="125" t="s">
        <v>347</v>
      </c>
      <c r="AB246" s="125" t="s">
        <v>94</v>
      </c>
      <c r="AC246" s="126" t="str">
        <f t="shared" si="78"/>
        <v>CLE-230</v>
      </c>
      <c r="AD246" s="123">
        <v>80111600</v>
      </c>
      <c r="AE246" s="47" t="s">
        <v>493</v>
      </c>
      <c r="AF246" s="127">
        <v>45703</v>
      </c>
      <c r="AG246" s="127">
        <v>45703</v>
      </c>
      <c r="AH246" s="141">
        <v>5</v>
      </c>
      <c r="AI246" s="132" t="s">
        <v>96</v>
      </c>
      <c r="AJ246" s="151" t="s">
        <v>97</v>
      </c>
      <c r="AK246" s="128">
        <f t="shared" si="79"/>
        <v>7851480</v>
      </c>
      <c r="AL246" s="128">
        <f t="shared" si="71"/>
        <v>7851480</v>
      </c>
      <c r="AM246" s="128"/>
      <c r="AN246" s="132" t="s">
        <v>94</v>
      </c>
      <c r="AO246" s="132" t="s">
        <v>98</v>
      </c>
      <c r="AP246" s="152" t="s">
        <v>99</v>
      </c>
      <c r="AQ246" s="153" t="s">
        <v>100</v>
      </c>
      <c r="AR246" s="129" t="s">
        <v>32</v>
      </c>
      <c r="AS246" s="130" t="s">
        <v>601</v>
      </c>
      <c r="AT246" s="131" t="s">
        <v>102</v>
      </c>
      <c r="AU246" s="132" t="s">
        <v>94</v>
      </c>
      <c r="AV246" s="132" t="s">
        <v>110</v>
      </c>
      <c r="AW246" s="133" t="s">
        <v>103</v>
      </c>
      <c r="AX246" s="133" t="s">
        <v>104</v>
      </c>
      <c r="AY246" s="133" t="s">
        <v>105</v>
      </c>
      <c r="AZ246" s="133" t="s">
        <v>103</v>
      </c>
      <c r="BA246" s="133"/>
      <c r="BB246" s="133"/>
    </row>
    <row r="247" spans="1:54" s="3" customFormat="1" ht="60">
      <c r="A247" s="3" t="s">
        <v>328</v>
      </c>
      <c r="B247" s="113">
        <v>231</v>
      </c>
      <c r="C247" s="113" t="s">
        <v>290</v>
      </c>
      <c r="D247" s="113" t="s">
        <v>29</v>
      </c>
      <c r="E247" s="113" t="s">
        <v>32</v>
      </c>
      <c r="F247" s="113"/>
      <c r="G247" s="114" t="s">
        <v>324</v>
      </c>
      <c r="H247" s="114"/>
      <c r="I247" s="113"/>
      <c r="J247" s="113"/>
      <c r="K247" s="115"/>
      <c r="L247" s="116"/>
      <c r="M247" s="117">
        <v>2150584</v>
      </c>
      <c r="N247" s="113">
        <v>1</v>
      </c>
      <c r="O247" s="113" t="s">
        <v>510</v>
      </c>
      <c r="P247" s="119">
        <v>45703</v>
      </c>
      <c r="Q247" s="119">
        <v>45836</v>
      </c>
      <c r="R247" s="120">
        <v>10752920</v>
      </c>
      <c r="S247" s="118"/>
      <c r="T247" s="118"/>
      <c r="U247" s="120" t="s">
        <v>496</v>
      </c>
      <c r="V247" s="148">
        <v>5</v>
      </c>
      <c r="W247" s="122">
        <f t="shared" si="77"/>
        <v>10752920</v>
      </c>
      <c r="X247" s="123" t="s">
        <v>92</v>
      </c>
      <c r="Y247" s="124" t="s">
        <v>466</v>
      </c>
      <c r="Z247" s="125" t="s">
        <v>110</v>
      </c>
      <c r="AA247" s="125" t="s">
        <v>347</v>
      </c>
      <c r="AB247" s="125" t="s">
        <v>94</v>
      </c>
      <c r="AC247" s="126" t="str">
        <f t="shared" si="78"/>
        <v>CLE-231</v>
      </c>
      <c r="AD247" s="123">
        <v>80111600</v>
      </c>
      <c r="AE247" s="47" t="s">
        <v>493</v>
      </c>
      <c r="AF247" s="127">
        <v>45703</v>
      </c>
      <c r="AG247" s="127">
        <v>45703</v>
      </c>
      <c r="AH247" s="141">
        <v>5</v>
      </c>
      <c r="AI247" s="132" t="s">
        <v>96</v>
      </c>
      <c r="AJ247" s="151" t="s">
        <v>97</v>
      </c>
      <c r="AK247" s="128">
        <f t="shared" si="79"/>
        <v>10752920</v>
      </c>
      <c r="AL247" s="128">
        <f t="shared" si="71"/>
        <v>10752920</v>
      </c>
      <c r="AM247" s="128"/>
      <c r="AN247" s="132" t="s">
        <v>94</v>
      </c>
      <c r="AO247" s="132" t="s">
        <v>98</v>
      </c>
      <c r="AP247" s="152" t="s">
        <v>99</v>
      </c>
      <c r="AQ247" s="153" t="s">
        <v>100</v>
      </c>
      <c r="AR247" s="129" t="s">
        <v>32</v>
      </c>
      <c r="AS247" s="130" t="s">
        <v>602</v>
      </c>
      <c r="AT247" s="131" t="s">
        <v>102</v>
      </c>
      <c r="AU247" s="132" t="s">
        <v>94</v>
      </c>
      <c r="AV247" s="132" t="s">
        <v>110</v>
      </c>
      <c r="AW247" s="133" t="s">
        <v>103</v>
      </c>
      <c r="AX247" s="133" t="s">
        <v>104</v>
      </c>
      <c r="AY247" s="133" t="s">
        <v>105</v>
      </c>
      <c r="AZ247" s="133" t="s">
        <v>103</v>
      </c>
      <c r="BA247" s="133"/>
      <c r="BB247" s="133"/>
    </row>
    <row r="248" spans="1:54" s="3" customFormat="1" ht="60">
      <c r="A248" s="3" t="s">
        <v>329</v>
      </c>
      <c r="B248" s="113">
        <v>232</v>
      </c>
      <c r="C248" s="113" t="s">
        <v>290</v>
      </c>
      <c r="D248" s="113" t="s">
        <v>29</v>
      </c>
      <c r="E248" s="113" t="s">
        <v>32</v>
      </c>
      <c r="F248" s="113"/>
      <c r="G248" s="114" t="s">
        <v>324</v>
      </c>
      <c r="H248" s="114"/>
      <c r="I248" s="113"/>
      <c r="J248" s="113"/>
      <c r="K248" s="115"/>
      <c r="L248" s="116"/>
      <c r="M248" s="117">
        <v>2730872</v>
      </c>
      <c r="N248" s="113">
        <v>1</v>
      </c>
      <c r="O248" s="113" t="s">
        <v>510</v>
      </c>
      <c r="P248" s="119">
        <v>45703</v>
      </c>
      <c r="Q248" s="119">
        <v>45836</v>
      </c>
      <c r="R248" s="120">
        <v>13654360</v>
      </c>
      <c r="S248" s="118"/>
      <c r="T248" s="118"/>
      <c r="U248" s="120" t="s">
        <v>496</v>
      </c>
      <c r="V248" s="148">
        <v>5</v>
      </c>
      <c r="W248" s="122">
        <f t="shared" si="77"/>
        <v>13654360</v>
      </c>
      <c r="X248" s="123" t="s">
        <v>92</v>
      </c>
      <c r="Y248" s="124" t="s">
        <v>466</v>
      </c>
      <c r="Z248" s="125" t="s">
        <v>110</v>
      </c>
      <c r="AA248" s="125" t="s">
        <v>347</v>
      </c>
      <c r="AB248" s="125" t="s">
        <v>94</v>
      </c>
      <c r="AC248" s="126" t="str">
        <f t="shared" si="78"/>
        <v>CLE-232</v>
      </c>
      <c r="AD248" s="123">
        <v>80111600</v>
      </c>
      <c r="AE248" s="47" t="s">
        <v>493</v>
      </c>
      <c r="AF248" s="127">
        <v>45703</v>
      </c>
      <c r="AG248" s="127">
        <v>45703</v>
      </c>
      <c r="AH248" s="141">
        <v>5</v>
      </c>
      <c r="AI248" s="132" t="s">
        <v>96</v>
      </c>
      <c r="AJ248" s="151" t="s">
        <v>97</v>
      </c>
      <c r="AK248" s="128">
        <f t="shared" si="79"/>
        <v>13654360</v>
      </c>
      <c r="AL248" s="128">
        <f t="shared" si="71"/>
        <v>13654360</v>
      </c>
      <c r="AM248" s="128"/>
      <c r="AN248" s="132" t="s">
        <v>94</v>
      </c>
      <c r="AO248" s="132" t="s">
        <v>98</v>
      </c>
      <c r="AP248" s="152" t="s">
        <v>99</v>
      </c>
      <c r="AQ248" s="153" t="s">
        <v>100</v>
      </c>
      <c r="AR248" s="129" t="s">
        <v>32</v>
      </c>
      <c r="AS248" s="130" t="s">
        <v>603</v>
      </c>
      <c r="AT248" s="131" t="s">
        <v>102</v>
      </c>
      <c r="AU248" s="132" t="s">
        <v>94</v>
      </c>
      <c r="AV248" s="132" t="s">
        <v>110</v>
      </c>
      <c r="AW248" s="133" t="s">
        <v>103</v>
      </c>
      <c r="AX248" s="133" t="s">
        <v>104</v>
      </c>
      <c r="AY248" s="133" t="s">
        <v>105</v>
      </c>
      <c r="AZ248" s="133" t="s">
        <v>103</v>
      </c>
      <c r="BA248" s="133"/>
      <c r="BB248" s="133"/>
    </row>
    <row r="249" spans="1:54" s="3" customFormat="1" ht="60">
      <c r="A249" s="3" t="s">
        <v>322</v>
      </c>
      <c r="B249" s="113">
        <v>233</v>
      </c>
      <c r="C249" s="113" t="s">
        <v>290</v>
      </c>
      <c r="D249" s="113" t="s">
        <v>29</v>
      </c>
      <c r="E249" s="113" t="s">
        <v>32</v>
      </c>
      <c r="F249" s="113"/>
      <c r="G249" s="114" t="s">
        <v>324</v>
      </c>
      <c r="H249" s="114"/>
      <c r="I249" s="113"/>
      <c r="J249" s="113"/>
      <c r="K249" s="115"/>
      <c r="L249" s="116"/>
      <c r="M249" s="117" t="s">
        <v>604</v>
      </c>
      <c r="N249" s="113">
        <v>1</v>
      </c>
      <c r="O249" s="113" t="s">
        <v>510</v>
      </c>
      <c r="P249" s="119">
        <v>45703</v>
      </c>
      <c r="Q249" s="119">
        <v>45836</v>
      </c>
      <c r="R249" s="120">
        <v>16555800</v>
      </c>
      <c r="S249" s="118"/>
      <c r="T249" s="118"/>
      <c r="U249" s="120" t="s">
        <v>496</v>
      </c>
      <c r="V249" s="148">
        <v>5</v>
      </c>
      <c r="W249" s="122">
        <f t="shared" si="77"/>
        <v>16555800</v>
      </c>
      <c r="X249" s="123" t="s">
        <v>92</v>
      </c>
      <c r="Y249" s="124" t="s">
        <v>466</v>
      </c>
      <c r="Z249" s="125" t="s">
        <v>110</v>
      </c>
      <c r="AA249" s="125" t="s">
        <v>347</v>
      </c>
      <c r="AB249" s="125" t="s">
        <v>94</v>
      </c>
      <c r="AC249" s="126" t="str">
        <f t="shared" si="78"/>
        <v>CLE-233</v>
      </c>
      <c r="AD249" s="123">
        <v>80111600</v>
      </c>
      <c r="AE249" s="47" t="s">
        <v>493</v>
      </c>
      <c r="AF249" s="127">
        <v>45703</v>
      </c>
      <c r="AG249" s="127">
        <v>45703</v>
      </c>
      <c r="AH249" s="141">
        <v>5</v>
      </c>
      <c r="AI249" s="132" t="s">
        <v>96</v>
      </c>
      <c r="AJ249" s="151" t="s">
        <v>97</v>
      </c>
      <c r="AK249" s="128">
        <f t="shared" si="79"/>
        <v>16555800</v>
      </c>
      <c r="AL249" s="128">
        <f t="shared" si="71"/>
        <v>16555800</v>
      </c>
      <c r="AM249" s="128"/>
      <c r="AN249" s="132" t="s">
        <v>94</v>
      </c>
      <c r="AO249" s="132" t="s">
        <v>98</v>
      </c>
      <c r="AP249" s="152" t="s">
        <v>99</v>
      </c>
      <c r="AQ249" s="153" t="s">
        <v>100</v>
      </c>
      <c r="AR249" s="129" t="s">
        <v>32</v>
      </c>
      <c r="AS249" s="130" t="s">
        <v>605</v>
      </c>
      <c r="AT249" s="131" t="s">
        <v>102</v>
      </c>
      <c r="AU249" s="132" t="s">
        <v>94</v>
      </c>
      <c r="AV249" s="132" t="s">
        <v>110</v>
      </c>
      <c r="AW249" s="133" t="s">
        <v>103</v>
      </c>
      <c r="AX249" s="133" t="s">
        <v>104</v>
      </c>
      <c r="AY249" s="133" t="s">
        <v>105</v>
      </c>
      <c r="AZ249" s="133" t="s">
        <v>103</v>
      </c>
      <c r="BA249" s="133"/>
      <c r="BB249" s="133"/>
    </row>
    <row r="250" spans="1:54" s="3" customFormat="1" ht="60">
      <c r="A250" s="3" t="s">
        <v>330</v>
      </c>
      <c r="B250" s="113">
        <v>234</v>
      </c>
      <c r="C250" s="113" t="s">
        <v>290</v>
      </c>
      <c r="D250" s="113" t="s">
        <v>29</v>
      </c>
      <c r="E250" s="113" t="s">
        <v>32</v>
      </c>
      <c r="F250" s="113"/>
      <c r="G250" s="114" t="s">
        <v>324</v>
      </c>
      <c r="H250" s="114"/>
      <c r="I250" s="113"/>
      <c r="J250" s="113"/>
      <c r="K250" s="115"/>
      <c r="L250" s="116"/>
      <c r="M250" s="117" t="s">
        <v>604</v>
      </c>
      <c r="N250" s="113">
        <v>1</v>
      </c>
      <c r="O250" s="113" t="s">
        <v>510</v>
      </c>
      <c r="P250" s="119">
        <v>45703</v>
      </c>
      <c r="Q250" s="119">
        <v>45836</v>
      </c>
      <c r="R250" s="120">
        <v>19813448</v>
      </c>
      <c r="S250" s="118"/>
      <c r="T250" s="118"/>
      <c r="U250" s="120" t="s">
        <v>496</v>
      </c>
      <c r="V250" s="148">
        <v>5</v>
      </c>
      <c r="W250" s="122">
        <f t="shared" si="77"/>
        <v>19813448</v>
      </c>
      <c r="X250" s="123" t="s">
        <v>92</v>
      </c>
      <c r="Y250" s="124" t="s">
        <v>466</v>
      </c>
      <c r="Z250" s="125" t="s">
        <v>110</v>
      </c>
      <c r="AA250" s="125" t="s">
        <v>347</v>
      </c>
      <c r="AB250" s="125" t="s">
        <v>94</v>
      </c>
      <c r="AC250" s="126" t="str">
        <f t="shared" si="78"/>
        <v>CLE-234</v>
      </c>
      <c r="AD250" s="123">
        <v>80111600</v>
      </c>
      <c r="AE250" s="47" t="s">
        <v>493</v>
      </c>
      <c r="AF250" s="127">
        <v>45703</v>
      </c>
      <c r="AG250" s="127">
        <v>45703</v>
      </c>
      <c r="AH250" s="141">
        <v>5</v>
      </c>
      <c r="AI250" s="132" t="s">
        <v>96</v>
      </c>
      <c r="AJ250" s="151" t="s">
        <v>97</v>
      </c>
      <c r="AK250" s="128">
        <f t="shared" si="79"/>
        <v>19813448</v>
      </c>
      <c r="AL250" s="128">
        <f t="shared" si="71"/>
        <v>19813448</v>
      </c>
      <c r="AM250" s="128"/>
      <c r="AN250" s="132" t="s">
        <v>94</v>
      </c>
      <c r="AO250" s="132" t="s">
        <v>98</v>
      </c>
      <c r="AP250" s="152" t="s">
        <v>99</v>
      </c>
      <c r="AQ250" s="153" t="s">
        <v>100</v>
      </c>
      <c r="AR250" s="129" t="s">
        <v>32</v>
      </c>
      <c r="AS250" s="130" t="s">
        <v>606</v>
      </c>
      <c r="AT250" s="131" t="s">
        <v>102</v>
      </c>
      <c r="AU250" s="132" t="s">
        <v>94</v>
      </c>
      <c r="AV250" s="132" t="s">
        <v>110</v>
      </c>
      <c r="AW250" s="133" t="s">
        <v>103</v>
      </c>
      <c r="AX250" s="133" t="s">
        <v>104</v>
      </c>
      <c r="AY250" s="133" t="s">
        <v>105</v>
      </c>
      <c r="AZ250" s="133" t="s">
        <v>103</v>
      </c>
      <c r="BA250" s="133"/>
      <c r="BB250" s="133"/>
    </row>
    <row r="251" spans="1:54" s="3" customFormat="1" ht="60">
      <c r="A251" s="3" t="s">
        <v>331</v>
      </c>
      <c r="B251" s="113">
        <v>235</v>
      </c>
      <c r="C251" s="113" t="s">
        <v>290</v>
      </c>
      <c r="D251" s="113" t="s">
        <v>29</v>
      </c>
      <c r="E251" s="113" t="s">
        <v>32</v>
      </c>
      <c r="F251" s="113"/>
      <c r="G251" s="114" t="s">
        <v>324</v>
      </c>
      <c r="H251" s="114"/>
      <c r="I251" s="113"/>
      <c r="J251" s="113"/>
      <c r="K251" s="115"/>
      <c r="L251" s="116"/>
      <c r="M251" s="117">
        <v>5053510</v>
      </c>
      <c r="N251" s="113">
        <v>1</v>
      </c>
      <c r="O251" s="113" t="s">
        <v>510</v>
      </c>
      <c r="P251" s="119">
        <v>45703</v>
      </c>
      <c r="Q251" s="119">
        <v>45836</v>
      </c>
      <c r="R251" s="120">
        <v>25267550</v>
      </c>
      <c r="S251" s="118"/>
      <c r="T251" s="118"/>
      <c r="U251" s="120" t="s">
        <v>496</v>
      </c>
      <c r="V251" s="148">
        <v>5</v>
      </c>
      <c r="W251" s="122">
        <f t="shared" si="77"/>
        <v>25267550</v>
      </c>
      <c r="X251" s="123" t="s">
        <v>92</v>
      </c>
      <c r="Y251" s="124" t="s">
        <v>466</v>
      </c>
      <c r="Z251" s="125" t="s">
        <v>110</v>
      </c>
      <c r="AA251" s="125" t="s">
        <v>347</v>
      </c>
      <c r="AB251" s="125" t="s">
        <v>94</v>
      </c>
      <c r="AC251" s="126" t="str">
        <f t="shared" si="78"/>
        <v>CLE-235</v>
      </c>
      <c r="AD251" s="123">
        <v>80111600</v>
      </c>
      <c r="AE251" s="47" t="s">
        <v>493</v>
      </c>
      <c r="AF251" s="127">
        <v>45703</v>
      </c>
      <c r="AG251" s="127">
        <v>45703</v>
      </c>
      <c r="AH251" s="141">
        <v>5</v>
      </c>
      <c r="AI251" s="132" t="s">
        <v>96</v>
      </c>
      <c r="AJ251" s="151" t="s">
        <v>97</v>
      </c>
      <c r="AK251" s="128">
        <f t="shared" si="79"/>
        <v>25267550</v>
      </c>
      <c r="AL251" s="128">
        <f t="shared" si="71"/>
        <v>25267550</v>
      </c>
      <c r="AM251" s="128"/>
      <c r="AN251" s="132" t="s">
        <v>94</v>
      </c>
      <c r="AO251" s="132" t="s">
        <v>98</v>
      </c>
      <c r="AP251" s="152" t="s">
        <v>99</v>
      </c>
      <c r="AQ251" s="153" t="s">
        <v>100</v>
      </c>
      <c r="AR251" s="129" t="s">
        <v>32</v>
      </c>
      <c r="AS251" s="130" t="s">
        <v>607</v>
      </c>
      <c r="AT251" s="131" t="s">
        <v>102</v>
      </c>
      <c r="AU251" s="132" t="s">
        <v>94</v>
      </c>
      <c r="AV251" s="132" t="s">
        <v>110</v>
      </c>
      <c r="AW251" s="133" t="s">
        <v>103</v>
      </c>
      <c r="AX251" s="133" t="s">
        <v>104</v>
      </c>
      <c r="AY251" s="133" t="s">
        <v>105</v>
      </c>
      <c r="AZ251" s="133" t="s">
        <v>103</v>
      </c>
      <c r="BA251" s="133"/>
      <c r="BB251" s="133"/>
    </row>
    <row r="252" spans="1:54" s="3" customFormat="1" ht="60">
      <c r="B252" s="113">
        <v>236</v>
      </c>
      <c r="C252" s="113" t="s">
        <v>290</v>
      </c>
      <c r="D252" s="113" t="s">
        <v>29</v>
      </c>
      <c r="E252" s="113" t="s">
        <v>32</v>
      </c>
      <c r="F252" s="113"/>
      <c r="G252" s="114" t="s">
        <v>324</v>
      </c>
      <c r="H252" s="114"/>
      <c r="I252" s="113"/>
      <c r="J252" s="113"/>
      <c r="K252" s="115"/>
      <c r="L252" s="116"/>
      <c r="M252" s="117" t="s">
        <v>604</v>
      </c>
      <c r="N252" s="113">
        <v>1</v>
      </c>
      <c r="O252" s="113" t="s">
        <v>510</v>
      </c>
      <c r="P252" s="119">
        <v>45703</v>
      </c>
      <c r="Q252" s="119">
        <v>45836</v>
      </c>
      <c r="R252" s="120">
        <v>13654360</v>
      </c>
      <c r="S252" s="118"/>
      <c r="T252" s="118"/>
      <c r="U252" s="120" t="s">
        <v>496</v>
      </c>
      <c r="V252" s="148">
        <v>5</v>
      </c>
      <c r="W252" s="122">
        <f t="shared" si="77"/>
        <v>13654360</v>
      </c>
      <c r="X252" s="123" t="s">
        <v>92</v>
      </c>
      <c r="Y252" s="124" t="s">
        <v>466</v>
      </c>
      <c r="Z252" s="125" t="s">
        <v>110</v>
      </c>
      <c r="AA252" s="125" t="s">
        <v>347</v>
      </c>
      <c r="AB252" s="125" t="s">
        <v>94</v>
      </c>
      <c r="AC252" s="126" t="str">
        <f t="shared" si="78"/>
        <v>CLE-236</v>
      </c>
      <c r="AD252" s="123">
        <v>80111600</v>
      </c>
      <c r="AE252" s="47" t="s">
        <v>493</v>
      </c>
      <c r="AF252" s="127">
        <v>45703</v>
      </c>
      <c r="AG252" s="127">
        <v>45703</v>
      </c>
      <c r="AH252" s="141">
        <v>5</v>
      </c>
      <c r="AI252" s="132" t="s">
        <v>96</v>
      </c>
      <c r="AJ252" s="151" t="s">
        <v>97</v>
      </c>
      <c r="AK252" s="128">
        <f t="shared" si="79"/>
        <v>13654360</v>
      </c>
      <c r="AL252" s="128">
        <f t="shared" si="71"/>
        <v>13654360</v>
      </c>
      <c r="AM252" s="128"/>
      <c r="AN252" s="132" t="s">
        <v>94</v>
      </c>
      <c r="AO252" s="132" t="s">
        <v>98</v>
      </c>
      <c r="AP252" s="152" t="s">
        <v>99</v>
      </c>
      <c r="AQ252" s="153" t="s">
        <v>100</v>
      </c>
      <c r="AR252" s="129" t="s">
        <v>32</v>
      </c>
      <c r="AS252" s="130" t="s">
        <v>608</v>
      </c>
      <c r="AT252" s="131" t="s">
        <v>102</v>
      </c>
      <c r="AU252" s="132" t="s">
        <v>94</v>
      </c>
      <c r="AV252" s="132" t="s">
        <v>110</v>
      </c>
      <c r="AW252" s="133" t="s">
        <v>103</v>
      </c>
      <c r="AX252" s="133" t="s">
        <v>104</v>
      </c>
      <c r="AY252" s="133" t="s">
        <v>105</v>
      </c>
      <c r="AZ252" s="133" t="s">
        <v>103</v>
      </c>
      <c r="BA252" s="133"/>
      <c r="BB252" s="133"/>
    </row>
    <row r="253" spans="1:54" s="3" customFormat="1" ht="60">
      <c r="B253" s="113">
        <v>237</v>
      </c>
      <c r="C253" s="113" t="s">
        <v>290</v>
      </c>
      <c r="D253" s="113" t="s">
        <v>29</v>
      </c>
      <c r="E253" s="113" t="s">
        <v>32</v>
      </c>
      <c r="F253" s="113"/>
      <c r="G253" s="114" t="s">
        <v>324</v>
      </c>
      <c r="H253" s="114"/>
      <c r="I253" s="113"/>
      <c r="J253" s="113"/>
      <c r="K253" s="115"/>
      <c r="L253" s="116"/>
      <c r="M253" s="117">
        <v>4211292</v>
      </c>
      <c r="N253" s="113">
        <v>1</v>
      </c>
      <c r="O253" s="113" t="s">
        <v>510</v>
      </c>
      <c r="P253" s="119">
        <v>45703</v>
      </c>
      <c r="Q253" s="119">
        <v>45836</v>
      </c>
      <c r="R253" s="120">
        <v>21056460</v>
      </c>
      <c r="S253" s="118"/>
      <c r="T253" s="118"/>
      <c r="U253" s="120" t="s">
        <v>496</v>
      </c>
      <c r="V253" s="148">
        <v>5</v>
      </c>
      <c r="W253" s="122">
        <f t="shared" si="77"/>
        <v>21056460</v>
      </c>
      <c r="X253" s="123" t="s">
        <v>92</v>
      </c>
      <c r="Y253" s="124" t="s">
        <v>466</v>
      </c>
      <c r="Z253" s="125" t="s">
        <v>110</v>
      </c>
      <c r="AA253" s="125" t="s">
        <v>347</v>
      </c>
      <c r="AB253" s="125" t="s">
        <v>641</v>
      </c>
      <c r="AC253" s="126" t="str">
        <f t="shared" si="78"/>
        <v>CLE-237</v>
      </c>
      <c r="AD253" s="123">
        <v>80111600</v>
      </c>
      <c r="AE253" s="47" t="s">
        <v>493</v>
      </c>
      <c r="AF253" s="127">
        <v>45703</v>
      </c>
      <c r="AG253" s="127">
        <v>45703</v>
      </c>
      <c r="AH253" s="141">
        <v>5</v>
      </c>
      <c r="AI253" s="132" t="s">
        <v>96</v>
      </c>
      <c r="AJ253" s="151" t="s">
        <v>97</v>
      </c>
      <c r="AK253" s="128">
        <f t="shared" si="79"/>
        <v>21056460</v>
      </c>
      <c r="AL253" s="128">
        <f t="shared" si="71"/>
        <v>21056460</v>
      </c>
      <c r="AM253" s="128"/>
      <c r="AN253" s="132" t="s">
        <v>94</v>
      </c>
      <c r="AO253" s="132" t="s">
        <v>98</v>
      </c>
      <c r="AP253" s="152" t="s">
        <v>99</v>
      </c>
      <c r="AQ253" s="153" t="s">
        <v>100</v>
      </c>
      <c r="AR253" s="129" t="s">
        <v>32</v>
      </c>
      <c r="AS253" s="130" t="s">
        <v>609</v>
      </c>
      <c r="AT253" s="131" t="s">
        <v>102</v>
      </c>
      <c r="AU253" s="132" t="s">
        <v>94</v>
      </c>
      <c r="AV253" s="132" t="s">
        <v>110</v>
      </c>
      <c r="AW253" s="133" t="s">
        <v>103</v>
      </c>
      <c r="AX253" s="133" t="s">
        <v>104</v>
      </c>
      <c r="AY253" s="133" t="s">
        <v>105</v>
      </c>
      <c r="AZ253" s="133" t="s">
        <v>103</v>
      </c>
      <c r="BA253" s="133"/>
      <c r="BB253" s="133"/>
    </row>
    <row r="254" spans="1:54" s="3" customFormat="1" ht="60">
      <c r="B254" s="113">
        <v>238</v>
      </c>
      <c r="C254" s="113" t="s">
        <v>290</v>
      </c>
      <c r="D254" s="113" t="s">
        <v>29</v>
      </c>
      <c r="E254" s="113" t="s">
        <v>32</v>
      </c>
      <c r="F254" s="113"/>
      <c r="G254" s="114" t="s">
        <v>324</v>
      </c>
      <c r="H254" s="114"/>
      <c r="I254" s="113"/>
      <c r="J254" s="113"/>
      <c r="K254" s="115"/>
      <c r="L254" s="116"/>
      <c r="M254" s="117">
        <v>3311160</v>
      </c>
      <c r="N254" s="113">
        <v>1</v>
      </c>
      <c r="O254" s="113" t="s">
        <v>510</v>
      </c>
      <c r="P254" s="119">
        <v>45703</v>
      </c>
      <c r="Q254" s="119">
        <v>45836</v>
      </c>
      <c r="R254" s="120">
        <v>16555800</v>
      </c>
      <c r="S254" s="118"/>
      <c r="T254" s="118"/>
      <c r="U254" s="120" t="s">
        <v>496</v>
      </c>
      <c r="V254" s="148">
        <v>5</v>
      </c>
      <c r="W254" s="122">
        <f t="shared" si="77"/>
        <v>16555800</v>
      </c>
      <c r="X254" s="123" t="s">
        <v>92</v>
      </c>
      <c r="Y254" s="124" t="s">
        <v>466</v>
      </c>
      <c r="Z254" s="125" t="s">
        <v>110</v>
      </c>
      <c r="AA254" s="125" t="s">
        <v>347</v>
      </c>
      <c r="AB254" s="125" t="s">
        <v>94</v>
      </c>
      <c r="AC254" s="126" t="str">
        <f t="shared" si="78"/>
        <v>CLE-238</v>
      </c>
      <c r="AD254" s="123">
        <v>80111600</v>
      </c>
      <c r="AE254" s="47" t="s">
        <v>493</v>
      </c>
      <c r="AF254" s="127">
        <v>45703</v>
      </c>
      <c r="AG254" s="127">
        <v>45703</v>
      </c>
      <c r="AH254" s="141">
        <v>5</v>
      </c>
      <c r="AI254" s="132" t="s">
        <v>96</v>
      </c>
      <c r="AJ254" s="151" t="s">
        <v>97</v>
      </c>
      <c r="AK254" s="128">
        <f t="shared" si="79"/>
        <v>16555800</v>
      </c>
      <c r="AL254" s="128">
        <f t="shared" si="71"/>
        <v>16555800</v>
      </c>
      <c r="AM254" s="128"/>
      <c r="AN254" s="132" t="s">
        <v>94</v>
      </c>
      <c r="AO254" s="132" t="s">
        <v>98</v>
      </c>
      <c r="AP254" s="152" t="s">
        <v>99</v>
      </c>
      <c r="AQ254" s="153" t="s">
        <v>100</v>
      </c>
      <c r="AR254" s="129" t="s">
        <v>32</v>
      </c>
      <c r="AS254" s="130" t="s">
        <v>610</v>
      </c>
      <c r="AT254" s="131" t="s">
        <v>102</v>
      </c>
      <c r="AU254" s="132" t="s">
        <v>94</v>
      </c>
      <c r="AV254" s="132" t="s">
        <v>110</v>
      </c>
      <c r="AW254" s="133" t="s">
        <v>103</v>
      </c>
      <c r="AX254" s="133" t="s">
        <v>104</v>
      </c>
      <c r="AY254" s="133" t="s">
        <v>105</v>
      </c>
      <c r="AZ254" s="133" t="s">
        <v>103</v>
      </c>
      <c r="BA254" s="133"/>
      <c r="BB254" s="133"/>
    </row>
    <row r="255" spans="1:54" s="3" customFormat="1" ht="60">
      <c r="B255" s="113">
        <v>239</v>
      </c>
      <c r="C255" s="113" t="s">
        <v>290</v>
      </c>
      <c r="D255" s="113" t="s">
        <v>29</v>
      </c>
      <c r="E255" s="113" t="s">
        <v>32</v>
      </c>
      <c r="F255" s="113"/>
      <c r="G255" s="114" t="s">
        <v>324</v>
      </c>
      <c r="H255" s="114"/>
      <c r="I255" s="113"/>
      <c r="J255" s="113"/>
      <c r="K255" s="115"/>
      <c r="L255" s="116"/>
      <c r="M255" s="117">
        <v>3606857</v>
      </c>
      <c r="N255" s="113">
        <v>1</v>
      </c>
      <c r="O255" s="113" t="s">
        <v>510</v>
      </c>
      <c r="P255" s="119">
        <v>45703</v>
      </c>
      <c r="Q255" s="119">
        <v>45836</v>
      </c>
      <c r="R255" s="120">
        <v>17279944</v>
      </c>
      <c r="S255" s="118"/>
      <c r="T255" s="118"/>
      <c r="U255" s="120" t="s">
        <v>496</v>
      </c>
      <c r="V255" s="148">
        <v>5</v>
      </c>
      <c r="W255" s="122">
        <f t="shared" si="77"/>
        <v>17279944</v>
      </c>
      <c r="X255" s="123" t="s">
        <v>92</v>
      </c>
      <c r="Y255" s="124" t="s">
        <v>466</v>
      </c>
      <c r="Z255" s="125" t="s">
        <v>110</v>
      </c>
      <c r="AA255" s="125" t="s">
        <v>347</v>
      </c>
      <c r="AB255" s="125" t="s">
        <v>94</v>
      </c>
      <c r="AC255" s="126" t="str">
        <f t="shared" si="78"/>
        <v>CLE-239</v>
      </c>
      <c r="AD255" s="123">
        <v>80111600</v>
      </c>
      <c r="AE255" s="47" t="s">
        <v>493</v>
      </c>
      <c r="AF255" s="127">
        <v>45703</v>
      </c>
      <c r="AG255" s="127">
        <v>45703</v>
      </c>
      <c r="AH255" s="141">
        <v>5</v>
      </c>
      <c r="AI255" s="132" t="s">
        <v>96</v>
      </c>
      <c r="AJ255" s="151" t="s">
        <v>97</v>
      </c>
      <c r="AK255" s="128">
        <f t="shared" si="79"/>
        <v>17279944</v>
      </c>
      <c r="AL255" s="128">
        <f t="shared" si="71"/>
        <v>17279944</v>
      </c>
      <c r="AM255" s="128"/>
      <c r="AN255" s="132" t="s">
        <v>94</v>
      </c>
      <c r="AO255" s="132" t="s">
        <v>98</v>
      </c>
      <c r="AP255" s="152" t="s">
        <v>99</v>
      </c>
      <c r="AQ255" s="153" t="s">
        <v>100</v>
      </c>
      <c r="AR255" s="129" t="s">
        <v>32</v>
      </c>
      <c r="AS255" s="130" t="s">
        <v>611</v>
      </c>
      <c r="AT255" s="131" t="s">
        <v>102</v>
      </c>
      <c r="AU255" s="132" t="s">
        <v>94</v>
      </c>
      <c r="AV255" s="132" t="s">
        <v>110</v>
      </c>
      <c r="AW255" s="133" t="s">
        <v>103</v>
      </c>
      <c r="AX255" s="133" t="s">
        <v>104</v>
      </c>
      <c r="AY255" s="133" t="s">
        <v>105</v>
      </c>
      <c r="AZ255" s="133" t="s">
        <v>103</v>
      </c>
      <c r="BA255" s="133"/>
      <c r="BB255" s="133"/>
    </row>
    <row r="256" spans="1:54" s="3" customFormat="1" ht="60">
      <c r="B256" s="113">
        <v>240</v>
      </c>
      <c r="C256" s="113" t="s">
        <v>290</v>
      </c>
      <c r="D256" s="113" t="s">
        <v>29</v>
      </c>
      <c r="E256" s="113" t="s">
        <v>32</v>
      </c>
      <c r="F256" s="113"/>
      <c r="G256" s="114" t="s">
        <v>324</v>
      </c>
      <c r="H256" s="114"/>
      <c r="I256" s="113"/>
      <c r="J256" s="113"/>
      <c r="K256" s="115"/>
      <c r="L256" s="116"/>
      <c r="M256" s="117">
        <v>3934762</v>
      </c>
      <c r="N256" s="113">
        <v>1</v>
      </c>
      <c r="O256" s="113" t="s">
        <v>510</v>
      </c>
      <c r="P256" s="119">
        <v>45703</v>
      </c>
      <c r="Q256" s="119">
        <v>45836</v>
      </c>
      <c r="R256" s="120">
        <v>19673810</v>
      </c>
      <c r="S256" s="118"/>
      <c r="T256" s="118"/>
      <c r="U256" s="120" t="s">
        <v>496</v>
      </c>
      <c r="V256" s="148">
        <v>5</v>
      </c>
      <c r="W256" s="122">
        <f t="shared" si="77"/>
        <v>19673810</v>
      </c>
      <c r="X256" s="123" t="s">
        <v>92</v>
      </c>
      <c r="Y256" s="124" t="s">
        <v>466</v>
      </c>
      <c r="Z256" s="125" t="s">
        <v>110</v>
      </c>
      <c r="AA256" s="125" t="s">
        <v>347</v>
      </c>
      <c r="AB256" s="125" t="s">
        <v>94</v>
      </c>
      <c r="AC256" s="126" t="str">
        <f t="shared" si="78"/>
        <v>CLE-240</v>
      </c>
      <c r="AD256" s="123">
        <v>80111600</v>
      </c>
      <c r="AE256" s="47" t="s">
        <v>493</v>
      </c>
      <c r="AF256" s="127">
        <v>45703</v>
      </c>
      <c r="AG256" s="127">
        <v>45703</v>
      </c>
      <c r="AH256" s="141">
        <v>5</v>
      </c>
      <c r="AI256" s="132" t="s">
        <v>96</v>
      </c>
      <c r="AJ256" s="151" t="s">
        <v>97</v>
      </c>
      <c r="AK256" s="128">
        <f t="shared" si="79"/>
        <v>19673810</v>
      </c>
      <c r="AL256" s="128">
        <f t="shared" si="71"/>
        <v>19673810</v>
      </c>
      <c r="AM256" s="128"/>
      <c r="AN256" s="132" t="s">
        <v>94</v>
      </c>
      <c r="AO256" s="132" t="s">
        <v>98</v>
      </c>
      <c r="AP256" s="152" t="s">
        <v>99</v>
      </c>
      <c r="AQ256" s="153" t="s">
        <v>100</v>
      </c>
      <c r="AR256" s="129" t="s">
        <v>32</v>
      </c>
      <c r="AS256" s="130" t="s">
        <v>612</v>
      </c>
      <c r="AT256" s="131" t="s">
        <v>102</v>
      </c>
      <c r="AU256" s="132" t="s">
        <v>94</v>
      </c>
      <c r="AV256" s="132" t="s">
        <v>110</v>
      </c>
      <c r="AW256" s="133" t="s">
        <v>103</v>
      </c>
      <c r="AX256" s="133" t="s">
        <v>104</v>
      </c>
      <c r="AY256" s="133" t="s">
        <v>105</v>
      </c>
      <c r="AZ256" s="133" t="s">
        <v>103</v>
      </c>
      <c r="BA256" s="133"/>
      <c r="BB256" s="133"/>
    </row>
    <row r="257" spans="2:54" s="3" customFormat="1" ht="60">
      <c r="B257" s="113">
        <v>241</v>
      </c>
      <c r="C257" s="113" t="s">
        <v>290</v>
      </c>
      <c r="D257" s="113" t="s">
        <v>29</v>
      </c>
      <c r="E257" s="113" t="s">
        <v>32</v>
      </c>
      <c r="F257" s="113"/>
      <c r="G257" s="114" t="s">
        <v>324</v>
      </c>
      <c r="H257" s="114"/>
      <c r="I257" s="113"/>
      <c r="J257" s="113"/>
      <c r="K257" s="115"/>
      <c r="L257" s="116"/>
      <c r="M257" s="117">
        <v>2730872</v>
      </c>
      <c r="N257" s="113">
        <v>1</v>
      </c>
      <c r="O257" s="113" t="s">
        <v>510</v>
      </c>
      <c r="P257" s="119">
        <v>45703</v>
      </c>
      <c r="Q257" s="119">
        <v>45836</v>
      </c>
      <c r="R257" s="120">
        <v>13654360</v>
      </c>
      <c r="S257" s="118"/>
      <c r="T257" s="118"/>
      <c r="U257" s="120" t="s">
        <v>496</v>
      </c>
      <c r="V257" s="148">
        <v>5</v>
      </c>
      <c r="W257" s="122">
        <f t="shared" si="77"/>
        <v>13654360</v>
      </c>
      <c r="X257" s="123" t="s">
        <v>92</v>
      </c>
      <c r="Y257" s="124" t="s">
        <v>466</v>
      </c>
      <c r="Z257" s="125" t="s">
        <v>110</v>
      </c>
      <c r="AA257" s="125" t="s">
        <v>347</v>
      </c>
      <c r="AB257" s="125" t="s">
        <v>94</v>
      </c>
      <c r="AC257" s="126" t="str">
        <f t="shared" si="78"/>
        <v>CLE-241</v>
      </c>
      <c r="AD257" s="123">
        <v>80111600</v>
      </c>
      <c r="AE257" s="47" t="s">
        <v>493</v>
      </c>
      <c r="AF257" s="127">
        <v>45703</v>
      </c>
      <c r="AG257" s="127">
        <v>45703</v>
      </c>
      <c r="AH257" s="141">
        <v>5</v>
      </c>
      <c r="AI257" s="132" t="s">
        <v>96</v>
      </c>
      <c r="AJ257" s="151" t="s">
        <v>97</v>
      </c>
      <c r="AK257" s="128">
        <f t="shared" si="79"/>
        <v>13654360</v>
      </c>
      <c r="AL257" s="128">
        <f t="shared" si="71"/>
        <v>13654360</v>
      </c>
      <c r="AM257" s="128"/>
      <c r="AN257" s="132" t="s">
        <v>94</v>
      </c>
      <c r="AO257" s="132" t="s">
        <v>98</v>
      </c>
      <c r="AP257" s="152" t="s">
        <v>99</v>
      </c>
      <c r="AQ257" s="153" t="s">
        <v>100</v>
      </c>
      <c r="AR257" s="129" t="s">
        <v>32</v>
      </c>
      <c r="AS257" s="130" t="s">
        <v>613</v>
      </c>
      <c r="AT257" s="131" t="s">
        <v>102</v>
      </c>
      <c r="AU257" s="132" t="s">
        <v>94</v>
      </c>
      <c r="AV257" s="132" t="s">
        <v>110</v>
      </c>
      <c r="AW257" s="133" t="s">
        <v>103</v>
      </c>
      <c r="AX257" s="133" t="s">
        <v>104</v>
      </c>
      <c r="AY257" s="133" t="s">
        <v>105</v>
      </c>
      <c r="AZ257" s="133" t="s">
        <v>103</v>
      </c>
      <c r="BA257" s="133"/>
      <c r="BB257" s="133"/>
    </row>
    <row r="258" spans="2:54" s="3" customFormat="1" ht="60">
      <c r="B258" s="113">
        <v>242</v>
      </c>
      <c r="C258" s="113" t="s">
        <v>290</v>
      </c>
      <c r="D258" s="113" t="s">
        <v>29</v>
      </c>
      <c r="E258" s="113" t="s">
        <v>32</v>
      </c>
      <c r="F258" s="113"/>
      <c r="G258" s="114" t="s">
        <v>324</v>
      </c>
      <c r="H258" s="114"/>
      <c r="I258" s="113"/>
      <c r="J258" s="113"/>
      <c r="K258" s="115"/>
      <c r="L258" s="116"/>
      <c r="M258" s="117">
        <v>2645592</v>
      </c>
      <c r="N258" s="113">
        <v>1</v>
      </c>
      <c r="O258" s="113" t="s">
        <v>510</v>
      </c>
      <c r="P258" s="119">
        <v>45703</v>
      </c>
      <c r="Q258" s="119">
        <v>45836</v>
      </c>
      <c r="R258" s="120">
        <v>13227960</v>
      </c>
      <c r="S258" s="118"/>
      <c r="T258" s="118"/>
      <c r="U258" s="120" t="s">
        <v>496</v>
      </c>
      <c r="V258" s="148">
        <v>5</v>
      </c>
      <c r="W258" s="122">
        <f t="shared" si="77"/>
        <v>13227960</v>
      </c>
      <c r="X258" s="123" t="s">
        <v>92</v>
      </c>
      <c r="Y258" s="124" t="s">
        <v>466</v>
      </c>
      <c r="Z258" s="125" t="s">
        <v>110</v>
      </c>
      <c r="AA258" s="125" t="s">
        <v>347</v>
      </c>
      <c r="AB258" s="125" t="s">
        <v>94</v>
      </c>
      <c r="AC258" s="126" t="str">
        <f t="shared" si="78"/>
        <v>CLE-242</v>
      </c>
      <c r="AD258" s="123">
        <v>80111600</v>
      </c>
      <c r="AE258" s="47" t="s">
        <v>493</v>
      </c>
      <c r="AF258" s="127">
        <v>45703</v>
      </c>
      <c r="AG258" s="127">
        <v>45703</v>
      </c>
      <c r="AH258" s="141">
        <v>5</v>
      </c>
      <c r="AI258" s="132" t="s">
        <v>96</v>
      </c>
      <c r="AJ258" s="151" t="s">
        <v>97</v>
      </c>
      <c r="AK258" s="128">
        <f t="shared" si="79"/>
        <v>13227960</v>
      </c>
      <c r="AL258" s="128">
        <f t="shared" si="71"/>
        <v>13227960</v>
      </c>
      <c r="AM258" s="128"/>
      <c r="AN258" s="132" t="s">
        <v>94</v>
      </c>
      <c r="AO258" s="132" t="s">
        <v>98</v>
      </c>
      <c r="AP258" s="152" t="s">
        <v>99</v>
      </c>
      <c r="AQ258" s="153" t="s">
        <v>100</v>
      </c>
      <c r="AR258" s="129" t="s">
        <v>32</v>
      </c>
      <c r="AS258" s="130" t="s">
        <v>614</v>
      </c>
      <c r="AT258" s="131" t="s">
        <v>102</v>
      </c>
      <c r="AU258" s="132" t="s">
        <v>94</v>
      </c>
      <c r="AV258" s="132" t="s">
        <v>110</v>
      </c>
      <c r="AW258" s="133" t="s">
        <v>103</v>
      </c>
      <c r="AX258" s="133" t="s">
        <v>104</v>
      </c>
      <c r="AY258" s="133" t="s">
        <v>105</v>
      </c>
      <c r="AZ258" s="133" t="s">
        <v>103</v>
      </c>
      <c r="BA258" s="133"/>
      <c r="BB258" s="133"/>
    </row>
    <row r="259" spans="2:54" s="3" customFormat="1" ht="60">
      <c r="B259" s="113">
        <v>243</v>
      </c>
      <c r="C259" s="113" t="s">
        <v>290</v>
      </c>
      <c r="D259" s="113" t="s">
        <v>29</v>
      </c>
      <c r="E259" s="113" t="s">
        <v>32</v>
      </c>
      <c r="F259" s="113"/>
      <c r="G259" s="114" t="s">
        <v>324</v>
      </c>
      <c r="H259" s="114"/>
      <c r="I259" s="113"/>
      <c r="J259" s="113"/>
      <c r="K259" s="115"/>
      <c r="L259" s="116"/>
      <c r="M259" s="117">
        <v>4262667</v>
      </c>
      <c r="N259" s="113">
        <v>1</v>
      </c>
      <c r="O259" s="113" t="s">
        <v>510</v>
      </c>
      <c r="P259" s="119">
        <v>45703</v>
      </c>
      <c r="Q259" s="119">
        <v>45836</v>
      </c>
      <c r="R259" s="120">
        <v>21313335</v>
      </c>
      <c r="S259" s="118"/>
      <c r="T259" s="118"/>
      <c r="U259" s="120" t="s">
        <v>496</v>
      </c>
      <c r="V259" s="148">
        <v>5</v>
      </c>
      <c r="W259" s="122">
        <f t="shared" si="77"/>
        <v>21313335</v>
      </c>
      <c r="X259" s="123" t="s">
        <v>92</v>
      </c>
      <c r="Y259" s="124" t="s">
        <v>466</v>
      </c>
      <c r="Z259" s="125" t="s">
        <v>110</v>
      </c>
      <c r="AA259" s="125" t="s">
        <v>347</v>
      </c>
      <c r="AB259" s="125" t="s">
        <v>94</v>
      </c>
      <c r="AC259" s="126" t="str">
        <f t="shared" si="78"/>
        <v>CLE-243</v>
      </c>
      <c r="AD259" s="123">
        <v>80111600</v>
      </c>
      <c r="AE259" s="47" t="s">
        <v>493</v>
      </c>
      <c r="AF259" s="127">
        <v>45703</v>
      </c>
      <c r="AG259" s="127">
        <v>45703</v>
      </c>
      <c r="AH259" s="141">
        <v>5</v>
      </c>
      <c r="AI259" s="132" t="s">
        <v>96</v>
      </c>
      <c r="AJ259" s="151" t="s">
        <v>97</v>
      </c>
      <c r="AK259" s="128">
        <f t="shared" si="79"/>
        <v>21313335</v>
      </c>
      <c r="AL259" s="128">
        <f t="shared" si="71"/>
        <v>21313335</v>
      </c>
      <c r="AM259" s="128"/>
      <c r="AN259" s="132" t="s">
        <v>94</v>
      </c>
      <c r="AO259" s="132" t="s">
        <v>98</v>
      </c>
      <c r="AP259" s="152" t="s">
        <v>99</v>
      </c>
      <c r="AQ259" s="153" t="s">
        <v>100</v>
      </c>
      <c r="AR259" s="129" t="s">
        <v>32</v>
      </c>
      <c r="AS259" s="130" t="s">
        <v>615</v>
      </c>
      <c r="AT259" s="131" t="s">
        <v>102</v>
      </c>
      <c r="AU259" s="132" t="s">
        <v>94</v>
      </c>
      <c r="AV259" s="132" t="s">
        <v>110</v>
      </c>
      <c r="AW259" s="133" t="s">
        <v>103</v>
      </c>
      <c r="AX259" s="133" t="s">
        <v>104</v>
      </c>
      <c r="AY259" s="133" t="s">
        <v>105</v>
      </c>
      <c r="AZ259" s="133" t="s">
        <v>103</v>
      </c>
      <c r="BA259" s="133"/>
      <c r="BB259" s="133"/>
    </row>
    <row r="260" spans="2:54" s="3" customFormat="1" ht="60">
      <c r="B260" s="113">
        <v>244</v>
      </c>
      <c r="C260" s="113" t="s">
        <v>290</v>
      </c>
      <c r="D260" s="113" t="s">
        <v>29</v>
      </c>
      <c r="E260" s="113" t="s">
        <v>32</v>
      </c>
      <c r="F260" s="113"/>
      <c r="G260" s="114" t="s">
        <v>324</v>
      </c>
      <c r="H260" s="114"/>
      <c r="I260" s="113"/>
      <c r="J260" s="113"/>
      <c r="K260" s="115"/>
      <c r="L260" s="116"/>
      <c r="M260" s="117">
        <v>3311160</v>
      </c>
      <c r="N260" s="113">
        <v>1</v>
      </c>
      <c r="O260" s="113" t="s">
        <v>510</v>
      </c>
      <c r="P260" s="119">
        <v>45703</v>
      </c>
      <c r="Q260" s="119">
        <v>45836</v>
      </c>
      <c r="R260" s="120">
        <v>16555800</v>
      </c>
      <c r="S260" s="118"/>
      <c r="T260" s="118"/>
      <c r="U260" s="120" t="s">
        <v>496</v>
      </c>
      <c r="V260" s="148">
        <v>5</v>
      </c>
      <c r="W260" s="122">
        <f t="shared" si="77"/>
        <v>16555800</v>
      </c>
      <c r="X260" s="123" t="s">
        <v>92</v>
      </c>
      <c r="Y260" s="124" t="s">
        <v>466</v>
      </c>
      <c r="Z260" s="125" t="s">
        <v>110</v>
      </c>
      <c r="AA260" s="125" t="s">
        <v>347</v>
      </c>
      <c r="AB260" s="125" t="s">
        <v>94</v>
      </c>
      <c r="AC260" s="126" t="str">
        <f t="shared" si="78"/>
        <v>CLE-244</v>
      </c>
      <c r="AD260" s="123">
        <v>80111600</v>
      </c>
      <c r="AE260" s="47" t="s">
        <v>493</v>
      </c>
      <c r="AF260" s="127">
        <v>45703</v>
      </c>
      <c r="AG260" s="127">
        <v>45703</v>
      </c>
      <c r="AH260" s="141">
        <v>5</v>
      </c>
      <c r="AI260" s="132" t="s">
        <v>96</v>
      </c>
      <c r="AJ260" s="151" t="s">
        <v>97</v>
      </c>
      <c r="AK260" s="128">
        <f t="shared" si="79"/>
        <v>16555800</v>
      </c>
      <c r="AL260" s="128">
        <f t="shared" si="71"/>
        <v>16555800</v>
      </c>
      <c r="AM260" s="128"/>
      <c r="AN260" s="132" t="s">
        <v>94</v>
      </c>
      <c r="AO260" s="132" t="s">
        <v>98</v>
      </c>
      <c r="AP260" s="152" t="s">
        <v>99</v>
      </c>
      <c r="AQ260" s="153" t="s">
        <v>100</v>
      </c>
      <c r="AR260" s="129" t="s">
        <v>32</v>
      </c>
      <c r="AS260" s="130" t="s">
        <v>616</v>
      </c>
      <c r="AT260" s="131" t="s">
        <v>102</v>
      </c>
      <c r="AU260" s="132" t="s">
        <v>94</v>
      </c>
      <c r="AV260" s="132" t="s">
        <v>110</v>
      </c>
      <c r="AW260" s="133" t="s">
        <v>103</v>
      </c>
      <c r="AX260" s="133" t="s">
        <v>104</v>
      </c>
      <c r="AY260" s="133" t="s">
        <v>105</v>
      </c>
      <c r="AZ260" s="133" t="s">
        <v>103</v>
      </c>
      <c r="BA260" s="133"/>
      <c r="BB260" s="133"/>
    </row>
    <row r="261" spans="2:54" s="3" customFormat="1" ht="60">
      <c r="B261" s="113">
        <v>245</v>
      </c>
      <c r="C261" s="113" t="s">
        <v>290</v>
      </c>
      <c r="D261" s="113" t="s">
        <v>29</v>
      </c>
      <c r="E261" s="113" t="s">
        <v>32</v>
      </c>
      <c r="F261" s="113"/>
      <c r="G261" s="114" t="s">
        <v>324</v>
      </c>
      <c r="H261" s="114"/>
      <c r="I261" s="113"/>
      <c r="J261" s="113"/>
      <c r="K261" s="115"/>
      <c r="L261" s="116"/>
      <c r="M261" s="117" t="s">
        <v>604</v>
      </c>
      <c r="N261" s="113">
        <v>1</v>
      </c>
      <c r="O261" s="113" t="s">
        <v>510</v>
      </c>
      <c r="P261" s="119">
        <v>45703</v>
      </c>
      <c r="Q261" s="119">
        <v>45836</v>
      </c>
      <c r="R261" s="120">
        <v>13654360</v>
      </c>
      <c r="S261" s="118"/>
      <c r="T261" s="118"/>
      <c r="U261" s="120" t="s">
        <v>496</v>
      </c>
      <c r="V261" s="148">
        <v>5</v>
      </c>
      <c r="W261" s="122">
        <f t="shared" si="77"/>
        <v>13654360</v>
      </c>
      <c r="X261" s="123" t="s">
        <v>92</v>
      </c>
      <c r="Y261" s="124" t="s">
        <v>466</v>
      </c>
      <c r="Z261" s="125" t="s">
        <v>110</v>
      </c>
      <c r="AA261" s="125" t="s">
        <v>347</v>
      </c>
      <c r="AB261" s="125" t="s">
        <v>94</v>
      </c>
      <c r="AC261" s="126" t="str">
        <f t="shared" si="78"/>
        <v>CLE-245</v>
      </c>
      <c r="AD261" s="123">
        <v>80111600</v>
      </c>
      <c r="AE261" s="47" t="s">
        <v>493</v>
      </c>
      <c r="AF261" s="127">
        <v>45703</v>
      </c>
      <c r="AG261" s="127">
        <v>45703</v>
      </c>
      <c r="AH261" s="141">
        <v>5</v>
      </c>
      <c r="AI261" s="132" t="s">
        <v>96</v>
      </c>
      <c r="AJ261" s="151" t="s">
        <v>97</v>
      </c>
      <c r="AK261" s="128">
        <f t="shared" si="79"/>
        <v>13654360</v>
      </c>
      <c r="AL261" s="128">
        <f t="shared" si="71"/>
        <v>13654360</v>
      </c>
      <c r="AM261" s="128"/>
      <c r="AN261" s="132" t="s">
        <v>94</v>
      </c>
      <c r="AO261" s="132" t="s">
        <v>98</v>
      </c>
      <c r="AP261" s="152" t="s">
        <v>99</v>
      </c>
      <c r="AQ261" s="153" t="s">
        <v>100</v>
      </c>
      <c r="AR261" s="129" t="s">
        <v>32</v>
      </c>
      <c r="AS261" s="130" t="s">
        <v>617</v>
      </c>
      <c r="AT261" s="131" t="s">
        <v>102</v>
      </c>
      <c r="AU261" s="132" t="s">
        <v>94</v>
      </c>
      <c r="AV261" s="132" t="s">
        <v>110</v>
      </c>
      <c r="AW261" s="133" t="s">
        <v>103</v>
      </c>
      <c r="AX261" s="133" t="s">
        <v>104</v>
      </c>
      <c r="AY261" s="133" t="s">
        <v>105</v>
      </c>
      <c r="AZ261" s="133" t="s">
        <v>103</v>
      </c>
      <c r="BA261" s="133"/>
      <c r="BB261" s="133"/>
    </row>
    <row r="262" spans="2:54" s="3" customFormat="1" ht="60">
      <c r="B262" s="113">
        <v>246</v>
      </c>
      <c r="C262" s="113" t="s">
        <v>290</v>
      </c>
      <c r="D262" s="113" t="s">
        <v>29</v>
      </c>
      <c r="E262" s="113" t="s">
        <v>32</v>
      </c>
      <c r="F262" s="113"/>
      <c r="G262" s="114" t="s">
        <v>324</v>
      </c>
      <c r="H262" s="114"/>
      <c r="I262" s="113"/>
      <c r="J262" s="113"/>
      <c r="K262" s="115"/>
      <c r="L262" s="116"/>
      <c r="M262" s="117">
        <v>4590472</v>
      </c>
      <c r="N262" s="113">
        <v>1</v>
      </c>
      <c r="O262" s="113" t="s">
        <v>510</v>
      </c>
      <c r="P262" s="119">
        <v>45703</v>
      </c>
      <c r="Q262" s="119">
        <v>45836</v>
      </c>
      <c r="R262" s="120">
        <v>22952360</v>
      </c>
      <c r="S262" s="118"/>
      <c r="T262" s="118"/>
      <c r="U262" s="120" t="s">
        <v>496</v>
      </c>
      <c r="V262" s="148">
        <v>5</v>
      </c>
      <c r="W262" s="122">
        <f t="shared" si="77"/>
        <v>22952360</v>
      </c>
      <c r="X262" s="123" t="s">
        <v>92</v>
      </c>
      <c r="Y262" s="124" t="s">
        <v>466</v>
      </c>
      <c r="Z262" s="125" t="s">
        <v>110</v>
      </c>
      <c r="AA262" s="125" t="s">
        <v>347</v>
      </c>
      <c r="AB262" s="125" t="s">
        <v>94</v>
      </c>
      <c r="AC262" s="126" t="str">
        <f t="shared" si="78"/>
        <v>CLE-246</v>
      </c>
      <c r="AD262" s="123">
        <v>80111600</v>
      </c>
      <c r="AE262" s="47" t="s">
        <v>493</v>
      </c>
      <c r="AF262" s="127">
        <v>45703</v>
      </c>
      <c r="AG262" s="127">
        <v>45703</v>
      </c>
      <c r="AH262" s="141">
        <v>5</v>
      </c>
      <c r="AI262" s="132" t="s">
        <v>96</v>
      </c>
      <c r="AJ262" s="151" t="s">
        <v>97</v>
      </c>
      <c r="AK262" s="128">
        <f t="shared" si="79"/>
        <v>22952360</v>
      </c>
      <c r="AL262" s="128">
        <f t="shared" si="71"/>
        <v>22952360</v>
      </c>
      <c r="AM262" s="128"/>
      <c r="AN262" s="132" t="s">
        <v>94</v>
      </c>
      <c r="AO262" s="132" t="s">
        <v>98</v>
      </c>
      <c r="AP262" s="152" t="s">
        <v>99</v>
      </c>
      <c r="AQ262" s="153" t="s">
        <v>100</v>
      </c>
      <c r="AR262" s="129" t="s">
        <v>32</v>
      </c>
      <c r="AS262" s="130" t="s">
        <v>618</v>
      </c>
      <c r="AT262" s="131" t="s">
        <v>102</v>
      </c>
      <c r="AU262" s="132" t="s">
        <v>94</v>
      </c>
      <c r="AV262" s="132" t="s">
        <v>110</v>
      </c>
      <c r="AW262" s="133" t="s">
        <v>103</v>
      </c>
      <c r="AX262" s="133" t="s">
        <v>104</v>
      </c>
      <c r="AY262" s="133" t="s">
        <v>105</v>
      </c>
      <c r="AZ262" s="133" t="s">
        <v>103</v>
      </c>
      <c r="BA262" s="133"/>
      <c r="BB262" s="133"/>
    </row>
    <row r="263" spans="2:54" s="3" customFormat="1" ht="60">
      <c r="B263" s="113">
        <v>247</v>
      </c>
      <c r="C263" s="113" t="s">
        <v>290</v>
      </c>
      <c r="D263" s="113" t="s">
        <v>29</v>
      </c>
      <c r="E263" s="113" t="s">
        <v>32</v>
      </c>
      <c r="F263" s="113"/>
      <c r="G263" s="114" t="s">
        <v>324</v>
      </c>
      <c r="H263" s="114"/>
      <c r="I263" s="113"/>
      <c r="J263" s="113"/>
      <c r="K263" s="115"/>
      <c r="L263" s="116"/>
      <c r="M263" s="117">
        <v>5574187</v>
      </c>
      <c r="N263" s="113">
        <v>1</v>
      </c>
      <c r="O263" s="113" t="s">
        <v>510</v>
      </c>
      <c r="P263" s="119">
        <v>45703</v>
      </c>
      <c r="Q263" s="119">
        <v>45836</v>
      </c>
      <c r="R263" s="120">
        <v>27870935</v>
      </c>
      <c r="S263" s="118"/>
      <c r="T263" s="118"/>
      <c r="U263" s="120" t="s">
        <v>496</v>
      </c>
      <c r="V263" s="148">
        <v>5</v>
      </c>
      <c r="W263" s="122">
        <f t="shared" si="77"/>
        <v>27870935</v>
      </c>
      <c r="X263" s="123" t="s">
        <v>92</v>
      </c>
      <c r="Y263" s="124" t="s">
        <v>466</v>
      </c>
      <c r="Z263" s="125" t="s">
        <v>110</v>
      </c>
      <c r="AA263" s="125" t="s">
        <v>347</v>
      </c>
      <c r="AB263" s="125" t="s">
        <v>94</v>
      </c>
      <c r="AC263" s="126" t="str">
        <f t="shared" si="78"/>
        <v>CLE-247</v>
      </c>
      <c r="AD263" s="123">
        <v>80111600</v>
      </c>
      <c r="AE263" s="47" t="s">
        <v>493</v>
      </c>
      <c r="AF263" s="127">
        <v>45703</v>
      </c>
      <c r="AG263" s="127">
        <v>45703</v>
      </c>
      <c r="AH263" s="141">
        <v>5</v>
      </c>
      <c r="AI263" s="132" t="s">
        <v>96</v>
      </c>
      <c r="AJ263" s="151" t="s">
        <v>97</v>
      </c>
      <c r="AK263" s="128">
        <f t="shared" si="79"/>
        <v>27870935</v>
      </c>
      <c r="AL263" s="128">
        <f t="shared" si="71"/>
        <v>27870935</v>
      </c>
      <c r="AM263" s="128"/>
      <c r="AN263" s="132" t="s">
        <v>94</v>
      </c>
      <c r="AO263" s="132" t="s">
        <v>98</v>
      </c>
      <c r="AP263" s="152" t="s">
        <v>99</v>
      </c>
      <c r="AQ263" s="153" t="s">
        <v>100</v>
      </c>
      <c r="AR263" s="129" t="s">
        <v>32</v>
      </c>
      <c r="AS263" s="130" t="s">
        <v>619</v>
      </c>
      <c r="AT263" s="131" t="s">
        <v>102</v>
      </c>
      <c r="AU263" s="132" t="s">
        <v>94</v>
      </c>
      <c r="AV263" s="132" t="s">
        <v>110</v>
      </c>
      <c r="AW263" s="133" t="s">
        <v>103</v>
      </c>
      <c r="AX263" s="133" t="s">
        <v>104</v>
      </c>
      <c r="AY263" s="133" t="s">
        <v>105</v>
      </c>
      <c r="AZ263" s="133" t="s">
        <v>103</v>
      </c>
      <c r="BA263" s="133"/>
      <c r="BB263" s="133"/>
    </row>
    <row r="264" spans="2:54" s="3" customFormat="1" ht="60">
      <c r="B264" s="113">
        <v>248</v>
      </c>
      <c r="C264" s="113" t="s">
        <v>290</v>
      </c>
      <c r="D264" s="113" t="s">
        <v>29</v>
      </c>
      <c r="E264" s="113" t="s">
        <v>32</v>
      </c>
      <c r="F264" s="113"/>
      <c r="G264" s="114" t="s">
        <v>324</v>
      </c>
      <c r="H264" s="114"/>
      <c r="I264" s="113"/>
      <c r="J264" s="113"/>
      <c r="K264" s="115"/>
      <c r="L264" s="116"/>
      <c r="M264" s="117" t="s">
        <v>604</v>
      </c>
      <c r="N264" s="113">
        <v>1</v>
      </c>
      <c r="O264" s="113" t="s">
        <v>510</v>
      </c>
      <c r="P264" s="119">
        <v>45703</v>
      </c>
      <c r="Q264" s="119">
        <v>45836</v>
      </c>
      <c r="R264" s="120">
        <v>21722864</v>
      </c>
      <c r="S264" s="118"/>
      <c r="T264" s="118"/>
      <c r="U264" s="120" t="s">
        <v>496</v>
      </c>
      <c r="V264" s="148">
        <v>5</v>
      </c>
      <c r="W264" s="122">
        <f t="shared" si="77"/>
        <v>21722864</v>
      </c>
      <c r="X264" s="123" t="s">
        <v>92</v>
      </c>
      <c r="Y264" s="124" t="s">
        <v>466</v>
      </c>
      <c r="Z264" s="125" t="s">
        <v>110</v>
      </c>
      <c r="AA264" s="125" t="s">
        <v>347</v>
      </c>
      <c r="AB264" s="125" t="s">
        <v>94</v>
      </c>
      <c r="AC264" s="126" t="str">
        <f t="shared" si="78"/>
        <v>CLE-248</v>
      </c>
      <c r="AD264" s="123">
        <v>80111600</v>
      </c>
      <c r="AE264" s="47" t="s">
        <v>493</v>
      </c>
      <c r="AF264" s="127">
        <v>45703</v>
      </c>
      <c r="AG264" s="127">
        <v>45703</v>
      </c>
      <c r="AH264" s="141">
        <v>5</v>
      </c>
      <c r="AI264" s="132" t="s">
        <v>96</v>
      </c>
      <c r="AJ264" s="151" t="s">
        <v>97</v>
      </c>
      <c r="AK264" s="128">
        <f t="shared" si="79"/>
        <v>21722864</v>
      </c>
      <c r="AL264" s="128">
        <f t="shared" si="71"/>
        <v>21722864</v>
      </c>
      <c r="AM264" s="128"/>
      <c r="AN264" s="132" t="s">
        <v>94</v>
      </c>
      <c r="AO264" s="132" t="s">
        <v>98</v>
      </c>
      <c r="AP264" s="152" t="s">
        <v>99</v>
      </c>
      <c r="AQ264" s="153" t="s">
        <v>100</v>
      </c>
      <c r="AR264" s="129" t="s">
        <v>32</v>
      </c>
      <c r="AS264" s="130" t="s">
        <v>620</v>
      </c>
      <c r="AT264" s="131" t="s">
        <v>102</v>
      </c>
      <c r="AU264" s="132" t="s">
        <v>94</v>
      </c>
      <c r="AV264" s="132" t="s">
        <v>110</v>
      </c>
      <c r="AW264" s="133" t="s">
        <v>103</v>
      </c>
      <c r="AX264" s="133" t="s">
        <v>104</v>
      </c>
      <c r="AY264" s="133" t="s">
        <v>105</v>
      </c>
      <c r="AZ264" s="133" t="s">
        <v>103</v>
      </c>
      <c r="BA264" s="133"/>
      <c r="BB264" s="133"/>
    </row>
    <row r="265" spans="2:54" s="3" customFormat="1" ht="60">
      <c r="B265" s="113">
        <v>249</v>
      </c>
      <c r="C265" s="113" t="s">
        <v>290</v>
      </c>
      <c r="D265" s="113" t="s">
        <v>29</v>
      </c>
      <c r="E265" s="113" t="s">
        <v>32</v>
      </c>
      <c r="F265" s="113"/>
      <c r="G265" s="114" t="s">
        <v>324</v>
      </c>
      <c r="H265" s="114"/>
      <c r="I265" s="113"/>
      <c r="J265" s="113"/>
      <c r="K265" s="115"/>
      <c r="L265" s="116"/>
      <c r="M265" s="117">
        <v>3934762</v>
      </c>
      <c r="N265" s="113">
        <v>1</v>
      </c>
      <c r="O265" s="113" t="s">
        <v>510</v>
      </c>
      <c r="P265" s="119">
        <v>45703</v>
      </c>
      <c r="Q265" s="119">
        <v>45836</v>
      </c>
      <c r="R265" s="120">
        <v>19673810</v>
      </c>
      <c r="S265" s="118"/>
      <c r="T265" s="118"/>
      <c r="U265" s="120" t="s">
        <v>496</v>
      </c>
      <c r="V265" s="148">
        <v>5</v>
      </c>
      <c r="W265" s="122">
        <f t="shared" si="77"/>
        <v>19673810</v>
      </c>
      <c r="X265" s="123" t="s">
        <v>92</v>
      </c>
      <c r="Y265" s="124" t="s">
        <v>466</v>
      </c>
      <c r="Z265" s="125" t="s">
        <v>110</v>
      </c>
      <c r="AA265" s="125" t="s">
        <v>347</v>
      </c>
      <c r="AB265" s="125" t="s">
        <v>94</v>
      </c>
      <c r="AC265" s="126" t="str">
        <f t="shared" si="78"/>
        <v>CLE-249</v>
      </c>
      <c r="AD265" s="123">
        <v>80111600</v>
      </c>
      <c r="AE265" s="47" t="s">
        <v>493</v>
      </c>
      <c r="AF265" s="127">
        <v>45703</v>
      </c>
      <c r="AG265" s="127">
        <v>45703</v>
      </c>
      <c r="AH265" s="141">
        <v>5</v>
      </c>
      <c r="AI265" s="132" t="s">
        <v>96</v>
      </c>
      <c r="AJ265" s="151" t="s">
        <v>97</v>
      </c>
      <c r="AK265" s="128">
        <f t="shared" si="79"/>
        <v>19673810</v>
      </c>
      <c r="AL265" s="128">
        <f t="shared" si="71"/>
        <v>19673810</v>
      </c>
      <c r="AM265" s="128"/>
      <c r="AN265" s="132" t="s">
        <v>94</v>
      </c>
      <c r="AO265" s="132" t="s">
        <v>98</v>
      </c>
      <c r="AP265" s="152" t="s">
        <v>99</v>
      </c>
      <c r="AQ265" s="153" t="s">
        <v>100</v>
      </c>
      <c r="AR265" s="129" t="s">
        <v>32</v>
      </c>
      <c r="AS265" s="130" t="s">
        <v>621</v>
      </c>
      <c r="AT265" s="131" t="s">
        <v>102</v>
      </c>
      <c r="AU265" s="132" t="s">
        <v>94</v>
      </c>
      <c r="AV265" s="132" t="s">
        <v>110</v>
      </c>
      <c r="AW265" s="133" t="s">
        <v>103</v>
      </c>
      <c r="AX265" s="133" t="s">
        <v>104</v>
      </c>
      <c r="AY265" s="133" t="s">
        <v>105</v>
      </c>
      <c r="AZ265" s="133" t="s">
        <v>103</v>
      </c>
      <c r="BA265" s="133"/>
      <c r="BB265" s="133"/>
    </row>
    <row r="266" spans="2:54" s="3" customFormat="1" ht="60">
      <c r="B266" s="113">
        <v>250</v>
      </c>
      <c r="C266" s="113" t="s">
        <v>290</v>
      </c>
      <c r="D266" s="113" t="s">
        <v>29</v>
      </c>
      <c r="E266" s="113" t="s">
        <v>32</v>
      </c>
      <c r="F266" s="113"/>
      <c r="G266" s="114" t="s">
        <v>324</v>
      </c>
      <c r="H266" s="114"/>
      <c r="I266" s="113"/>
      <c r="J266" s="113"/>
      <c r="K266" s="115"/>
      <c r="L266" s="116"/>
      <c r="M266" s="117">
        <v>2295656</v>
      </c>
      <c r="N266" s="113">
        <v>1</v>
      </c>
      <c r="O266" s="113" t="s">
        <v>510</v>
      </c>
      <c r="P266" s="119">
        <v>45703</v>
      </c>
      <c r="Q266" s="119">
        <v>45836</v>
      </c>
      <c r="R266" s="120">
        <v>11478280</v>
      </c>
      <c r="S266" s="118"/>
      <c r="T266" s="118"/>
      <c r="U266" s="120" t="s">
        <v>496</v>
      </c>
      <c r="V266" s="148">
        <v>5</v>
      </c>
      <c r="W266" s="122">
        <f t="shared" si="77"/>
        <v>11478280</v>
      </c>
      <c r="X266" s="123" t="s">
        <v>92</v>
      </c>
      <c r="Y266" s="124" t="s">
        <v>466</v>
      </c>
      <c r="Z266" s="125" t="s">
        <v>110</v>
      </c>
      <c r="AA266" s="125" t="s">
        <v>347</v>
      </c>
      <c r="AB266" s="125" t="s">
        <v>94</v>
      </c>
      <c r="AC266" s="126" t="str">
        <f t="shared" si="78"/>
        <v>CLE-250</v>
      </c>
      <c r="AD266" s="123">
        <v>80111600</v>
      </c>
      <c r="AE266" s="47" t="s">
        <v>493</v>
      </c>
      <c r="AF266" s="127">
        <v>45703</v>
      </c>
      <c r="AG266" s="127">
        <v>45703</v>
      </c>
      <c r="AH266" s="141">
        <v>5</v>
      </c>
      <c r="AI266" s="132" t="s">
        <v>96</v>
      </c>
      <c r="AJ266" s="151" t="s">
        <v>97</v>
      </c>
      <c r="AK266" s="128">
        <f t="shared" si="79"/>
        <v>11478280</v>
      </c>
      <c r="AL266" s="128">
        <f t="shared" si="71"/>
        <v>11478280</v>
      </c>
      <c r="AM266" s="128"/>
      <c r="AN266" s="132" t="s">
        <v>94</v>
      </c>
      <c r="AO266" s="132" t="s">
        <v>98</v>
      </c>
      <c r="AP266" s="152" t="s">
        <v>99</v>
      </c>
      <c r="AQ266" s="153" t="s">
        <v>100</v>
      </c>
      <c r="AR266" s="129" t="s">
        <v>32</v>
      </c>
      <c r="AS266" s="130" t="s">
        <v>622</v>
      </c>
      <c r="AT266" s="131" t="s">
        <v>102</v>
      </c>
      <c r="AU266" s="132" t="s">
        <v>94</v>
      </c>
      <c r="AV266" s="132" t="s">
        <v>110</v>
      </c>
      <c r="AW266" s="133" t="s">
        <v>103</v>
      </c>
      <c r="AX266" s="133" t="s">
        <v>104</v>
      </c>
      <c r="AY266" s="133" t="s">
        <v>105</v>
      </c>
      <c r="AZ266" s="133" t="s">
        <v>103</v>
      </c>
      <c r="BA266" s="133"/>
      <c r="BB266" s="133"/>
    </row>
    <row r="267" spans="2:54" s="3" customFormat="1" ht="60">
      <c r="B267" s="113">
        <v>251</v>
      </c>
      <c r="C267" s="113" t="s">
        <v>290</v>
      </c>
      <c r="D267" s="113" t="s">
        <v>29</v>
      </c>
      <c r="E267" s="113" t="s">
        <v>32</v>
      </c>
      <c r="F267" s="113"/>
      <c r="G267" s="114" t="s">
        <v>324</v>
      </c>
      <c r="H267" s="114"/>
      <c r="I267" s="113"/>
      <c r="J267" s="113"/>
      <c r="K267" s="115"/>
      <c r="L267" s="116"/>
      <c r="M267" s="117">
        <v>4211292</v>
      </c>
      <c r="N267" s="113">
        <v>1</v>
      </c>
      <c r="O267" s="113" t="s">
        <v>510</v>
      </c>
      <c r="P267" s="119">
        <v>45703</v>
      </c>
      <c r="Q267" s="119">
        <v>45836</v>
      </c>
      <c r="R267" s="120">
        <v>21056460</v>
      </c>
      <c r="S267" s="118"/>
      <c r="T267" s="118"/>
      <c r="U267" s="120" t="s">
        <v>496</v>
      </c>
      <c r="V267" s="148">
        <v>5</v>
      </c>
      <c r="W267" s="122">
        <f t="shared" si="77"/>
        <v>21056460</v>
      </c>
      <c r="X267" s="123" t="s">
        <v>92</v>
      </c>
      <c r="Y267" s="124" t="s">
        <v>466</v>
      </c>
      <c r="Z267" s="125" t="s">
        <v>110</v>
      </c>
      <c r="AA267" s="125" t="s">
        <v>347</v>
      </c>
      <c r="AB267" s="125" t="s">
        <v>94</v>
      </c>
      <c r="AC267" s="126" t="str">
        <f t="shared" si="78"/>
        <v>CLE-251</v>
      </c>
      <c r="AD267" s="123">
        <v>80111600</v>
      </c>
      <c r="AE267" s="47" t="s">
        <v>493</v>
      </c>
      <c r="AF267" s="127">
        <v>45703</v>
      </c>
      <c r="AG267" s="127">
        <v>45703</v>
      </c>
      <c r="AH267" s="141">
        <v>5</v>
      </c>
      <c r="AI267" s="132" t="s">
        <v>96</v>
      </c>
      <c r="AJ267" s="151" t="s">
        <v>97</v>
      </c>
      <c r="AK267" s="128">
        <f t="shared" si="79"/>
        <v>21056460</v>
      </c>
      <c r="AL267" s="128">
        <f t="shared" si="71"/>
        <v>21056460</v>
      </c>
      <c r="AM267" s="128"/>
      <c r="AN267" s="132" t="s">
        <v>94</v>
      </c>
      <c r="AO267" s="132" t="s">
        <v>98</v>
      </c>
      <c r="AP267" s="152" t="s">
        <v>99</v>
      </c>
      <c r="AQ267" s="153" t="s">
        <v>100</v>
      </c>
      <c r="AR267" s="129" t="s">
        <v>32</v>
      </c>
      <c r="AS267" s="130" t="s">
        <v>623</v>
      </c>
      <c r="AT267" s="131" t="s">
        <v>102</v>
      </c>
      <c r="AU267" s="132" t="s">
        <v>94</v>
      </c>
      <c r="AV267" s="132" t="s">
        <v>110</v>
      </c>
      <c r="AW267" s="133" t="s">
        <v>103</v>
      </c>
      <c r="AX267" s="133" t="s">
        <v>104</v>
      </c>
      <c r="AY267" s="133" t="s">
        <v>105</v>
      </c>
      <c r="AZ267" s="133" t="s">
        <v>103</v>
      </c>
      <c r="BA267" s="133"/>
      <c r="BB267" s="133"/>
    </row>
    <row r="268" spans="2:54" s="3" customFormat="1" ht="60">
      <c r="B268" s="113">
        <v>252</v>
      </c>
      <c r="C268" s="113" t="s">
        <v>290</v>
      </c>
      <c r="D268" s="113" t="s">
        <v>29</v>
      </c>
      <c r="E268" s="113" t="s">
        <v>32</v>
      </c>
      <c r="F268" s="113"/>
      <c r="G268" s="114" t="s">
        <v>324</v>
      </c>
      <c r="H268" s="114"/>
      <c r="I268" s="113"/>
      <c r="J268" s="113"/>
      <c r="K268" s="115"/>
      <c r="L268" s="116"/>
      <c r="M268" s="117">
        <v>2645592</v>
      </c>
      <c r="N268" s="113">
        <v>1</v>
      </c>
      <c r="O268" s="113" t="s">
        <v>510</v>
      </c>
      <c r="P268" s="119">
        <v>45703</v>
      </c>
      <c r="Q268" s="119">
        <v>45836</v>
      </c>
      <c r="R268" s="120">
        <v>13227960</v>
      </c>
      <c r="S268" s="118"/>
      <c r="T268" s="118"/>
      <c r="U268" s="120" t="s">
        <v>496</v>
      </c>
      <c r="V268" s="148">
        <v>5</v>
      </c>
      <c r="W268" s="122">
        <f t="shared" si="77"/>
        <v>13227960</v>
      </c>
      <c r="X268" s="123" t="s">
        <v>92</v>
      </c>
      <c r="Y268" s="124" t="s">
        <v>466</v>
      </c>
      <c r="Z268" s="125" t="s">
        <v>110</v>
      </c>
      <c r="AA268" s="125" t="s">
        <v>347</v>
      </c>
      <c r="AB268" s="125" t="s">
        <v>94</v>
      </c>
      <c r="AC268" s="126" t="str">
        <f t="shared" si="78"/>
        <v>CLE-252</v>
      </c>
      <c r="AD268" s="123">
        <v>80111600</v>
      </c>
      <c r="AE268" s="47" t="s">
        <v>493</v>
      </c>
      <c r="AF268" s="127">
        <v>45703</v>
      </c>
      <c r="AG268" s="127">
        <v>45703</v>
      </c>
      <c r="AH268" s="141">
        <v>5</v>
      </c>
      <c r="AI268" s="132" t="s">
        <v>96</v>
      </c>
      <c r="AJ268" s="151" t="s">
        <v>97</v>
      </c>
      <c r="AK268" s="128">
        <f t="shared" si="79"/>
        <v>13227960</v>
      </c>
      <c r="AL268" s="128">
        <f t="shared" si="71"/>
        <v>13227960</v>
      </c>
      <c r="AM268" s="128"/>
      <c r="AN268" s="132" t="s">
        <v>94</v>
      </c>
      <c r="AO268" s="132" t="s">
        <v>98</v>
      </c>
      <c r="AP268" s="152" t="s">
        <v>99</v>
      </c>
      <c r="AQ268" s="153" t="s">
        <v>100</v>
      </c>
      <c r="AR268" s="129" t="s">
        <v>32</v>
      </c>
      <c r="AS268" s="130" t="s">
        <v>624</v>
      </c>
      <c r="AT268" s="131" t="s">
        <v>102</v>
      </c>
      <c r="AU268" s="132" t="s">
        <v>94</v>
      </c>
      <c r="AV268" s="132" t="s">
        <v>110</v>
      </c>
      <c r="AW268" s="133" t="s">
        <v>103</v>
      </c>
      <c r="AX268" s="133" t="s">
        <v>104</v>
      </c>
      <c r="AY268" s="133" t="s">
        <v>105</v>
      </c>
      <c r="AZ268" s="133" t="s">
        <v>103</v>
      </c>
      <c r="BA268" s="133"/>
      <c r="BB268" s="133"/>
    </row>
    <row r="269" spans="2:54" s="3" customFormat="1" ht="60">
      <c r="B269" s="113">
        <v>253</v>
      </c>
      <c r="C269" s="113" t="s">
        <v>290</v>
      </c>
      <c r="D269" s="113" t="s">
        <v>29</v>
      </c>
      <c r="E269" s="113" t="s">
        <v>32</v>
      </c>
      <c r="F269" s="113"/>
      <c r="G269" s="114" t="s">
        <v>324</v>
      </c>
      <c r="H269" s="114"/>
      <c r="I269" s="113"/>
      <c r="J269" s="113"/>
      <c r="K269" s="115"/>
      <c r="L269" s="116"/>
      <c r="M269" s="117">
        <v>4632401</v>
      </c>
      <c r="N269" s="113">
        <v>1</v>
      </c>
      <c r="O269" s="113" t="s">
        <v>510</v>
      </c>
      <c r="P269" s="119">
        <v>45703</v>
      </c>
      <c r="Q269" s="119">
        <v>45836</v>
      </c>
      <c r="R269" s="120">
        <v>23162005</v>
      </c>
      <c r="S269" s="118"/>
      <c r="T269" s="118"/>
      <c r="U269" s="120" t="s">
        <v>496</v>
      </c>
      <c r="V269" s="148">
        <v>5</v>
      </c>
      <c r="W269" s="122">
        <f t="shared" si="77"/>
        <v>23162005</v>
      </c>
      <c r="X269" s="123" t="s">
        <v>92</v>
      </c>
      <c r="Y269" s="124" t="s">
        <v>466</v>
      </c>
      <c r="Z269" s="125" t="s">
        <v>110</v>
      </c>
      <c r="AA269" s="125" t="s">
        <v>347</v>
      </c>
      <c r="AB269" s="125" t="s">
        <v>94</v>
      </c>
      <c r="AC269" s="126" t="str">
        <f t="shared" si="78"/>
        <v>CLE-253</v>
      </c>
      <c r="AD269" s="123">
        <v>80111600</v>
      </c>
      <c r="AE269" s="47" t="s">
        <v>493</v>
      </c>
      <c r="AF269" s="127">
        <v>45703</v>
      </c>
      <c r="AG269" s="127">
        <v>45703</v>
      </c>
      <c r="AH269" s="141">
        <v>5</v>
      </c>
      <c r="AI269" s="132" t="s">
        <v>96</v>
      </c>
      <c r="AJ269" s="151" t="s">
        <v>97</v>
      </c>
      <c r="AK269" s="128">
        <f t="shared" si="79"/>
        <v>23162005</v>
      </c>
      <c r="AL269" s="128">
        <f t="shared" si="71"/>
        <v>23162005</v>
      </c>
      <c r="AM269" s="128"/>
      <c r="AN269" s="132" t="s">
        <v>94</v>
      </c>
      <c r="AO269" s="132" t="s">
        <v>98</v>
      </c>
      <c r="AP269" s="152" t="s">
        <v>99</v>
      </c>
      <c r="AQ269" s="153" t="s">
        <v>100</v>
      </c>
      <c r="AR269" s="129" t="s">
        <v>32</v>
      </c>
      <c r="AS269" s="130" t="s">
        <v>625</v>
      </c>
      <c r="AT269" s="131" t="s">
        <v>102</v>
      </c>
      <c r="AU269" s="132" t="s">
        <v>94</v>
      </c>
      <c r="AV269" s="132" t="s">
        <v>110</v>
      </c>
      <c r="AW269" s="133" t="s">
        <v>103</v>
      </c>
      <c r="AX269" s="133" t="s">
        <v>104</v>
      </c>
      <c r="AY269" s="133" t="s">
        <v>105</v>
      </c>
      <c r="AZ269" s="133" t="s">
        <v>103</v>
      </c>
      <c r="BA269" s="133"/>
      <c r="BB269" s="133"/>
    </row>
    <row r="270" spans="2:54" s="3" customFormat="1" ht="60">
      <c r="B270" s="113">
        <v>254</v>
      </c>
      <c r="C270" s="113" t="s">
        <v>290</v>
      </c>
      <c r="D270" s="113" t="s">
        <v>29</v>
      </c>
      <c r="E270" s="113" t="s">
        <v>32</v>
      </c>
      <c r="F270" s="113"/>
      <c r="G270" s="114" t="s">
        <v>324</v>
      </c>
      <c r="H270" s="114"/>
      <c r="I270" s="113"/>
      <c r="J270" s="113"/>
      <c r="K270" s="115"/>
      <c r="L270" s="116"/>
      <c r="M270" s="117">
        <v>4918377</v>
      </c>
      <c r="N270" s="113">
        <v>1</v>
      </c>
      <c r="O270" s="113" t="s">
        <v>510</v>
      </c>
      <c r="P270" s="119">
        <v>45703</v>
      </c>
      <c r="Q270" s="119">
        <v>45836</v>
      </c>
      <c r="R270" s="120">
        <v>24591885</v>
      </c>
      <c r="S270" s="118"/>
      <c r="T270" s="118"/>
      <c r="U270" s="120" t="s">
        <v>496</v>
      </c>
      <c r="V270" s="148">
        <v>5</v>
      </c>
      <c r="W270" s="122">
        <f t="shared" si="77"/>
        <v>24591885</v>
      </c>
      <c r="X270" s="123" t="s">
        <v>92</v>
      </c>
      <c r="Y270" s="124" t="s">
        <v>466</v>
      </c>
      <c r="Z270" s="125" t="s">
        <v>110</v>
      </c>
      <c r="AA270" s="125" t="s">
        <v>347</v>
      </c>
      <c r="AB270" s="125" t="s">
        <v>94</v>
      </c>
      <c r="AC270" s="126" t="str">
        <f t="shared" si="78"/>
        <v>CLE-254</v>
      </c>
      <c r="AD270" s="123">
        <v>80111600</v>
      </c>
      <c r="AE270" s="47" t="s">
        <v>493</v>
      </c>
      <c r="AF270" s="127">
        <v>45703</v>
      </c>
      <c r="AG270" s="127">
        <v>45703</v>
      </c>
      <c r="AH270" s="141">
        <v>5</v>
      </c>
      <c r="AI270" s="132" t="s">
        <v>96</v>
      </c>
      <c r="AJ270" s="151" t="s">
        <v>97</v>
      </c>
      <c r="AK270" s="128">
        <f t="shared" si="79"/>
        <v>24591885</v>
      </c>
      <c r="AL270" s="128">
        <f t="shared" si="71"/>
        <v>24591885</v>
      </c>
      <c r="AM270" s="128"/>
      <c r="AN270" s="132" t="s">
        <v>94</v>
      </c>
      <c r="AO270" s="132" t="s">
        <v>98</v>
      </c>
      <c r="AP270" s="152" t="s">
        <v>99</v>
      </c>
      <c r="AQ270" s="153" t="s">
        <v>100</v>
      </c>
      <c r="AR270" s="129" t="s">
        <v>32</v>
      </c>
      <c r="AS270" s="130" t="s">
        <v>626</v>
      </c>
      <c r="AT270" s="131" t="s">
        <v>102</v>
      </c>
      <c r="AU270" s="132" t="s">
        <v>94</v>
      </c>
      <c r="AV270" s="132" t="s">
        <v>110</v>
      </c>
      <c r="AW270" s="133" t="s">
        <v>103</v>
      </c>
      <c r="AX270" s="133" t="s">
        <v>104</v>
      </c>
      <c r="AY270" s="133" t="s">
        <v>105</v>
      </c>
      <c r="AZ270" s="133" t="s">
        <v>103</v>
      </c>
      <c r="BA270" s="133"/>
      <c r="BB270" s="133"/>
    </row>
    <row r="271" spans="2:54" s="3" customFormat="1" ht="60">
      <c r="B271" s="113">
        <v>255</v>
      </c>
      <c r="C271" s="113" t="s">
        <v>290</v>
      </c>
      <c r="D271" s="113" t="s">
        <v>29</v>
      </c>
      <c r="E271" s="113" t="s">
        <v>32</v>
      </c>
      <c r="F271" s="113"/>
      <c r="G271" s="114" t="s">
        <v>324</v>
      </c>
      <c r="H271" s="114"/>
      <c r="I271" s="113"/>
      <c r="J271" s="113"/>
      <c r="K271" s="115"/>
      <c r="L271" s="116"/>
      <c r="M271" s="117">
        <v>2150584</v>
      </c>
      <c r="N271" s="113">
        <v>1</v>
      </c>
      <c r="O271" s="113" t="s">
        <v>510</v>
      </c>
      <c r="P271" s="119">
        <v>45703</v>
      </c>
      <c r="Q271" s="119">
        <v>45836</v>
      </c>
      <c r="R271" s="120">
        <v>10609236</v>
      </c>
      <c r="S271" s="118"/>
      <c r="T271" s="118"/>
      <c r="U271" s="120" t="s">
        <v>496</v>
      </c>
      <c r="V271" s="148">
        <v>5</v>
      </c>
      <c r="W271" s="122">
        <f t="shared" si="77"/>
        <v>10609236</v>
      </c>
      <c r="X271" s="123" t="s">
        <v>92</v>
      </c>
      <c r="Y271" s="124" t="s">
        <v>466</v>
      </c>
      <c r="Z271" s="125" t="s">
        <v>110</v>
      </c>
      <c r="AA271" s="125" t="s">
        <v>347</v>
      </c>
      <c r="AB271" s="125" t="s">
        <v>94</v>
      </c>
      <c r="AC271" s="126" t="str">
        <f t="shared" si="78"/>
        <v>CLE-255</v>
      </c>
      <c r="AD271" s="123">
        <v>80111600</v>
      </c>
      <c r="AE271" s="47" t="s">
        <v>493</v>
      </c>
      <c r="AF271" s="127">
        <v>45703</v>
      </c>
      <c r="AG271" s="127">
        <v>45703</v>
      </c>
      <c r="AH271" s="141">
        <v>5</v>
      </c>
      <c r="AI271" s="132" t="s">
        <v>96</v>
      </c>
      <c r="AJ271" s="151" t="s">
        <v>97</v>
      </c>
      <c r="AK271" s="128">
        <f t="shared" si="79"/>
        <v>10609236</v>
      </c>
      <c r="AL271" s="128">
        <f t="shared" si="71"/>
        <v>10609236</v>
      </c>
      <c r="AM271" s="128"/>
      <c r="AN271" s="132" t="s">
        <v>94</v>
      </c>
      <c r="AO271" s="132" t="s">
        <v>98</v>
      </c>
      <c r="AP271" s="152" t="s">
        <v>99</v>
      </c>
      <c r="AQ271" s="153" t="s">
        <v>100</v>
      </c>
      <c r="AR271" s="129" t="s">
        <v>32</v>
      </c>
      <c r="AS271" s="130" t="s">
        <v>627</v>
      </c>
      <c r="AT271" s="131" t="s">
        <v>102</v>
      </c>
      <c r="AU271" s="132" t="s">
        <v>94</v>
      </c>
      <c r="AV271" s="132" t="s">
        <v>110</v>
      </c>
      <c r="AW271" s="133" t="s">
        <v>103</v>
      </c>
      <c r="AX271" s="133" t="s">
        <v>104</v>
      </c>
      <c r="AY271" s="133" t="s">
        <v>105</v>
      </c>
      <c r="AZ271" s="133" t="s">
        <v>103</v>
      </c>
      <c r="BA271" s="133"/>
      <c r="BB271" s="133"/>
    </row>
    <row r="272" spans="2:54" s="3" customFormat="1" ht="60">
      <c r="B272" s="113">
        <v>256</v>
      </c>
      <c r="C272" s="113" t="s">
        <v>290</v>
      </c>
      <c r="D272" s="113" t="s">
        <v>29</v>
      </c>
      <c r="E272" s="113" t="s">
        <v>32</v>
      </c>
      <c r="F272" s="113"/>
      <c r="G272" s="114" t="s">
        <v>324</v>
      </c>
      <c r="H272" s="114"/>
      <c r="I272" s="113"/>
      <c r="J272" s="113"/>
      <c r="K272" s="115"/>
      <c r="L272" s="116"/>
      <c r="M272" s="117">
        <v>1570295.9275199999</v>
      </c>
      <c r="N272" s="113">
        <v>1</v>
      </c>
      <c r="O272" s="113" t="s">
        <v>510</v>
      </c>
      <c r="P272" s="119">
        <v>45703</v>
      </c>
      <c r="Q272" s="119">
        <v>45836</v>
      </c>
      <c r="R272" s="120">
        <v>7851479.6375999991</v>
      </c>
      <c r="S272" s="118"/>
      <c r="T272" s="118"/>
      <c r="U272" s="120" t="s">
        <v>496</v>
      </c>
      <c r="V272" s="148">
        <v>5</v>
      </c>
      <c r="W272" s="122">
        <f t="shared" si="77"/>
        <v>7851479.6375999991</v>
      </c>
      <c r="X272" s="123" t="s">
        <v>92</v>
      </c>
      <c r="Y272" s="124" t="s">
        <v>466</v>
      </c>
      <c r="Z272" s="125" t="s">
        <v>110</v>
      </c>
      <c r="AA272" s="125" t="s">
        <v>347</v>
      </c>
      <c r="AB272" s="125" t="s">
        <v>94</v>
      </c>
      <c r="AC272" s="126" t="str">
        <f t="shared" si="78"/>
        <v>CLE-256</v>
      </c>
      <c r="AD272" s="123">
        <v>80111600</v>
      </c>
      <c r="AE272" s="47" t="s">
        <v>493</v>
      </c>
      <c r="AF272" s="127">
        <v>45703</v>
      </c>
      <c r="AG272" s="127">
        <v>45703</v>
      </c>
      <c r="AH272" s="141">
        <v>5</v>
      </c>
      <c r="AI272" s="132" t="s">
        <v>96</v>
      </c>
      <c r="AJ272" s="151" t="s">
        <v>97</v>
      </c>
      <c r="AK272" s="128">
        <f t="shared" si="79"/>
        <v>7851479.6375999991</v>
      </c>
      <c r="AL272" s="128">
        <f t="shared" si="71"/>
        <v>7851479.6375999991</v>
      </c>
      <c r="AM272" s="128"/>
      <c r="AN272" s="132" t="s">
        <v>94</v>
      </c>
      <c r="AO272" s="132" t="s">
        <v>98</v>
      </c>
      <c r="AP272" s="152" t="s">
        <v>99</v>
      </c>
      <c r="AQ272" s="153" t="s">
        <v>100</v>
      </c>
      <c r="AR272" s="129" t="s">
        <v>32</v>
      </c>
      <c r="AS272" s="130" t="s">
        <v>628</v>
      </c>
      <c r="AT272" s="131" t="s">
        <v>102</v>
      </c>
      <c r="AU272" s="132" t="s">
        <v>94</v>
      </c>
      <c r="AV272" s="132" t="s">
        <v>110</v>
      </c>
      <c r="AW272" s="133" t="s">
        <v>103</v>
      </c>
      <c r="AX272" s="133" t="s">
        <v>104</v>
      </c>
      <c r="AY272" s="133" t="s">
        <v>105</v>
      </c>
      <c r="AZ272" s="133" t="s">
        <v>103</v>
      </c>
      <c r="BA272" s="133"/>
      <c r="BB272" s="133"/>
    </row>
    <row r="273" spans="2:54" s="3" customFormat="1" ht="60">
      <c r="B273" s="113">
        <v>257</v>
      </c>
      <c r="C273" s="113" t="s">
        <v>290</v>
      </c>
      <c r="D273" s="113" t="s">
        <v>29</v>
      </c>
      <c r="E273" s="113" t="s">
        <v>32</v>
      </c>
      <c r="F273" s="113"/>
      <c r="G273" s="114" t="s">
        <v>634</v>
      </c>
      <c r="H273" s="114" t="s">
        <v>89</v>
      </c>
      <c r="I273" s="113"/>
      <c r="J273" s="113"/>
      <c r="K273" s="115"/>
      <c r="L273" s="116"/>
      <c r="M273" s="117">
        <v>0</v>
      </c>
      <c r="N273" s="113">
        <v>1</v>
      </c>
      <c r="O273" s="113" t="s">
        <v>109</v>
      </c>
      <c r="P273" s="119">
        <v>45672</v>
      </c>
      <c r="Q273" s="119">
        <v>45990</v>
      </c>
      <c r="R273" s="120"/>
      <c r="S273" s="118"/>
      <c r="T273" s="118"/>
      <c r="U273" s="120">
        <f>+M273</f>
        <v>0</v>
      </c>
      <c r="V273" s="148"/>
      <c r="W273" s="122">
        <f>+M273</f>
        <v>0</v>
      </c>
      <c r="X273" s="123" t="s">
        <v>92</v>
      </c>
      <c r="Y273" s="124" t="s">
        <v>466</v>
      </c>
      <c r="Z273" s="125" t="s">
        <v>110</v>
      </c>
      <c r="AA273" s="125" t="s">
        <v>347</v>
      </c>
      <c r="AB273" s="125" t="s">
        <v>320</v>
      </c>
      <c r="AC273" s="126" t="str">
        <f t="shared" si="78"/>
        <v>CLE-257</v>
      </c>
      <c r="AD273" s="123">
        <v>80111600</v>
      </c>
      <c r="AE273" s="47" t="s">
        <v>493</v>
      </c>
      <c r="AF273" s="127">
        <v>45703</v>
      </c>
      <c r="AG273" s="127">
        <v>45703</v>
      </c>
      <c r="AH273" s="141">
        <v>5</v>
      </c>
      <c r="AI273" s="132" t="s">
        <v>96</v>
      </c>
      <c r="AJ273" s="151" t="s">
        <v>97</v>
      </c>
      <c r="AK273" s="128">
        <f t="shared" ref="AK273:AK304" si="80">+W273</f>
        <v>0</v>
      </c>
      <c r="AL273" s="128">
        <f t="shared" ref="AL273:AL336" si="81">+AK273</f>
        <v>0</v>
      </c>
      <c r="AM273" s="128"/>
      <c r="AN273" s="132" t="s">
        <v>94</v>
      </c>
      <c r="AO273" s="132" t="s">
        <v>98</v>
      </c>
      <c r="AP273" s="152" t="s">
        <v>99</v>
      </c>
      <c r="AQ273" s="153" t="s">
        <v>100</v>
      </c>
      <c r="AR273" s="129" t="s">
        <v>32</v>
      </c>
      <c r="AS273" s="130" t="s">
        <v>101</v>
      </c>
      <c r="AT273" s="131" t="s">
        <v>102</v>
      </c>
      <c r="AU273" s="132" t="s">
        <v>94</v>
      </c>
      <c r="AV273" s="132" t="s">
        <v>110</v>
      </c>
      <c r="AW273" s="133" t="s">
        <v>103</v>
      </c>
      <c r="AX273" s="133" t="s">
        <v>104</v>
      </c>
      <c r="AY273" s="133" t="s">
        <v>105</v>
      </c>
      <c r="AZ273" s="133" t="s">
        <v>103</v>
      </c>
      <c r="BA273" s="133"/>
      <c r="BB273" s="133"/>
    </row>
    <row r="274" spans="2:54" s="3" customFormat="1" ht="60">
      <c r="B274" s="113">
        <v>258</v>
      </c>
      <c r="C274" s="113" t="s">
        <v>290</v>
      </c>
      <c r="D274" s="113" t="s">
        <v>29</v>
      </c>
      <c r="E274" s="113" t="s">
        <v>32</v>
      </c>
      <c r="F274" s="113"/>
      <c r="G274" s="114" t="s">
        <v>324</v>
      </c>
      <c r="H274" s="114"/>
      <c r="I274" s="113"/>
      <c r="J274" s="113"/>
      <c r="K274" s="115"/>
      <c r="L274" s="116"/>
      <c r="M274" s="117">
        <v>5053510</v>
      </c>
      <c r="N274" s="113">
        <v>1</v>
      </c>
      <c r="O274" s="113" t="s">
        <v>510</v>
      </c>
      <c r="P274" s="119">
        <v>45703</v>
      </c>
      <c r="Q274" s="119">
        <v>45836</v>
      </c>
      <c r="R274" s="120">
        <v>25267550</v>
      </c>
      <c r="S274" s="118"/>
      <c r="T274" s="118"/>
      <c r="U274" s="120" t="s">
        <v>496</v>
      </c>
      <c r="V274" s="148">
        <v>5</v>
      </c>
      <c r="W274" s="122">
        <f>R274</f>
        <v>25267550</v>
      </c>
      <c r="X274" s="123" t="s">
        <v>92</v>
      </c>
      <c r="Y274" s="124" t="s">
        <v>466</v>
      </c>
      <c r="Z274" s="125" t="s">
        <v>110</v>
      </c>
      <c r="AA274" s="125" t="s">
        <v>347</v>
      </c>
      <c r="AB274" s="125" t="s">
        <v>94</v>
      </c>
      <c r="AC274" s="126" t="str">
        <f t="shared" si="78"/>
        <v>CLE-258</v>
      </c>
      <c r="AD274" s="123">
        <v>80111600</v>
      </c>
      <c r="AE274" s="47" t="s">
        <v>493</v>
      </c>
      <c r="AF274" s="127">
        <v>45703</v>
      </c>
      <c r="AG274" s="127">
        <v>45703</v>
      </c>
      <c r="AH274" s="141">
        <v>5</v>
      </c>
      <c r="AI274" s="132" t="s">
        <v>96</v>
      </c>
      <c r="AJ274" s="151" t="s">
        <v>97</v>
      </c>
      <c r="AK274" s="128">
        <f t="shared" si="80"/>
        <v>25267550</v>
      </c>
      <c r="AL274" s="128">
        <f t="shared" si="81"/>
        <v>25267550</v>
      </c>
      <c r="AM274" s="128"/>
      <c r="AN274" s="132" t="s">
        <v>94</v>
      </c>
      <c r="AO274" s="132" t="s">
        <v>98</v>
      </c>
      <c r="AP274" s="152" t="s">
        <v>99</v>
      </c>
      <c r="AQ274" s="153" t="s">
        <v>100</v>
      </c>
      <c r="AR274" s="129" t="s">
        <v>32</v>
      </c>
      <c r="AS274" s="130" t="s">
        <v>629</v>
      </c>
      <c r="AT274" s="131" t="s">
        <v>102</v>
      </c>
      <c r="AU274" s="132" t="s">
        <v>94</v>
      </c>
      <c r="AV274" s="132" t="s">
        <v>110</v>
      </c>
      <c r="AW274" s="133" t="s">
        <v>103</v>
      </c>
      <c r="AX274" s="133" t="s">
        <v>104</v>
      </c>
      <c r="AY274" s="133" t="s">
        <v>105</v>
      </c>
      <c r="AZ274" s="133" t="s">
        <v>103</v>
      </c>
      <c r="BA274" s="133"/>
      <c r="BB274" s="133"/>
    </row>
    <row r="275" spans="2:54" s="3" customFormat="1" ht="60">
      <c r="B275" s="113">
        <v>259</v>
      </c>
      <c r="C275" s="113" t="s">
        <v>290</v>
      </c>
      <c r="D275" s="113" t="s">
        <v>29</v>
      </c>
      <c r="E275" s="113" t="s">
        <v>32</v>
      </c>
      <c r="F275" s="113"/>
      <c r="G275" s="114" t="s">
        <v>324</v>
      </c>
      <c r="H275" s="114"/>
      <c r="I275" s="113"/>
      <c r="J275" s="113"/>
      <c r="K275" s="115"/>
      <c r="L275" s="116"/>
      <c r="M275" s="117">
        <v>5053510</v>
      </c>
      <c r="N275" s="113">
        <v>1</v>
      </c>
      <c r="O275" s="113" t="s">
        <v>510</v>
      </c>
      <c r="P275" s="119">
        <v>45703</v>
      </c>
      <c r="Q275" s="119">
        <v>45836</v>
      </c>
      <c r="R275" s="120">
        <v>25267550</v>
      </c>
      <c r="S275" s="118"/>
      <c r="T275" s="118"/>
      <c r="U275" s="120" t="s">
        <v>496</v>
      </c>
      <c r="V275" s="148">
        <v>5</v>
      </c>
      <c r="W275" s="122">
        <f>R275</f>
        <v>25267550</v>
      </c>
      <c r="X275" s="123" t="s">
        <v>92</v>
      </c>
      <c r="Y275" s="124" t="s">
        <v>466</v>
      </c>
      <c r="Z275" s="125" t="s">
        <v>110</v>
      </c>
      <c r="AA275" s="125" t="s">
        <v>347</v>
      </c>
      <c r="AB275" s="125" t="s">
        <v>94</v>
      </c>
      <c r="AC275" s="126" t="str">
        <f t="shared" si="78"/>
        <v>CLE-259</v>
      </c>
      <c r="AD275" s="123">
        <v>80111600</v>
      </c>
      <c r="AE275" s="47" t="s">
        <v>493</v>
      </c>
      <c r="AF275" s="127">
        <v>45703</v>
      </c>
      <c r="AG275" s="127">
        <v>45703</v>
      </c>
      <c r="AH275" s="141">
        <v>5</v>
      </c>
      <c r="AI275" s="132" t="s">
        <v>96</v>
      </c>
      <c r="AJ275" s="151" t="s">
        <v>97</v>
      </c>
      <c r="AK275" s="128">
        <f t="shared" si="80"/>
        <v>25267550</v>
      </c>
      <c r="AL275" s="128">
        <f t="shared" si="81"/>
        <v>25267550</v>
      </c>
      <c r="AM275" s="128"/>
      <c r="AN275" s="132" t="s">
        <v>94</v>
      </c>
      <c r="AO275" s="132" t="s">
        <v>98</v>
      </c>
      <c r="AP275" s="152" t="s">
        <v>99</v>
      </c>
      <c r="AQ275" s="153" t="s">
        <v>100</v>
      </c>
      <c r="AR275" s="129" t="s">
        <v>32</v>
      </c>
      <c r="AS275" s="130" t="s">
        <v>630</v>
      </c>
      <c r="AT275" s="131" t="s">
        <v>102</v>
      </c>
      <c r="AU275" s="132" t="s">
        <v>94</v>
      </c>
      <c r="AV275" s="132" t="s">
        <v>110</v>
      </c>
      <c r="AW275" s="133" t="s">
        <v>103</v>
      </c>
      <c r="AX275" s="133" t="s">
        <v>104</v>
      </c>
      <c r="AY275" s="133" t="s">
        <v>105</v>
      </c>
      <c r="AZ275" s="133" t="s">
        <v>103</v>
      </c>
      <c r="BA275" s="133"/>
      <c r="BB275" s="133"/>
    </row>
    <row r="276" spans="2:54" s="3" customFormat="1" ht="60">
      <c r="B276" s="113">
        <v>260</v>
      </c>
      <c r="C276" s="113" t="s">
        <v>290</v>
      </c>
      <c r="D276" s="113" t="s">
        <v>29</v>
      </c>
      <c r="E276" s="113" t="s">
        <v>32</v>
      </c>
      <c r="F276" s="113"/>
      <c r="G276" s="114" t="s">
        <v>324</v>
      </c>
      <c r="H276" s="114"/>
      <c r="I276" s="113"/>
      <c r="J276" s="113"/>
      <c r="K276" s="115"/>
      <c r="L276" s="116"/>
      <c r="M276" s="117">
        <v>3688783</v>
      </c>
      <c r="N276" s="113">
        <v>1</v>
      </c>
      <c r="O276" s="113" t="s">
        <v>510</v>
      </c>
      <c r="P276" s="119">
        <v>45703</v>
      </c>
      <c r="Q276" s="119">
        <v>45836</v>
      </c>
      <c r="R276" s="120">
        <v>18443915</v>
      </c>
      <c r="S276" s="118"/>
      <c r="T276" s="118"/>
      <c r="U276" s="120" t="s">
        <v>496</v>
      </c>
      <c r="V276" s="148">
        <v>5</v>
      </c>
      <c r="W276" s="122">
        <f>R276</f>
        <v>18443915</v>
      </c>
      <c r="X276" s="123" t="s">
        <v>92</v>
      </c>
      <c r="Y276" s="124" t="s">
        <v>466</v>
      </c>
      <c r="Z276" s="125" t="s">
        <v>110</v>
      </c>
      <c r="AA276" s="125" t="s">
        <v>347</v>
      </c>
      <c r="AB276" s="125" t="s">
        <v>94</v>
      </c>
      <c r="AC276" s="126" t="str">
        <f t="shared" si="78"/>
        <v>CLE-260</v>
      </c>
      <c r="AD276" s="123">
        <v>80111600</v>
      </c>
      <c r="AE276" s="47" t="s">
        <v>493</v>
      </c>
      <c r="AF276" s="127">
        <v>45703</v>
      </c>
      <c r="AG276" s="127">
        <v>45703</v>
      </c>
      <c r="AH276" s="141">
        <v>5</v>
      </c>
      <c r="AI276" s="132" t="s">
        <v>96</v>
      </c>
      <c r="AJ276" s="151" t="s">
        <v>97</v>
      </c>
      <c r="AK276" s="128">
        <f t="shared" si="80"/>
        <v>18443915</v>
      </c>
      <c r="AL276" s="128">
        <f t="shared" si="81"/>
        <v>18443915</v>
      </c>
      <c r="AM276" s="128"/>
      <c r="AN276" s="132" t="s">
        <v>94</v>
      </c>
      <c r="AO276" s="132" t="s">
        <v>98</v>
      </c>
      <c r="AP276" s="152" t="s">
        <v>99</v>
      </c>
      <c r="AQ276" s="153" t="s">
        <v>100</v>
      </c>
      <c r="AR276" s="129" t="s">
        <v>32</v>
      </c>
      <c r="AS276" s="130" t="s">
        <v>631</v>
      </c>
      <c r="AT276" s="131" t="s">
        <v>102</v>
      </c>
      <c r="AU276" s="132" t="s">
        <v>94</v>
      </c>
      <c r="AV276" s="132" t="s">
        <v>110</v>
      </c>
      <c r="AW276" s="133" t="s">
        <v>103</v>
      </c>
      <c r="AX276" s="133" t="s">
        <v>104</v>
      </c>
      <c r="AY276" s="133" t="s">
        <v>105</v>
      </c>
      <c r="AZ276" s="133" t="s">
        <v>103</v>
      </c>
      <c r="BA276" s="133"/>
      <c r="BB276" s="133"/>
    </row>
    <row r="277" spans="2:54" s="3" customFormat="1" ht="60">
      <c r="B277" s="113">
        <v>261</v>
      </c>
      <c r="C277" s="113" t="s">
        <v>290</v>
      </c>
      <c r="D277" s="113" t="s">
        <v>29</v>
      </c>
      <c r="E277" s="113" t="s">
        <v>32</v>
      </c>
      <c r="F277" s="113"/>
      <c r="G277" s="114" t="s">
        <v>324</v>
      </c>
      <c r="H277" s="114"/>
      <c r="I277" s="113"/>
      <c r="J277" s="113"/>
      <c r="K277" s="115"/>
      <c r="L277" s="116"/>
      <c r="M277" s="117">
        <v>4754424</v>
      </c>
      <c r="N277" s="113">
        <v>1</v>
      </c>
      <c r="O277" s="113" t="s">
        <v>510</v>
      </c>
      <c r="P277" s="119">
        <v>45703</v>
      </c>
      <c r="Q277" s="119">
        <v>45836</v>
      </c>
      <c r="R277" s="120">
        <v>23772120</v>
      </c>
      <c r="S277" s="118"/>
      <c r="T277" s="118"/>
      <c r="U277" s="120" t="s">
        <v>496</v>
      </c>
      <c r="V277" s="148">
        <v>5</v>
      </c>
      <c r="W277" s="122">
        <f>R277</f>
        <v>23772120</v>
      </c>
      <c r="X277" s="123" t="s">
        <v>92</v>
      </c>
      <c r="Y277" s="124" t="s">
        <v>466</v>
      </c>
      <c r="Z277" s="125" t="s">
        <v>110</v>
      </c>
      <c r="AA277" s="125" t="s">
        <v>347</v>
      </c>
      <c r="AB277" s="125" t="s">
        <v>94</v>
      </c>
      <c r="AC277" s="126" t="str">
        <f t="shared" si="78"/>
        <v>CLE-261</v>
      </c>
      <c r="AD277" s="123">
        <v>80111600</v>
      </c>
      <c r="AE277" s="47" t="s">
        <v>493</v>
      </c>
      <c r="AF277" s="127">
        <v>45703</v>
      </c>
      <c r="AG277" s="127">
        <v>45703</v>
      </c>
      <c r="AH277" s="141">
        <v>5</v>
      </c>
      <c r="AI277" s="132" t="s">
        <v>96</v>
      </c>
      <c r="AJ277" s="151" t="s">
        <v>97</v>
      </c>
      <c r="AK277" s="128">
        <f t="shared" si="80"/>
        <v>23772120</v>
      </c>
      <c r="AL277" s="128">
        <f t="shared" si="81"/>
        <v>23772120</v>
      </c>
      <c r="AM277" s="128"/>
      <c r="AN277" s="132" t="s">
        <v>94</v>
      </c>
      <c r="AO277" s="132" t="s">
        <v>98</v>
      </c>
      <c r="AP277" s="152" t="s">
        <v>99</v>
      </c>
      <c r="AQ277" s="153" t="s">
        <v>100</v>
      </c>
      <c r="AR277" s="129" t="s">
        <v>32</v>
      </c>
      <c r="AS277" s="130" t="s">
        <v>632</v>
      </c>
      <c r="AT277" s="131" t="s">
        <v>102</v>
      </c>
      <c r="AU277" s="132" t="s">
        <v>94</v>
      </c>
      <c r="AV277" s="132" t="s">
        <v>110</v>
      </c>
      <c r="AW277" s="133" t="s">
        <v>103</v>
      </c>
      <c r="AX277" s="133" t="s">
        <v>104</v>
      </c>
      <c r="AY277" s="133" t="s">
        <v>105</v>
      </c>
      <c r="AZ277" s="133" t="s">
        <v>103</v>
      </c>
      <c r="BA277" s="133"/>
      <c r="BB277" s="133"/>
    </row>
    <row r="278" spans="2:54" s="3" customFormat="1" ht="60">
      <c r="B278" s="113">
        <v>262</v>
      </c>
      <c r="C278" s="113" t="s">
        <v>290</v>
      </c>
      <c r="D278" s="113" t="s">
        <v>29</v>
      </c>
      <c r="E278" s="113" t="s">
        <v>32</v>
      </c>
      <c r="F278" s="113"/>
      <c r="G278" s="114" t="s">
        <v>324</v>
      </c>
      <c r="H278" s="114"/>
      <c r="I278" s="113"/>
      <c r="J278" s="113"/>
      <c r="K278" s="115"/>
      <c r="L278" s="116"/>
      <c r="M278" s="117">
        <v>3934762</v>
      </c>
      <c r="N278" s="113">
        <v>1</v>
      </c>
      <c r="O278" s="113" t="s">
        <v>510</v>
      </c>
      <c r="P278" s="119">
        <v>45703</v>
      </c>
      <c r="Q278" s="119">
        <v>45836</v>
      </c>
      <c r="R278" s="120">
        <v>19673810</v>
      </c>
      <c r="S278" s="118"/>
      <c r="T278" s="118"/>
      <c r="U278" s="120" t="s">
        <v>496</v>
      </c>
      <c r="V278" s="148">
        <v>5</v>
      </c>
      <c r="W278" s="122">
        <f>R278</f>
        <v>19673810</v>
      </c>
      <c r="X278" s="123" t="s">
        <v>92</v>
      </c>
      <c r="Y278" s="124" t="s">
        <v>466</v>
      </c>
      <c r="Z278" s="125" t="s">
        <v>110</v>
      </c>
      <c r="AA278" s="125" t="s">
        <v>347</v>
      </c>
      <c r="AB278" s="125" t="s">
        <v>94</v>
      </c>
      <c r="AC278" s="126" t="str">
        <f t="shared" si="78"/>
        <v>CLE-262</v>
      </c>
      <c r="AD278" s="123">
        <v>80111600</v>
      </c>
      <c r="AE278" s="47" t="s">
        <v>493</v>
      </c>
      <c r="AF278" s="127">
        <v>45703</v>
      </c>
      <c r="AG278" s="127">
        <v>45703</v>
      </c>
      <c r="AH278" s="141">
        <v>5</v>
      </c>
      <c r="AI278" s="132" t="s">
        <v>96</v>
      </c>
      <c r="AJ278" s="151" t="s">
        <v>97</v>
      </c>
      <c r="AK278" s="128">
        <f t="shared" si="80"/>
        <v>19673810</v>
      </c>
      <c r="AL278" s="128">
        <f t="shared" si="81"/>
        <v>19673810</v>
      </c>
      <c r="AM278" s="128"/>
      <c r="AN278" s="132" t="s">
        <v>94</v>
      </c>
      <c r="AO278" s="132" t="s">
        <v>98</v>
      </c>
      <c r="AP278" s="152" t="s">
        <v>99</v>
      </c>
      <c r="AQ278" s="153" t="s">
        <v>100</v>
      </c>
      <c r="AR278" s="129" t="s">
        <v>32</v>
      </c>
      <c r="AS278" s="130" t="s">
        <v>633</v>
      </c>
      <c r="AT278" s="131" t="s">
        <v>102</v>
      </c>
      <c r="AU278" s="132" t="s">
        <v>94</v>
      </c>
      <c r="AV278" s="132" t="s">
        <v>110</v>
      </c>
      <c r="AW278" s="133" t="s">
        <v>103</v>
      </c>
      <c r="AX278" s="133" t="s">
        <v>104</v>
      </c>
      <c r="AY278" s="133" t="s">
        <v>105</v>
      </c>
      <c r="AZ278" s="133" t="s">
        <v>103</v>
      </c>
      <c r="BA278" s="133"/>
      <c r="BB278" s="133"/>
    </row>
    <row r="279" spans="2:54" s="3" customFormat="1" ht="48">
      <c r="B279" s="113">
        <v>263</v>
      </c>
      <c r="C279" s="113" t="s">
        <v>85</v>
      </c>
      <c r="D279" s="113" t="s">
        <v>12</v>
      </c>
      <c r="E279" s="113" t="s">
        <v>17</v>
      </c>
      <c r="F279" s="113" t="s">
        <v>278</v>
      </c>
      <c r="G279" s="114" t="s">
        <v>279</v>
      </c>
      <c r="H279" s="114" t="s">
        <v>112</v>
      </c>
      <c r="I279" s="113" t="s">
        <v>89</v>
      </c>
      <c r="J279" s="113"/>
      <c r="K279" s="115"/>
      <c r="L279" s="116">
        <v>0.05</v>
      </c>
      <c r="M279" s="117">
        <v>19488000</v>
      </c>
      <c r="N279" s="113">
        <v>1</v>
      </c>
      <c r="O279" s="113" t="s">
        <v>109</v>
      </c>
      <c r="P279" s="119">
        <v>45698</v>
      </c>
      <c r="Q279" s="119">
        <v>45989</v>
      </c>
      <c r="R279" s="120">
        <f>+M279*N279</f>
        <v>19488000</v>
      </c>
      <c r="S279" s="118"/>
      <c r="T279" s="118"/>
      <c r="U279" s="120">
        <v>0</v>
      </c>
      <c r="V279" s="148">
        <v>10</v>
      </c>
      <c r="W279" s="122">
        <f>+U279+R279</f>
        <v>19488000</v>
      </c>
      <c r="X279" s="123" t="s">
        <v>92</v>
      </c>
      <c r="Y279" s="124" t="s">
        <v>162</v>
      </c>
      <c r="Z279" s="125" t="s">
        <v>110</v>
      </c>
      <c r="AA279" s="125" t="s">
        <v>347</v>
      </c>
      <c r="AB279" s="125" t="s">
        <v>94</v>
      </c>
      <c r="AC279" s="126" t="str">
        <f>"CON-"&amp;B279</f>
        <v>CON-263</v>
      </c>
      <c r="AD279" s="123">
        <v>80111600</v>
      </c>
      <c r="AE279" s="47" t="s">
        <v>497</v>
      </c>
      <c r="AF279" s="127" t="s">
        <v>474</v>
      </c>
      <c r="AG279" s="127" t="str">
        <f>+AF279</f>
        <v>febrero</v>
      </c>
      <c r="AH279" s="141">
        <v>9</v>
      </c>
      <c r="AI279" s="132" t="s">
        <v>96</v>
      </c>
      <c r="AJ279" s="151" t="s">
        <v>97</v>
      </c>
      <c r="AK279" s="128">
        <f t="shared" si="80"/>
        <v>19488000</v>
      </c>
      <c r="AL279" s="128">
        <f t="shared" si="81"/>
        <v>19488000</v>
      </c>
      <c r="AM279" s="128"/>
      <c r="AN279" s="132" t="s">
        <v>94</v>
      </c>
      <c r="AO279" s="132" t="s">
        <v>98</v>
      </c>
      <c r="AP279" s="152" t="s">
        <v>99</v>
      </c>
      <c r="AQ279" s="153" t="s">
        <v>100</v>
      </c>
      <c r="AR279" s="129" t="str">
        <f>E279</f>
        <v>FACULTAD DE EDUCACIÓN</v>
      </c>
      <c r="AS279" s="130" t="s">
        <v>101</v>
      </c>
      <c r="AT279" s="131" t="s">
        <v>102</v>
      </c>
      <c r="AU279" s="132" t="s">
        <v>94</v>
      </c>
      <c r="AV279" s="132" t="s">
        <v>94</v>
      </c>
      <c r="AW279" s="133" t="s">
        <v>103</v>
      </c>
      <c r="AX279" s="133" t="s">
        <v>104</v>
      </c>
      <c r="AY279" s="133" t="s">
        <v>105</v>
      </c>
      <c r="AZ279" s="133" t="s">
        <v>103</v>
      </c>
      <c r="BA279" s="133"/>
      <c r="BB279" s="133"/>
    </row>
    <row r="280" spans="2:54" s="3" customFormat="1" ht="108">
      <c r="B280" s="113">
        <v>264</v>
      </c>
      <c r="C280" s="113" t="s">
        <v>85</v>
      </c>
      <c r="D280" s="113" t="s">
        <v>12</v>
      </c>
      <c r="E280" s="113" t="s">
        <v>13</v>
      </c>
      <c r="F280" s="113"/>
      <c r="G280" s="114" t="s">
        <v>106</v>
      </c>
      <c r="H280" s="114" t="s">
        <v>107</v>
      </c>
      <c r="I280" s="113" t="s">
        <v>108</v>
      </c>
      <c r="J280" s="113">
        <v>4</v>
      </c>
      <c r="K280" s="115">
        <v>3900000</v>
      </c>
      <c r="L280" s="116">
        <v>0.05</v>
      </c>
      <c r="M280" s="117">
        <f>+K280*(1+L280)</f>
        <v>4095000</v>
      </c>
      <c r="N280" s="113">
        <v>1</v>
      </c>
      <c r="O280" s="113" t="s">
        <v>109</v>
      </c>
      <c r="P280" s="119">
        <v>45719</v>
      </c>
      <c r="Q280" s="119">
        <v>46006</v>
      </c>
      <c r="R280" s="120">
        <f>M280*V280</f>
        <v>36855000</v>
      </c>
      <c r="S280" s="118"/>
      <c r="T280" s="118"/>
      <c r="U280" s="120">
        <f>IF($N280="MENSUAL",ROUND((((T280-S280))/30),0)*$L280,((T280-S280)/30)*$L280)</f>
        <v>0</v>
      </c>
      <c r="V280" s="148">
        <v>9</v>
      </c>
      <c r="W280" s="122">
        <f>+R280+U280</f>
        <v>36855000</v>
      </c>
      <c r="X280" s="123" t="s">
        <v>92</v>
      </c>
      <c r="Y280" s="124" t="s">
        <v>162</v>
      </c>
      <c r="Z280" s="125" t="s">
        <v>320</v>
      </c>
      <c r="AA280" s="125" t="s">
        <v>94</v>
      </c>
      <c r="AB280" s="125" t="s">
        <v>94</v>
      </c>
      <c r="AC280" s="126" t="str">
        <f>"CON-"&amp;B280</f>
        <v>CON-264</v>
      </c>
      <c r="AD280" s="123">
        <v>80111600</v>
      </c>
      <c r="AE280" s="47" t="s">
        <v>643</v>
      </c>
      <c r="AF280" s="127" t="s">
        <v>141</v>
      </c>
      <c r="AG280" s="127" t="str">
        <f>+AF280</f>
        <v>enero</v>
      </c>
      <c r="AH280" s="141">
        <f>+V280</f>
        <v>9</v>
      </c>
      <c r="AI280" s="132" t="s">
        <v>96</v>
      </c>
      <c r="AJ280" s="151" t="s">
        <v>97</v>
      </c>
      <c r="AK280" s="128">
        <f t="shared" si="80"/>
        <v>36855000</v>
      </c>
      <c r="AL280" s="128">
        <f t="shared" si="81"/>
        <v>36855000</v>
      </c>
      <c r="AM280" s="128"/>
      <c r="AN280" s="132" t="s">
        <v>94</v>
      </c>
      <c r="AO280" s="132" t="s">
        <v>98</v>
      </c>
      <c r="AP280" s="152" t="s">
        <v>99</v>
      </c>
      <c r="AQ280" s="153" t="s">
        <v>100</v>
      </c>
      <c r="AR280" s="129" t="str">
        <f>D280</f>
        <v xml:space="preserve">VICERRECTORÍA ACADÉMICA </v>
      </c>
      <c r="AS280" s="130" t="s">
        <v>101</v>
      </c>
      <c r="AT280" s="131" t="s">
        <v>102</v>
      </c>
      <c r="AU280" s="132" t="s">
        <v>94</v>
      </c>
      <c r="AV280" s="132" t="s">
        <v>94</v>
      </c>
      <c r="AW280" s="133" t="s">
        <v>103</v>
      </c>
      <c r="AX280" s="133" t="s">
        <v>104</v>
      </c>
      <c r="AY280" s="133" t="s">
        <v>105</v>
      </c>
      <c r="AZ280" s="133" t="s">
        <v>103</v>
      </c>
      <c r="BA280" s="133"/>
      <c r="BB280" s="133"/>
    </row>
    <row r="281" spans="2:54" s="3" customFormat="1" ht="72">
      <c r="B281" s="113">
        <v>265</v>
      </c>
      <c r="C281" s="113" t="s">
        <v>85</v>
      </c>
      <c r="D281" s="113" t="s">
        <v>20</v>
      </c>
      <c r="E281" s="113" t="s">
        <v>23</v>
      </c>
      <c r="F281" s="113" t="s">
        <v>242</v>
      </c>
      <c r="G281" s="114" t="s">
        <v>243</v>
      </c>
      <c r="H281" s="114" t="s">
        <v>244</v>
      </c>
      <c r="I281" s="113" t="s">
        <v>124</v>
      </c>
      <c r="J281" s="113">
        <v>3</v>
      </c>
      <c r="K281" s="115">
        <v>1850000</v>
      </c>
      <c r="L281" s="116">
        <v>0.05</v>
      </c>
      <c r="M281" s="117">
        <f>+K281*(1+L281)</f>
        <v>1942500</v>
      </c>
      <c r="N281" s="113">
        <v>1</v>
      </c>
      <c r="O281" s="113" t="s">
        <v>109</v>
      </c>
      <c r="P281" s="119">
        <v>45691</v>
      </c>
      <c r="Q281" s="119">
        <v>45807</v>
      </c>
      <c r="R281" s="120">
        <f>+M281*3</f>
        <v>5827500</v>
      </c>
      <c r="S281" s="118">
        <v>45875</v>
      </c>
      <c r="T281" s="118">
        <v>45991</v>
      </c>
      <c r="U281" s="120">
        <f>+M281*4</f>
        <v>7770000</v>
      </c>
      <c r="V281" s="148">
        <v>7</v>
      </c>
      <c r="W281" s="122">
        <f>+U281+R281</f>
        <v>13597500</v>
      </c>
      <c r="X281" s="123" t="s">
        <v>92</v>
      </c>
      <c r="Y281" s="124" t="s">
        <v>162</v>
      </c>
      <c r="Z281" s="125" t="s">
        <v>110</v>
      </c>
      <c r="AA281" s="125" t="s">
        <v>347</v>
      </c>
      <c r="AB281" s="125" t="s">
        <v>320</v>
      </c>
      <c r="AC281" s="126" t="str">
        <f>"CON-"&amp;B281</f>
        <v>CON-265</v>
      </c>
      <c r="AD281" s="123">
        <v>80111600</v>
      </c>
      <c r="AE281" s="47" t="s">
        <v>645</v>
      </c>
      <c r="AF281" s="127" t="s">
        <v>644</v>
      </c>
      <c r="AG281" s="127" t="s">
        <v>644</v>
      </c>
      <c r="AH281" s="141">
        <v>7.5</v>
      </c>
      <c r="AI281" s="132" t="s">
        <v>96</v>
      </c>
      <c r="AJ281" s="151" t="s">
        <v>97</v>
      </c>
      <c r="AK281" s="128">
        <f t="shared" si="80"/>
        <v>13597500</v>
      </c>
      <c r="AL281" s="128">
        <f t="shared" si="81"/>
        <v>13597500</v>
      </c>
      <c r="AM281" s="128"/>
      <c r="AN281" s="132" t="s">
        <v>94</v>
      </c>
      <c r="AO281" s="132" t="s">
        <v>98</v>
      </c>
      <c r="AP281" s="152" t="s">
        <v>99</v>
      </c>
      <c r="AQ281" s="153" t="s">
        <v>100</v>
      </c>
      <c r="AR281" s="129" t="s">
        <v>23</v>
      </c>
      <c r="AS281" s="130" t="s">
        <v>101</v>
      </c>
      <c r="AT281" s="131" t="s">
        <v>102</v>
      </c>
      <c r="AU281" s="132" t="s">
        <v>94</v>
      </c>
      <c r="AV281" s="132" t="s">
        <v>94</v>
      </c>
      <c r="AW281" s="133" t="s">
        <v>103</v>
      </c>
      <c r="AX281" s="133" t="s">
        <v>104</v>
      </c>
      <c r="AY281" s="133" t="s">
        <v>105</v>
      </c>
      <c r="AZ281" s="133" t="s">
        <v>103</v>
      </c>
      <c r="BA281" s="133"/>
      <c r="BB281" s="133"/>
    </row>
    <row r="282" spans="2:54" s="3" customFormat="1" ht="60">
      <c r="B282" s="113">
        <v>266</v>
      </c>
      <c r="C282" s="113" t="s">
        <v>290</v>
      </c>
      <c r="D282" s="113" t="s">
        <v>29</v>
      </c>
      <c r="E282" s="113" t="s">
        <v>32</v>
      </c>
      <c r="F282" s="113"/>
      <c r="G282" s="114" t="s">
        <v>324</v>
      </c>
      <c r="H282" s="114" t="s">
        <v>646</v>
      </c>
      <c r="I282" s="113"/>
      <c r="J282" s="113"/>
      <c r="K282" s="115"/>
      <c r="L282" s="116"/>
      <c r="M282" s="117">
        <v>232925</v>
      </c>
      <c r="N282" s="113">
        <v>1</v>
      </c>
      <c r="O282" s="113" t="s">
        <v>510</v>
      </c>
      <c r="P282" s="119">
        <v>45814</v>
      </c>
      <c r="Q282" s="119">
        <v>45930</v>
      </c>
      <c r="R282" s="120">
        <f t="shared" ref="R282:R287" si="82">M282*V282</f>
        <v>931700</v>
      </c>
      <c r="S282" s="118"/>
      <c r="T282" s="118"/>
      <c r="U282" s="120" t="s">
        <v>496</v>
      </c>
      <c r="V282" s="148">
        <v>4</v>
      </c>
      <c r="W282" s="122">
        <f>R282</f>
        <v>931700</v>
      </c>
      <c r="X282" s="123" t="s">
        <v>92</v>
      </c>
      <c r="Y282" s="124" t="s">
        <v>466</v>
      </c>
      <c r="Z282" s="125" t="s">
        <v>110</v>
      </c>
      <c r="AA282" s="125" t="s">
        <v>347</v>
      </c>
      <c r="AB282" s="125" t="s">
        <v>94</v>
      </c>
      <c r="AC282" s="126" t="str">
        <f>"CLE-"&amp;B282</f>
        <v>CLE-266</v>
      </c>
      <c r="AD282" s="123">
        <v>80111600</v>
      </c>
      <c r="AE282" s="47" t="s">
        <v>676</v>
      </c>
      <c r="AF282" s="127" t="s">
        <v>672</v>
      </c>
      <c r="AG282" s="127" t="s">
        <v>672</v>
      </c>
      <c r="AH282" s="141">
        <v>4</v>
      </c>
      <c r="AI282" s="132" t="s">
        <v>96</v>
      </c>
      <c r="AJ282" s="151" t="s">
        <v>97</v>
      </c>
      <c r="AK282" s="128">
        <f t="shared" si="80"/>
        <v>931700</v>
      </c>
      <c r="AL282" s="128">
        <f t="shared" si="81"/>
        <v>931700</v>
      </c>
      <c r="AM282" s="128"/>
      <c r="AN282" s="132" t="s">
        <v>94</v>
      </c>
      <c r="AO282" s="132" t="s">
        <v>98</v>
      </c>
      <c r="AP282" s="152" t="s">
        <v>99</v>
      </c>
      <c r="AQ282" s="153" t="s">
        <v>100</v>
      </c>
      <c r="AR282" s="129" t="s">
        <v>32</v>
      </c>
      <c r="AS282" s="130" t="s">
        <v>633</v>
      </c>
      <c r="AT282" s="131" t="s">
        <v>102</v>
      </c>
      <c r="AU282" s="132" t="s">
        <v>94</v>
      </c>
      <c r="AV282" s="132" t="s">
        <v>110</v>
      </c>
      <c r="AW282" s="133" t="s">
        <v>103</v>
      </c>
      <c r="AX282" s="133" t="s">
        <v>104</v>
      </c>
      <c r="AY282" s="133" t="s">
        <v>105</v>
      </c>
      <c r="AZ282" s="133" t="s">
        <v>103</v>
      </c>
      <c r="BA282" s="133"/>
      <c r="BB282" s="133"/>
    </row>
    <row r="283" spans="2:54" s="3" customFormat="1" ht="108">
      <c r="B283" s="113">
        <v>267</v>
      </c>
      <c r="C283" s="113" t="s">
        <v>85</v>
      </c>
      <c r="D283" s="113" t="s">
        <v>12</v>
      </c>
      <c r="E283" s="113" t="s">
        <v>16</v>
      </c>
      <c r="F283" s="113" t="s">
        <v>179</v>
      </c>
      <c r="G283" s="114" t="s">
        <v>106</v>
      </c>
      <c r="H283" s="114" t="s">
        <v>107</v>
      </c>
      <c r="I283" s="113" t="s">
        <v>108</v>
      </c>
      <c r="J283" s="113">
        <v>4</v>
      </c>
      <c r="K283" s="115">
        <v>3900000</v>
      </c>
      <c r="L283" s="116">
        <v>0.05</v>
      </c>
      <c r="M283" s="117">
        <f>+K283*(1+L283)</f>
        <v>4095000</v>
      </c>
      <c r="N283" s="113">
        <v>1</v>
      </c>
      <c r="O283" s="113" t="s">
        <v>109</v>
      </c>
      <c r="P283" s="119">
        <v>45719</v>
      </c>
      <c r="Q283" s="119">
        <v>46006</v>
      </c>
      <c r="R283" s="120">
        <f t="shared" si="82"/>
        <v>36855000</v>
      </c>
      <c r="S283" s="118"/>
      <c r="T283" s="118"/>
      <c r="U283" s="120">
        <f>IF($N283="MENSUAL",ROUND((((T283-S283))/30),0)*$L283,((T283-S283)/30)*$L283)</f>
        <v>0</v>
      </c>
      <c r="V283" s="148">
        <v>9</v>
      </c>
      <c r="W283" s="122">
        <f>+R283+U283</f>
        <v>36855000</v>
      </c>
      <c r="X283" s="123" t="s">
        <v>92</v>
      </c>
      <c r="Y283" s="124" t="s">
        <v>93</v>
      </c>
      <c r="Z283" s="125" t="s">
        <v>110</v>
      </c>
      <c r="AA283" s="125" t="s">
        <v>347</v>
      </c>
      <c r="AB283" s="125" t="s">
        <v>320</v>
      </c>
      <c r="AC283" s="126" t="str">
        <f>"CON-"&amp;B283</f>
        <v>CON-267</v>
      </c>
      <c r="AD283" s="123">
        <v>80111600</v>
      </c>
      <c r="AE283" s="47" t="s">
        <v>647</v>
      </c>
      <c r="AF283" s="127" t="s">
        <v>141</v>
      </c>
      <c r="AG283" s="127" t="str">
        <f>+AF283</f>
        <v>enero</v>
      </c>
      <c r="AH283" s="141">
        <f>+V283</f>
        <v>9</v>
      </c>
      <c r="AI283" s="132" t="s">
        <v>96</v>
      </c>
      <c r="AJ283" s="151" t="s">
        <v>97</v>
      </c>
      <c r="AK283" s="128">
        <f t="shared" si="80"/>
        <v>36855000</v>
      </c>
      <c r="AL283" s="128">
        <f t="shared" si="81"/>
        <v>36855000</v>
      </c>
      <c r="AM283" s="128"/>
      <c r="AN283" s="132" t="s">
        <v>94</v>
      </c>
      <c r="AO283" s="132" t="s">
        <v>98</v>
      </c>
      <c r="AP283" s="152" t="s">
        <v>99</v>
      </c>
      <c r="AQ283" s="153" t="s">
        <v>100</v>
      </c>
      <c r="AR283" s="129" t="str">
        <f>E283</f>
        <v>FACULTAD DE CIENCIA Y TECNOLOGÍA</v>
      </c>
      <c r="AS283" s="130" t="s">
        <v>101</v>
      </c>
      <c r="AT283" s="131" t="s">
        <v>102</v>
      </c>
      <c r="AU283" s="132" t="s">
        <v>94</v>
      </c>
      <c r="AV283" s="132" t="s">
        <v>94</v>
      </c>
      <c r="AW283" s="133" t="s">
        <v>103</v>
      </c>
      <c r="AX283" s="133" t="s">
        <v>104</v>
      </c>
      <c r="AY283" s="133" t="s">
        <v>105</v>
      </c>
      <c r="AZ283" s="133" t="s">
        <v>103</v>
      </c>
      <c r="BA283" s="133"/>
      <c r="BB283" s="133"/>
    </row>
    <row r="284" spans="2:54" s="3" customFormat="1" ht="60">
      <c r="B284" s="113">
        <v>268</v>
      </c>
      <c r="C284" s="113" t="s">
        <v>85</v>
      </c>
      <c r="D284" s="113" t="s">
        <v>648</v>
      </c>
      <c r="E284" s="113" t="s">
        <v>21</v>
      </c>
      <c r="F284" s="113"/>
      <c r="G284" s="114" t="s">
        <v>106</v>
      </c>
      <c r="H284" s="114" t="s">
        <v>107</v>
      </c>
      <c r="I284" s="113" t="s">
        <v>144</v>
      </c>
      <c r="J284" s="113"/>
      <c r="K284" s="115"/>
      <c r="L284" s="116"/>
      <c r="M284" s="117">
        <v>3200000</v>
      </c>
      <c r="N284" s="113">
        <v>1</v>
      </c>
      <c r="O284" s="113" t="s">
        <v>109</v>
      </c>
      <c r="P284" s="119">
        <v>45749</v>
      </c>
      <c r="Q284" s="119">
        <v>46021</v>
      </c>
      <c r="R284" s="120">
        <f t="shared" si="82"/>
        <v>28800000</v>
      </c>
      <c r="S284" s="118"/>
      <c r="T284" s="118"/>
      <c r="U284" s="120">
        <f>IF($N284="MENSUAL",ROUND((((T284-S284))/30),0)*$L284,((T284-S284)/30)*$L284)</f>
        <v>0</v>
      </c>
      <c r="V284" s="148">
        <v>9</v>
      </c>
      <c r="W284" s="122">
        <f>+R284+U284</f>
        <v>28800000</v>
      </c>
      <c r="X284" s="123" t="s">
        <v>92</v>
      </c>
      <c r="Y284" s="124" t="s">
        <v>93</v>
      </c>
      <c r="Z284" s="125" t="s">
        <v>649</v>
      </c>
      <c r="AA284" s="125" t="s">
        <v>347</v>
      </c>
      <c r="AB284" s="125" t="s">
        <v>94</v>
      </c>
      <c r="AC284" s="126" t="str">
        <f>"CON-"&amp;B284</f>
        <v>CON-268</v>
      </c>
      <c r="AD284" s="123">
        <v>80111600</v>
      </c>
      <c r="AE284" s="47" t="s">
        <v>650</v>
      </c>
      <c r="AF284" s="127" t="s">
        <v>651</v>
      </c>
      <c r="AG284" s="127" t="s">
        <v>651</v>
      </c>
      <c r="AH284" s="141">
        <f>+V284</f>
        <v>9</v>
      </c>
      <c r="AI284" s="132" t="s">
        <v>96</v>
      </c>
      <c r="AJ284" s="151" t="s">
        <v>97</v>
      </c>
      <c r="AK284" s="128">
        <f t="shared" si="80"/>
        <v>28800000</v>
      </c>
      <c r="AL284" s="128">
        <f t="shared" si="81"/>
        <v>28800000</v>
      </c>
      <c r="AM284" s="128"/>
      <c r="AN284" s="132" t="s">
        <v>94</v>
      </c>
      <c r="AO284" s="132" t="s">
        <v>98</v>
      </c>
      <c r="AP284" s="152" t="s">
        <v>99</v>
      </c>
      <c r="AQ284" s="153" t="s">
        <v>100</v>
      </c>
      <c r="AR284" s="129" t="s">
        <v>23</v>
      </c>
      <c r="AS284" s="130" t="s">
        <v>101</v>
      </c>
      <c r="AT284" s="131" t="s">
        <v>102</v>
      </c>
      <c r="AU284" s="132" t="s">
        <v>94</v>
      </c>
      <c r="AV284" s="132" t="s">
        <v>94</v>
      </c>
      <c r="AW284" s="133" t="s">
        <v>103</v>
      </c>
      <c r="AX284" s="133" t="s">
        <v>104</v>
      </c>
      <c r="AY284" s="133" t="s">
        <v>105</v>
      </c>
      <c r="AZ284" s="133" t="s">
        <v>103</v>
      </c>
      <c r="BA284" s="133"/>
      <c r="BB284" s="133"/>
    </row>
    <row r="285" spans="2:54" s="3" customFormat="1" ht="60">
      <c r="B285" s="113">
        <v>269</v>
      </c>
      <c r="C285" s="113" t="s">
        <v>290</v>
      </c>
      <c r="D285" s="113" t="s">
        <v>29</v>
      </c>
      <c r="E285" s="113" t="s">
        <v>32</v>
      </c>
      <c r="F285" s="113"/>
      <c r="G285" s="114" t="s">
        <v>324</v>
      </c>
      <c r="H285" s="114" t="s">
        <v>107</v>
      </c>
      <c r="I285" s="113" t="s">
        <v>108</v>
      </c>
      <c r="J285" s="113"/>
      <c r="K285" s="115"/>
      <c r="L285" s="116"/>
      <c r="M285" s="117">
        <v>1225750</v>
      </c>
      <c r="N285" s="113">
        <v>2</v>
      </c>
      <c r="O285" s="113" t="s">
        <v>510</v>
      </c>
      <c r="P285" s="119">
        <v>45782</v>
      </c>
      <c r="Q285" s="119">
        <v>45836</v>
      </c>
      <c r="R285" s="120">
        <f t="shared" si="82"/>
        <v>2451500</v>
      </c>
      <c r="S285" s="118"/>
      <c r="T285" s="118"/>
      <c r="U285" s="120">
        <v>0</v>
      </c>
      <c r="V285" s="148">
        <v>2</v>
      </c>
      <c r="W285" s="122">
        <f t="shared" ref="W285:W295" si="83">R285+U285</f>
        <v>2451500</v>
      </c>
      <c r="X285" s="123" t="s">
        <v>92</v>
      </c>
      <c r="Y285" s="124" t="s">
        <v>466</v>
      </c>
      <c r="Z285" s="125" t="s">
        <v>110</v>
      </c>
      <c r="AA285" s="125" t="s">
        <v>347</v>
      </c>
      <c r="AB285" s="125" t="s">
        <v>94</v>
      </c>
      <c r="AC285" s="126" t="str">
        <f t="shared" ref="AC285:AC300" si="84">"CLE-"&amp;B285</f>
        <v>CLE-269</v>
      </c>
      <c r="AD285" s="123">
        <v>80111600</v>
      </c>
      <c r="AE285" s="47" t="s">
        <v>652</v>
      </c>
      <c r="AF285" s="127" t="s">
        <v>653</v>
      </c>
      <c r="AG285" s="127" t="s">
        <v>653</v>
      </c>
      <c r="AH285" s="141">
        <v>1.5</v>
      </c>
      <c r="AI285" s="132" t="s">
        <v>96</v>
      </c>
      <c r="AJ285" s="151" t="s">
        <v>97</v>
      </c>
      <c r="AK285" s="128">
        <f t="shared" si="80"/>
        <v>2451500</v>
      </c>
      <c r="AL285" s="128">
        <f t="shared" si="81"/>
        <v>2451500</v>
      </c>
      <c r="AM285" s="128"/>
      <c r="AN285" s="132" t="s">
        <v>94</v>
      </c>
      <c r="AO285" s="132" t="s">
        <v>98</v>
      </c>
      <c r="AP285" s="152" t="s">
        <v>99</v>
      </c>
      <c r="AQ285" s="153" t="s">
        <v>100</v>
      </c>
      <c r="AR285" s="129" t="s">
        <v>32</v>
      </c>
      <c r="AS285" s="130" t="s">
        <v>101</v>
      </c>
      <c r="AT285" s="131" t="s">
        <v>102</v>
      </c>
      <c r="AU285" s="132" t="s">
        <v>94</v>
      </c>
      <c r="AV285" s="132" t="s">
        <v>110</v>
      </c>
      <c r="AW285" s="133" t="s">
        <v>103</v>
      </c>
      <c r="AX285" s="133" t="s">
        <v>104</v>
      </c>
      <c r="AY285" s="133" t="s">
        <v>105</v>
      </c>
      <c r="AZ285" s="133" t="s">
        <v>103</v>
      </c>
      <c r="BA285" s="133"/>
      <c r="BB285" s="133"/>
    </row>
    <row r="286" spans="2:54" s="3" customFormat="1" ht="60">
      <c r="B286" s="113">
        <v>270</v>
      </c>
      <c r="C286" s="113" t="s">
        <v>290</v>
      </c>
      <c r="D286" s="113" t="s">
        <v>29</v>
      </c>
      <c r="E286" s="113" t="s">
        <v>32</v>
      </c>
      <c r="F286" s="113"/>
      <c r="G286" s="114" t="s">
        <v>324</v>
      </c>
      <c r="H286" s="114" t="s">
        <v>107</v>
      </c>
      <c r="I286" s="113" t="s">
        <v>108</v>
      </c>
      <c r="J286" s="113"/>
      <c r="K286" s="115"/>
      <c r="L286" s="116"/>
      <c r="M286" s="117">
        <v>1526748</v>
      </c>
      <c r="N286" s="113">
        <v>1</v>
      </c>
      <c r="O286" s="113" t="s">
        <v>510</v>
      </c>
      <c r="P286" s="119">
        <v>45786</v>
      </c>
      <c r="Q286" s="119">
        <v>45836</v>
      </c>
      <c r="R286" s="120">
        <f t="shared" si="82"/>
        <v>3053496</v>
      </c>
      <c r="S286" s="118"/>
      <c r="T286" s="118"/>
      <c r="U286" s="120">
        <v>0</v>
      </c>
      <c r="V286" s="148">
        <v>2</v>
      </c>
      <c r="W286" s="122">
        <f t="shared" si="83"/>
        <v>3053496</v>
      </c>
      <c r="X286" s="123" t="s">
        <v>92</v>
      </c>
      <c r="Y286" s="124" t="s">
        <v>466</v>
      </c>
      <c r="Z286" s="125" t="s">
        <v>110</v>
      </c>
      <c r="AA286" s="125" t="s">
        <v>347</v>
      </c>
      <c r="AB286" s="125" t="s">
        <v>320</v>
      </c>
      <c r="AC286" s="126" t="str">
        <f t="shared" si="84"/>
        <v>CLE-270</v>
      </c>
      <c r="AD286" s="123">
        <v>80111600</v>
      </c>
      <c r="AE286" s="47" t="s">
        <v>659</v>
      </c>
      <c r="AF286" s="127" t="s">
        <v>653</v>
      </c>
      <c r="AG286" s="127" t="s">
        <v>653</v>
      </c>
      <c r="AH286" s="141">
        <v>2</v>
      </c>
      <c r="AI286" s="132" t="s">
        <v>96</v>
      </c>
      <c r="AJ286" s="151" t="s">
        <v>97</v>
      </c>
      <c r="AK286" s="128">
        <f t="shared" si="80"/>
        <v>3053496</v>
      </c>
      <c r="AL286" s="128">
        <f t="shared" si="81"/>
        <v>3053496</v>
      </c>
      <c r="AM286" s="128"/>
      <c r="AN286" s="132" t="s">
        <v>94</v>
      </c>
      <c r="AO286" s="132" t="s">
        <v>98</v>
      </c>
      <c r="AP286" s="152" t="s">
        <v>99</v>
      </c>
      <c r="AQ286" s="153" t="s">
        <v>100</v>
      </c>
      <c r="AR286" s="129" t="s">
        <v>32</v>
      </c>
      <c r="AS286" s="130" t="s">
        <v>101</v>
      </c>
      <c r="AT286" s="131" t="s">
        <v>102</v>
      </c>
      <c r="AU286" s="132" t="s">
        <v>94</v>
      </c>
      <c r="AV286" s="132" t="s">
        <v>110</v>
      </c>
      <c r="AW286" s="133" t="s">
        <v>103</v>
      </c>
      <c r="AX286" s="133" t="s">
        <v>104</v>
      </c>
      <c r="AY286" s="133" t="s">
        <v>105</v>
      </c>
      <c r="AZ286" s="133" t="s">
        <v>103</v>
      </c>
      <c r="BA286" s="133"/>
      <c r="BB286" s="133"/>
    </row>
    <row r="287" spans="2:54" s="3" customFormat="1" ht="60">
      <c r="B287" s="113">
        <v>271</v>
      </c>
      <c r="C287" s="113" t="s">
        <v>290</v>
      </c>
      <c r="D287" s="113" t="s">
        <v>29</v>
      </c>
      <c r="E287" s="113" t="s">
        <v>32</v>
      </c>
      <c r="F287" s="113"/>
      <c r="G287" s="114" t="s">
        <v>324</v>
      </c>
      <c r="H287" s="114" t="s">
        <v>107</v>
      </c>
      <c r="I287" s="113" t="s">
        <v>108</v>
      </c>
      <c r="J287" s="113"/>
      <c r="K287" s="115"/>
      <c r="L287" s="116"/>
      <c r="M287" s="117">
        <v>2382906</v>
      </c>
      <c r="N287" s="113">
        <v>1</v>
      </c>
      <c r="O287" s="113" t="s">
        <v>510</v>
      </c>
      <c r="P287" s="119">
        <v>45786</v>
      </c>
      <c r="Q287" s="119">
        <v>45836</v>
      </c>
      <c r="R287" s="120">
        <f t="shared" si="82"/>
        <v>4765812</v>
      </c>
      <c r="S287" s="118"/>
      <c r="T287" s="118"/>
      <c r="U287" s="120">
        <v>0</v>
      </c>
      <c r="V287" s="148">
        <v>2</v>
      </c>
      <c r="W287" s="122">
        <f t="shared" si="83"/>
        <v>4765812</v>
      </c>
      <c r="X287" s="123" t="s">
        <v>92</v>
      </c>
      <c r="Y287" s="124" t="s">
        <v>466</v>
      </c>
      <c r="Z287" s="125" t="s">
        <v>110</v>
      </c>
      <c r="AA287" s="125" t="s">
        <v>347</v>
      </c>
      <c r="AB287" s="125" t="s">
        <v>320</v>
      </c>
      <c r="AC287" s="126" t="str">
        <f t="shared" si="84"/>
        <v>CLE-271</v>
      </c>
      <c r="AD287" s="123">
        <v>80111600</v>
      </c>
      <c r="AE287" s="47" t="s">
        <v>660</v>
      </c>
      <c r="AF287" s="127" t="s">
        <v>653</v>
      </c>
      <c r="AG287" s="127" t="s">
        <v>653</v>
      </c>
      <c r="AH287" s="141">
        <v>2</v>
      </c>
      <c r="AI287" s="132" t="s">
        <v>96</v>
      </c>
      <c r="AJ287" s="151" t="s">
        <v>97</v>
      </c>
      <c r="AK287" s="128">
        <f t="shared" si="80"/>
        <v>4765812</v>
      </c>
      <c r="AL287" s="128">
        <f t="shared" si="81"/>
        <v>4765812</v>
      </c>
      <c r="AM287" s="128"/>
      <c r="AN287" s="132" t="s">
        <v>94</v>
      </c>
      <c r="AO287" s="132" t="s">
        <v>98</v>
      </c>
      <c r="AP287" s="152" t="s">
        <v>99</v>
      </c>
      <c r="AQ287" s="153" t="s">
        <v>100</v>
      </c>
      <c r="AR287" s="129" t="s">
        <v>32</v>
      </c>
      <c r="AS287" s="130" t="s">
        <v>601</v>
      </c>
      <c r="AT287" s="131" t="s">
        <v>102</v>
      </c>
      <c r="AU287" s="132" t="s">
        <v>94</v>
      </c>
      <c r="AV287" s="132" t="s">
        <v>110</v>
      </c>
      <c r="AW287" s="133" t="s">
        <v>103</v>
      </c>
      <c r="AX287" s="133" t="s">
        <v>104</v>
      </c>
      <c r="AY287" s="133" t="s">
        <v>105</v>
      </c>
      <c r="AZ287" s="133" t="s">
        <v>103</v>
      </c>
      <c r="BA287" s="133"/>
      <c r="BB287" s="133"/>
    </row>
    <row r="288" spans="2:54" s="3" customFormat="1" ht="60">
      <c r="B288" s="113">
        <v>272</v>
      </c>
      <c r="C288" s="113" t="s">
        <v>290</v>
      </c>
      <c r="D288" s="113" t="s">
        <v>29</v>
      </c>
      <c r="E288" s="113" t="s">
        <v>32</v>
      </c>
      <c r="F288" s="113"/>
      <c r="G288" s="114" t="s">
        <v>324</v>
      </c>
      <c r="H288" s="114" t="s">
        <v>107</v>
      </c>
      <c r="I288" s="113" t="s">
        <v>108</v>
      </c>
      <c r="J288" s="113"/>
      <c r="K288" s="115"/>
      <c r="L288" s="116"/>
      <c r="M288" s="117">
        <v>1447079</v>
      </c>
      <c r="N288" s="113">
        <v>1</v>
      </c>
      <c r="O288" s="113" t="s">
        <v>510</v>
      </c>
      <c r="P288" s="119">
        <v>45786</v>
      </c>
      <c r="Q288" s="119">
        <v>45836</v>
      </c>
      <c r="R288" s="175">
        <v>2694086</v>
      </c>
      <c r="S288" s="118"/>
      <c r="T288" s="118"/>
      <c r="U288" s="120">
        <v>0</v>
      </c>
      <c r="V288" s="148">
        <v>2</v>
      </c>
      <c r="W288" s="122">
        <f t="shared" si="83"/>
        <v>2694086</v>
      </c>
      <c r="X288" s="123" t="s">
        <v>92</v>
      </c>
      <c r="Y288" s="124" t="s">
        <v>466</v>
      </c>
      <c r="Z288" s="125" t="s">
        <v>110</v>
      </c>
      <c r="AA288" s="125" t="s">
        <v>347</v>
      </c>
      <c r="AB288" s="125" t="s">
        <v>94</v>
      </c>
      <c r="AC288" s="126" t="str">
        <f t="shared" si="84"/>
        <v>CLE-272</v>
      </c>
      <c r="AD288" s="123">
        <v>80111600</v>
      </c>
      <c r="AE288" s="47" t="s">
        <v>658</v>
      </c>
      <c r="AF288" s="127" t="s">
        <v>653</v>
      </c>
      <c r="AG288" s="127" t="s">
        <v>653</v>
      </c>
      <c r="AH288" s="141">
        <v>2</v>
      </c>
      <c r="AI288" s="132" t="s">
        <v>96</v>
      </c>
      <c r="AJ288" s="151" t="s">
        <v>97</v>
      </c>
      <c r="AK288" s="128">
        <f t="shared" si="80"/>
        <v>2694086</v>
      </c>
      <c r="AL288" s="128">
        <f t="shared" si="81"/>
        <v>2694086</v>
      </c>
      <c r="AM288" s="128"/>
      <c r="AN288" s="132" t="s">
        <v>94</v>
      </c>
      <c r="AO288" s="132" t="s">
        <v>98</v>
      </c>
      <c r="AP288" s="152" t="s">
        <v>99</v>
      </c>
      <c r="AQ288" s="153" t="s">
        <v>100</v>
      </c>
      <c r="AR288" s="129" t="s">
        <v>32</v>
      </c>
      <c r="AS288" s="130" t="s">
        <v>602</v>
      </c>
      <c r="AT288" s="131" t="s">
        <v>102</v>
      </c>
      <c r="AU288" s="132" t="s">
        <v>94</v>
      </c>
      <c r="AV288" s="132" t="s">
        <v>110</v>
      </c>
      <c r="AW288" s="133" t="s">
        <v>103</v>
      </c>
      <c r="AX288" s="133" t="s">
        <v>104</v>
      </c>
      <c r="AY288" s="133" t="s">
        <v>105</v>
      </c>
      <c r="AZ288" s="133" t="s">
        <v>103</v>
      </c>
      <c r="BA288" s="133"/>
      <c r="BB288" s="133"/>
    </row>
    <row r="289" spans="1:54" s="3" customFormat="1" ht="60">
      <c r="B289" s="113">
        <v>273</v>
      </c>
      <c r="C289" s="113" t="s">
        <v>290</v>
      </c>
      <c r="D289" s="113" t="s">
        <v>29</v>
      </c>
      <c r="E289" s="113" t="s">
        <v>32</v>
      </c>
      <c r="F289" s="113"/>
      <c r="G289" s="114" t="s">
        <v>324</v>
      </c>
      <c r="H289" s="114" t="s">
        <v>107</v>
      </c>
      <c r="I289" s="113" t="s">
        <v>108</v>
      </c>
      <c r="J289" s="113"/>
      <c r="K289" s="115"/>
      <c r="L289" s="116"/>
      <c r="M289" s="117">
        <v>2098309</v>
      </c>
      <c r="N289" s="113">
        <v>1</v>
      </c>
      <c r="O289" s="113" t="s">
        <v>510</v>
      </c>
      <c r="P289" s="119">
        <v>45786</v>
      </c>
      <c r="Q289" s="119">
        <v>45836</v>
      </c>
      <c r="R289" s="120">
        <f>M289*V289</f>
        <v>4196618</v>
      </c>
      <c r="S289" s="118"/>
      <c r="T289" s="118"/>
      <c r="U289" s="120">
        <v>0</v>
      </c>
      <c r="V289" s="148">
        <v>2</v>
      </c>
      <c r="W289" s="122">
        <f t="shared" si="83"/>
        <v>4196618</v>
      </c>
      <c r="X289" s="123" t="s">
        <v>92</v>
      </c>
      <c r="Y289" s="124" t="s">
        <v>466</v>
      </c>
      <c r="Z289" s="125" t="s">
        <v>110</v>
      </c>
      <c r="AA289" s="125" t="s">
        <v>347</v>
      </c>
      <c r="AB289" s="125" t="s">
        <v>320</v>
      </c>
      <c r="AC289" s="126" t="str">
        <f t="shared" si="84"/>
        <v>CLE-273</v>
      </c>
      <c r="AD289" s="123">
        <v>80111600</v>
      </c>
      <c r="AE289" s="47" t="s">
        <v>661</v>
      </c>
      <c r="AF289" s="127" t="s">
        <v>653</v>
      </c>
      <c r="AG289" s="127" t="s">
        <v>653</v>
      </c>
      <c r="AH289" s="141">
        <v>2</v>
      </c>
      <c r="AI289" s="132" t="s">
        <v>96</v>
      </c>
      <c r="AJ289" s="151" t="s">
        <v>97</v>
      </c>
      <c r="AK289" s="128">
        <f t="shared" si="80"/>
        <v>4196618</v>
      </c>
      <c r="AL289" s="128">
        <f t="shared" si="81"/>
        <v>4196618</v>
      </c>
      <c r="AM289" s="128"/>
      <c r="AN289" s="132" t="s">
        <v>94</v>
      </c>
      <c r="AO289" s="132" t="s">
        <v>98</v>
      </c>
      <c r="AP289" s="152" t="s">
        <v>99</v>
      </c>
      <c r="AQ289" s="153" t="s">
        <v>100</v>
      </c>
      <c r="AR289" s="129" t="s">
        <v>32</v>
      </c>
      <c r="AS289" s="130" t="s">
        <v>603</v>
      </c>
      <c r="AT289" s="131" t="s">
        <v>102</v>
      </c>
      <c r="AU289" s="132" t="s">
        <v>94</v>
      </c>
      <c r="AV289" s="132" t="s">
        <v>110</v>
      </c>
      <c r="AW289" s="133" t="s">
        <v>103</v>
      </c>
      <c r="AX289" s="133" t="s">
        <v>104</v>
      </c>
      <c r="AY289" s="133" t="s">
        <v>105</v>
      </c>
      <c r="AZ289" s="133" t="s">
        <v>103</v>
      </c>
      <c r="BA289" s="133"/>
      <c r="BB289" s="133"/>
    </row>
    <row r="290" spans="1:54" s="3" customFormat="1" ht="60">
      <c r="B290" s="113">
        <v>274</v>
      </c>
      <c r="C290" s="113" t="s">
        <v>290</v>
      </c>
      <c r="D290" s="113" t="s">
        <v>29</v>
      </c>
      <c r="E290" s="113" t="s">
        <v>32</v>
      </c>
      <c r="F290" s="113"/>
      <c r="G290" s="114" t="s">
        <v>324</v>
      </c>
      <c r="H290" s="114" t="s">
        <v>107</v>
      </c>
      <c r="I290" s="113" t="s">
        <v>108</v>
      </c>
      <c r="J290" s="113"/>
      <c r="K290" s="115"/>
      <c r="L290" s="116"/>
      <c r="M290" s="117">
        <v>2097351</v>
      </c>
      <c r="N290" s="113">
        <v>1</v>
      </c>
      <c r="O290" s="113" t="s">
        <v>510</v>
      </c>
      <c r="P290" s="119">
        <v>45786</v>
      </c>
      <c r="Q290" s="119">
        <v>45836</v>
      </c>
      <c r="R290" s="120">
        <f>M290*V290</f>
        <v>4194702</v>
      </c>
      <c r="S290" s="118"/>
      <c r="T290" s="118"/>
      <c r="U290" s="120">
        <v>0</v>
      </c>
      <c r="V290" s="148">
        <v>2</v>
      </c>
      <c r="W290" s="122">
        <f t="shared" si="83"/>
        <v>4194702</v>
      </c>
      <c r="X290" s="123" t="s">
        <v>92</v>
      </c>
      <c r="Y290" s="124" t="s">
        <v>466</v>
      </c>
      <c r="Z290" s="125" t="s">
        <v>110</v>
      </c>
      <c r="AA290" s="125" t="s">
        <v>347</v>
      </c>
      <c r="AB290" s="125" t="s">
        <v>320</v>
      </c>
      <c r="AC290" s="126" t="str">
        <f t="shared" si="84"/>
        <v>CLE-274</v>
      </c>
      <c r="AD290" s="123">
        <v>80111600</v>
      </c>
      <c r="AE290" s="47" t="s">
        <v>662</v>
      </c>
      <c r="AF290" s="127" t="s">
        <v>653</v>
      </c>
      <c r="AG290" s="127" t="s">
        <v>653</v>
      </c>
      <c r="AH290" s="141">
        <v>2</v>
      </c>
      <c r="AI290" s="132" t="s">
        <v>96</v>
      </c>
      <c r="AJ290" s="151" t="s">
        <v>97</v>
      </c>
      <c r="AK290" s="128">
        <f t="shared" si="80"/>
        <v>4194702</v>
      </c>
      <c r="AL290" s="128">
        <f t="shared" si="81"/>
        <v>4194702</v>
      </c>
      <c r="AM290" s="128"/>
      <c r="AN290" s="132" t="s">
        <v>94</v>
      </c>
      <c r="AO290" s="132" t="s">
        <v>98</v>
      </c>
      <c r="AP290" s="152" t="s">
        <v>99</v>
      </c>
      <c r="AQ290" s="153" t="s">
        <v>100</v>
      </c>
      <c r="AR290" s="129" t="s">
        <v>32</v>
      </c>
      <c r="AS290" s="130" t="s">
        <v>605</v>
      </c>
      <c r="AT290" s="131" t="s">
        <v>102</v>
      </c>
      <c r="AU290" s="132" t="s">
        <v>94</v>
      </c>
      <c r="AV290" s="132" t="s">
        <v>110</v>
      </c>
      <c r="AW290" s="133" t="s">
        <v>103</v>
      </c>
      <c r="AX290" s="133" t="s">
        <v>104</v>
      </c>
      <c r="AY290" s="133" t="s">
        <v>105</v>
      </c>
      <c r="AZ290" s="133" t="s">
        <v>103</v>
      </c>
      <c r="BA290" s="133"/>
      <c r="BB290" s="133"/>
    </row>
    <row r="291" spans="1:54" s="3" customFormat="1" ht="60">
      <c r="B291" s="113">
        <v>275</v>
      </c>
      <c r="C291" s="113" t="s">
        <v>290</v>
      </c>
      <c r="D291" s="113" t="s">
        <v>29</v>
      </c>
      <c r="E291" s="113" t="s">
        <v>32</v>
      </c>
      <c r="F291" s="113"/>
      <c r="G291" s="114" t="s">
        <v>324</v>
      </c>
      <c r="H291" s="114" t="s">
        <v>107</v>
      </c>
      <c r="I291" s="113" t="s">
        <v>108</v>
      </c>
      <c r="J291" s="113"/>
      <c r="K291" s="115"/>
      <c r="L291" s="116"/>
      <c r="M291" s="117">
        <v>2097351</v>
      </c>
      <c r="N291" s="113">
        <v>1</v>
      </c>
      <c r="O291" s="113" t="s">
        <v>510</v>
      </c>
      <c r="P291" s="119">
        <v>45786</v>
      </c>
      <c r="Q291" s="119">
        <v>45836</v>
      </c>
      <c r="R291" s="175">
        <v>4010162</v>
      </c>
      <c r="S291" s="118"/>
      <c r="T291" s="118"/>
      <c r="U291" s="120">
        <v>0</v>
      </c>
      <c r="V291" s="148">
        <v>2</v>
      </c>
      <c r="W291" s="122">
        <f t="shared" si="83"/>
        <v>4010162</v>
      </c>
      <c r="X291" s="123" t="s">
        <v>92</v>
      </c>
      <c r="Y291" s="124" t="s">
        <v>466</v>
      </c>
      <c r="Z291" s="125" t="s">
        <v>110</v>
      </c>
      <c r="AA291" s="125" t="s">
        <v>347</v>
      </c>
      <c r="AB291" s="125" t="s">
        <v>94</v>
      </c>
      <c r="AC291" s="126" t="str">
        <f t="shared" si="84"/>
        <v>CLE-275</v>
      </c>
      <c r="AD291" s="123">
        <v>80111600</v>
      </c>
      <c r="AE291" s="47" t="s">
        <v>663</v>
      </c>
      <c r="AF291" s="127" t="s">
        <v>653</v>
      </c>
      <c r="AG291" s="127" t="s">
        <v>653</v>
      </c>
      <c r="AH291" s="141">
        <v>2</v>
      </c>
      <c r="AI291" s="132" t="s">
        <v>96</v>
      </c>
      <c r="AJ291" s="151" t="s">
        <v>97</v>
      </c>
      <c r="AK291" s="128">
        <f t="shared" si="80"/>
        <v>4010162</v>
      </c>
      <c r="AL291" s="128">
        <f t="shared" si="81"/>
        <v>4010162</v>
      </c>
      <c r="AM291" s="128"/>
      <c r="AN291" s="132" t="s">
        <v>94</v>
      </c>
      <c r="AO291" s="132" t="s">
        <v>98</v>
      </c>
      <c r="AP291" s="152" t="s">
        <v>99</v>
      </c>
      <c r="AQ291" s="153" t="s">
        <v>100</v>
      </c>
      <c r="AR291" s="129" t="s">
        <v>32</v>
      </c>
      <c r="AS291" s="130" t="s">
        <v>606</v>
      </c>
      <c r="AT291" s="131" t="s">
        <v>102</v>
      </c>
      <c r="AU291" s="132" t="s">
        <v>94</v>
      </c>
      <c r="AV291" s="132" t="s">
        <v>110</v>
      </c>
      <c r="AW291" s="133" t="s">
        <v>103</v>
      </c>
      <c r="AX291" s="133" t="s">
        <v>104</v>
      </c>
      <c r="AY291" s="133" t="s">
        <v>105</v>
      </c>
      <c r="AZ291" s="133" t="s">
        <v>103</v>
      </c>
      <c r="BA291" s="133"/>
      <c r="BB291" s="133"/>
    </row>
    <row r="292" spans="1:54" s="3" customFormat="1" ht="60">
      <c r="B292" s="113">
        <v>276</v>
      </c>
      <c r="C292" s="113" t="s">
        <v>290</v>
      </c>
      <c r="D292" s="113" t="s">
        <v>29</v>
      </c>
      <c r="E292" s="113" t="s">
        <v>32</v>
      </c>
      <c r="F292" s="113"/>
      <c r="G292" s="114" t="s">
        <v>324</v>
      </c>
      <c r="H292" s="114" t="s">
        <v>107</v>
      </c>
      <c r="I292" s="113" t="s">
        <v>108</v>
      </c>
      <c r="J292" s="113"/>
      <c r="K292" s="115"/>
      <c r="L292" s="116"/>
      <c r="M292" s="117">
        <v>721561</v>
      </c>
      <c r="N292" s="113">
        <v>1</v>
      </c>
      <c r="O292" s="113" t="s">
        <v>510</v>
      </c>
      <c r="P292" s="119">
        <v>45786</v>
      </c>
      <c r="Q292" s="119">
        <v>45836</v>
      </c>
      <c r="R292" s="120">
        <f t="shared" ref="R292:R301" si="85">M292*V292</f>
        <v>1443122</v>
      </c>
      <c r="S292" s="118"/>
      <c r="T292" s="118"/>
      <c r="U292" s="120">
        <v>0</v>
      </c>
      <c r="V292" s="148">
        <v>2</v>
      </c>
      <c r="W292" s="122">
        <f t="shared" si="83"/>
        <v>1443122</v>
      </c>
      <c r="X292" s="123" t="s">
        <v>92</v>
      </c>
      <c r="Y292" s="124" t="s">
        <v>466</v>
      </c>
      <c r="Z292" s="125" t="s">
        <v>110</v>
      </c>
      <c r="AA292" s="125" t="s">
        <v>347</v>
      </c>
      <c r="AB292" s="125" t="s">
        <v>320</v>
      </c>
      <c r="AC292" s="126" t="str">
        <f t="shared" si="84"/>
        <v>CLE-276</v>
      </c>
      <c r="AD292" s="123">
        <v>80111600</v>
      </c>
      <c r="AE292" s="47" t="s">
        <v>664</v>
      </c>
      <c r="AF292" s="127" t="s">
        <v>653</v>
      </c>
      <c r="AG292" s="127" t="s">
        <v>653</v>
      </c>
      <c r="AH292" s="141">
        <v>2</v>
      </c>
      <c r="AI292" s="132" t="s">
        <v>96</v>
      </c>
      <c r="AJ292" s="151" t="s">
        <v>97</v>
      </c>
      <c r="AK292" s="128">
        <f t="shared" si="80"/>
        <v>1443122</v>
      </c>
      <c r="AL292" s="128">
        <f t="shared" si="81"/>
        <v>1443122</v>
      </c>
      <c r="AM292" s="128"/>
      <c r="AN292" s="132" t="s">
        <v>94</v>
      </c>
      <c r="AO292" s="132" t="s">
        <v>98</v>
      </c>
      <c r="AP292" s="152" t="s">
        <v>99</v>
      </c>
      <c r="AQ292" s="153" t="s">
        <v>100</v>
      </c>
      <c r="AR292" s="129" t="s">
        <v>32</v>
      </c>
      <c r="AS292" s="130" t="s">
        <v>607</v>
      </c>
      <c r="AT292" s="131" t="s">
        <v>102</v>
      </c>
      <c r="AU292" s="132" t="s">
        <v>94</v>
      </c>
      <c r="AV292" s="132" t="s">
        <v>110</v>
      </c>
      <c r="AW292" s="133" t="s">
        <v>103</v>
      </c>
      <c r="AX292" s="133" t="s">
        <v>104</v>
      </c>
      <c r="AY292" s="133" t="s">
        <v>105</v>
      </c>
      <c r="AZ292" s="133" t="s">
        <v>103</v>
      </c>
      <c r="BA292" s="133"/>
      <c r="BB292" s="133"/>
    </row>
    <row r="293" spans="1:54" s="3" customFormat="1" ht="60">
      <c r="B293" s="113">
        <v>277</v>
      </c>
      <c r="C293" s="113" t="s">
        <v>290</v>
      </c>
      <c r="D293" s="113" t="s">
        <v>29</v>
      </c>
      <c r="E293" s="113" t="s">
        <v>32</v>
      </c>
      <c r="F293" s="113"/>
      <c r="G293" s="114" t="s">
        <v>324</v>
      </c>
      <c r="H293" s="114" t="s">
        <v>107</v>
      </c>
      <c r="I293" s="113" t="s">
        <v>108</v>
      </c>
      <c r="J293" s="113"/>
      <c r="K293" s="115"/>
      <c r="L293" s="116"/>
      <c r="M293" s="117">
        <v>721669</v>
      </c>
      <c r="N293" s="113">
        <v>1</v>
      </c>
      <c r="O293" s="113" t="s">
        <v>510</v>
      </c>
      <c r="P293" s="119">
        <v>45786</v>
      </c>
      <c r="Q293" s="119">
        <v>45836</v>
      </c>
      <c r="R293" s="120">
        <f t="shared" si="85"/>
        <v>1443338</v>
      </c>
      <c r="S293" s="118"/>
      <c r="T293" s="118"/>
      <c r="U293" s="120">
        <v>0</v>
      </c>
      <c r="V293" s="148">
        <v>2</v>
      </c>
      <c r="W293" s="122">
        <f t="shared" si="83"/>
        <v>1443338</v>
      </c>
      <c r="X293" s="123" t="s">
        <v>92</v>
      </c>
      <c r="Y293" s="124" t="s">
        <v>466</v>
      </c>
      <c r="Z293" s="125" t="s">
        <v>110</v>
      </c>
      <c r="AA293" s="125" t="s">
        <v>347</v>
      </c>
      <c r="AB293" s="125" t="s">
        <v>320</v>
      </c>
      <c r="AC293" s="126" t="str">
        <f t="shared" si="84"/>
        <v>CLE-277</v>
      </c>
      <c r="AD293" s="123">
        <v>80111600</v>
      </c>
      <c r="AE293" s="47" t="s">
        <v>665</v>
      </c>
      <c r="AF293" s="127" t="s">
        <v>653</v>
      </c>
      <c r="AG293" s="127" t="s">
        <v>653</v>
      </c>
      <c r="AH293" s="141">
        <v>2</v>
      </c>
      <c r="AI293" s="132" t="s">
        <v>96</v>
      </c>
      <c r="AJ293" s="151" t="s">
        <v>97</v>
      </c>
      <c r="AK293" s="128">
        <f t="shared" si="80"/>
        <v>1443338</v>
      </c>
      <c r="AL293" s="128">
        <f t="shared" si="81"/>
        <v>1443338</v>
      </c>
      <c r="AM293" s="128"/>
      <c r="AN293" s="132" t="s">
        <v>94</v>
      </c>
      <c r="AO293" s="132" t="s">
        <v>98</v>
      </c>
      <c r="AP293" s="152" t="s">
        <v>99</v>
      </c>
      <c r="AQ293" s="153" t="s">
        <v>100</v>
      </c>
      <c r="AR293" s="129" t="s">
        <v>32</v>
      </c>
      <c r="AS293" s="130" t="s">
        <v>608</v>
      </c>
      <c r="AT293" s="131" t="s">
        <v>102</v>
      </c>
      <c r="AU293" s="132" t="s">
        <v>94</v>
      </c>
      <c r="AV293" s="132" t="s">
        <v>110</v>
      </c>
      <c r="AW293" s="133" t="s">
        <v>103</v>
      </c>
      <c r="AX293" s="133" t="s">
        <v>104</v>
      </c>
      <c r="AY293" s="133" t="s">
        <v>105</v>
      </c>
      <c r="AZ293" s="133" t="s">
        <v>103</v>
      </c>
      <c r="BA293" s="133"/>
      <c r="BB293" s="133"/>
    </row>
    <row r="294" spans="1:54" s="3" customFormat="1" ht="60">
      <c r="B294" s="113">
        <v>278</v>
      </c>
      <c r="C294" s="113" t="s">
        <v>290</v>
      </c>
      <c r="D294" s="113" t="s">
        <v>29</v>
      </c>
      <c r="E294" s="113" t="s">
        <v>32</v>
      </c>
      <c r="F294" s="113"/>
      <c r="G294" s="114" t="s">
        <v>324</v>
      </c>
      <c r="H294" s="114" t="s">
        <v>107</v>
      </c>
      <c r="I294" s="113" t="s">
        <v>108</v>
      </c>
      <c r="J294" s="113"/>
      <c r="K294" s="115"/>
      <c r="L294" s="116"/>
      <c r="M294" s="117">
        <v>721561</v>
      </c>
      <c r="N294" s="113">
        <v>1</v>
      </c>
      <c r="O294" s="113" t="s">
        <v>510</v>
      </c>
      <c r="P294" s="119">
        <v>45786</v>
      </c>
      <c r="Q294" s="119">
        <v>45836</v>
      </c>
      <c r="R294" s="120">
        <f t="shared" si="85"/>
        <v>1443122</v>
      </c>
      <c r="S294" s="118"/>
      <c r="T294" s="118"/>
      <c r="U294" s="120">
        <v>0</v>
      </c>
      <c r="V294" s="148">
        <v>2</v>
      </c>
      <c r="W294" s="122">
        <f t="shared" si="83"/>
        <v>1443122</v>
      </c>
      <c r="X294" s="123" t="s">
        <v>92</v>
      </c>
      <c r="Y294" s="124" t="s">
        <v>466</v>
      </c>
      <c r="Z294" s="125" t="s">
        <v>110</v>
      </c>
      <c r="AA294" s="125" t="s">
        <v>347</v>
      </c>
      <c r="AB294" s="125" t="s">
        <v>320</v>
      </c>
      <c r="AC294" s="126" t="str">
        <f t="shared" si="84"/>
        <v>CLE-278</v>
      </c>
      <c r="AD294" s="123">
        <v>80111600</v>
      </c>
      <c r="AE294" s="47" t="s">
        <v>666</v>
      </c>
      <c r="AF294" s="127" t="s">
        <v>653</v>
      </c>
      <c r="AG294" s="127" t="s">
        <v>653</v>
      </c>
      <c r="AH294" s="141">
        <v>2</v>
      </c>
      <c r="AI294" s="132" t="s">
        <v>96</v>
      </c>
      <c r="AJ294" s="151" t="s">
        <v>97</v>
      </c>
      <c r="AK294" s="128">
        <f t="shared" si="80"/>
        <v>1443122</v>
      </c>
      <c r="AL294" s="128">
        <f t="shared" si="81"/>
        <v>1443122</v>
      </c>
      <c r="AM294" s="128"/>
      <c r="AN294" s="132" t="s">
        <v>94</v>
      </c>
      <c r="AO294" s="132" t="s">
        <v>98</v>
      </c>
      <c r="AP294" s="152" t="s">
        <v>99</v>
      </c>
      <c r="AQ294" s="153" t="s">
        <v>100</v>
      </c>
      <c r="AR294" s="129" t="s">
        <v>32</v>
      </c>
      <c r="AS294" s="130" t="s">
        <v>609</v>
      </c>
      <c r="AT294" s="131" t="s">
        <v>102</v>
      </c>
      <c r="AU294" s="132" t="s">
        <v>94</v>
      </c>
      <c r="AV294" s="132" t="s">
        <v>110</v>
      </c>
      <c r="AW294" s="133" t="s">
        <v>103</v>
      </c>
      <c r="AX294" s="133" t="s">
        <v>104</v>
      </c>
      <c r="AY294" s="133" t="s">
        <v>105</v>
      </c>
      <c r="AZ294" s="133" t="s">
        <v>103</v>
      </c>
      <c r="BA294" s="133"/>
      <c r="BB294" s="133"/>
    </row>
    <row r="295" spans="1:54" s="3" customFormat="1" ht="60">
      <c r="B295" s="113">
        <v>279</v>
      </c>
      <c r="C295" s="113" t="s">
        <v>290</v>
      </c>
      <c r="D295" s="113" t="s">
        <v>29</v>
      </c>
      <c r="E295" s="113" t="s">
        <v>32</v>
      </c>
      <c r="F295" s="113"/>
      <c r="G295" s="114" t="s">
        <v>324</v>
      </c>
      <c r="H295" s="114" t="s">
        <v>107</v>
      </c>
      <c r="I295" s="113" t="s">
        <v>108</v>
      </c>
      <c r="J295" s="113"/>
      <c r="K295" s="115"/>
      <c r="L295" s="116"/>
      <c r="M295" s="117">
        <v>721561</v>
      </c>
      <c r="N295" s="113">
        <v>1</v>
      </c>
      <c r="O295" s="113" t="s">
        <v>510</v>
      </c>
      <c r="P295" s="119">
        <v>45786</v>
      </c>
      <c r="Q295" s="119">
        <v>45836</v>
      </c>
      <c r="R295" s="120">
        <f t="shared" si="85"/>
        <v>1443122</v>
      </c>
      <c r="S295" s="118"/>
      <c r="T295" s="118"/>
      <c r="U295" s="120">
        <v>0</v>
      </c>
      <c r="V295" s="148">
        <v>2</v>
      </c>
      <c r="W295" s="122">
        <f t="shared" si="83"/>
        <v>1443122</v>
      </c>
      <c r="X295" s="123" t="s">
        <v>92</v>
      </c>
      <c r="Y295" s="124" t="s">
        <v>466</v>
      </c>
      <c r="Z295" s="125" t="s">
        <v>110</v>
      </c>
      <c r="AA295" s="125" t="s">
        <v>347</v>
      </c>
      <c r="AB295" s="125" t="s">
        <v>320</v>
      </c>
      <c r="AC295" s="126" t="str">
        <f t="shared" si="84"/>
        <v>CLE-279</v>
      </c>
      <c r="AD295" s="123">
        <v>80111600</v>
      </c>
      <c r="AE295" s="47" t="s">
        <v>667</v>
      </c>
      <c r="AF295" s="127" t="s">
        <v>653</v>
      </c>
      <c r="AG295" s="127" t="s">
        <v>653</v>
      </c>
      <c r="AH295" s="141">
        <v>2</v>
      </c>
      <c r="AI295" s="132" t="s">
        <v>96</v>
      </c>
      <c r="AJ295" s="151" t="s">
        <v>97</v>
      </c>
      <c r="AK295" s="128">
        <f t="shared" si="80"/>
        <v>1443122</v>
      </c>
      <c r="AL295" s="128">
        <f t="shared" si="81"/>
        <v>1443122</v>
      </c>
      <c r="AM295" s="128"/>
      <c r="AN295" s="132" t="s">
        <v>94</v>
      </c>
      <c r="AO295" s="132" t="s">
        <v>98</v>
      </c>
      <c r="AP295" s="152" t="s">
        <v>99</v>
      </c>
      <c r="AQ295" s="153" t="s">
        <v>100</v>
      </c>
      <c r="AR295" s="129" t="s">
        <v>32</v>
      </c>
      <c r="AS295" s="130" t="s">
        <v>610</v>
      </c>
      <c r="AT295" s="131" t="s">
        <v>102</v>
      </c>
      <c r="AU295" s="132" t="s">
        <v>94</v>
      </c>
      <c r="AV295" s="132" t="s">
        <v>110</v>
      </c>
      <c r="AW295" s="133" t="s">
        <v>103</v>
      </c>
      <c r="AX295" s="133" t="s">
        <v>104</v>
      </c>
      <c r="AY295" s="133" t="s">
        <v>105</v>
      </c>
      <c r="AZ295" s="133" t="s">
        <v>103</v>
      </c>
      <c r="BA295" s="133"/>
      <c r="BB295" s="133"/>
    </row>
    <row r="296" spans="1:54" s="3" customFormat="1" ht="60">
      <c r="B296" s="113">
        <v>280</v>
      </c>
      <c r="C296" s="113" t="s">
        <v>290</v>
      </c>
      <c r="D296" s="113" t="s">
        <v>29</v>
      </c>
      <c r="E296" s="113" t="s">
        <v>32</v>
      </c>
      <c r="F296" s="113"/>
      <c r="G296" s="114" t="s">
        <v>324</v>
      </c>
      <c r="H296" s="114" t="s">
        <v>107</v>
      </c>
      <c r="I296" s="113" t="s">
        <v>108</v>
      </c>
      <c r="J296" s="113"/>
      <c r="K296" s="115"/>
      <c r="L296" s="116"/>
      <c r="M296" s="117">
        <v>721615</v>
      </c>
      <c r="N296" s="113">
        <v>1</v>
      </c>
      <c r="O296" s="113" t="s">
        <v>510</v>
      </c>
      <c r="P296" s="119">
        <v>45786</v>
      </c>
      <c r="Q296" s="119">
        <v>45836</v>
      </c>
      <c r="R296" s="120">
        <f t="shared" si="85"/>
        <v>1443230</v>
      </c>
      <c r="S296" s="118"/>
      <c r="T296" s="118"/>
      <c r="U296" s="120">
        <v>0</v>
      </c>
      <c r="V296" s="148">
        <v>2</v>
      </c>
      <c r="W296" s="122">
        <v>1443230</v>
      </c>
      <c r="X296" s="123" t="s">
        <v>92</v>
      </c>
      <c r="Y296" s="124" t="s">
        <v>466</v>
      </c>
      <c r="Z296" s="125" t="s">
        <v>110</v>
      </c>
      <c r="AA296" s="125" t="s">
        <v>347</v>
      </c>
      <c r="AB296" s="125" t="s">
        <v>320</v>
      </c>
      <c r="AC296" s="126" t="str">
        <f t="shared" si="84"/>
        <v>CLE-280</v>
      </c>
      <c r="AD296" s="123">
        <v>80111600</v>
      </c>
      <c r="AE296" s="47" t="s">
        <v>668</v>
      </c>
      <c r="AF296" s="127" t="s">
        <v>653</v>
      </c>
      <c r="AG296" s="127" t="s">
        <v>653</v>
      </c>
      <c r="AH296" s="141">
        <v>2</v>
      </c>
      <c r="AI296" s="132" t="s">
        <v>96</v>
      </c>
      <c r="AJ296" s="151" t="s">
        <v>97</v>
      </c>
      <c r="AK296" s="128">
        <f t="shared" si="80"/>
        <v>1443230</v>
      </c>
      <c r="AL296" s="128">
        <f t="shared" si="81"/>
        <v>1443230</v>
      </c>
      <c r="AM296" s="128"/>
      <c r="AN296" s="132" t="s">
        <v>94</v>
      </c>
      <c r="AO296" s="132" t="s">
        <v>98</v>
      </c>
      <c r="AP296" s="152" t="s">
        <v>99</v>
      </c>
      <c r="AQ296" s="153" t="s">
        <v>100</v>
      </c>
      <c r="AR296" s="129" t="s">
        <v>32</v>
      </c>
      <c r="AS296" s="130" t="s">
        <v>611</v>
      </c>
      <c r="AT296" s="131" t="s">
        <v>102</v>
      </c>
      <c r="AU296" s="132" t="s">
        <v>94</v>
      </c>
      <c r="AV296" s="132" t="s">
        <v>110</v>
      </c>
      <c r="AW296" s="133" t="s">
        <v>103</v>
      </c>
      <c r="AX296" s="133" t="s">
        <v>104</v>
      </c>
      <c r="AY296" s="133" t="s">
        <v>105</v>
      </c>
      <c r="AZ296" s="133" t="s">
        <v>103</v>
      </c>
      <c r="BA296" s="133"/>
      <c r="BB296" s="133"/>
    </row>
    <row r="297" spans="1:54" s="3" customFormat="1" ht="60">
      <c r="B297" s="113">
        <v>281</v>
      </c>
      <c r="C297" s="113" t="s">
        <v>290</v>
      </c>
      <c r="D297" s="113" t="s">
        <v>29</v>
      </c>
      <c r="E297" s="113" t="s">
        <v>32</v>
      </c>
      <c r="F297" s="113"/>
      <c r="G297" s="114" t="s">
        <v>324</v>
      </c>
      <c r="H297" s="114" t="s">
        <v>107</v>
      </c>
      <c r="I297" s="113" t="s">
        <v>108</v>
      </c>
      <c r="J297" s="113"/>
      <c r="K297" s="115"/>
      <c r="L297" s="116"/>
      <c r="M297" s="117">
        <v>1350000</v>
      </c>
      <c r="N297" s="113">
        <v>1</v>
      </c>
      <c r="O297" s="113" t="s">
        <v>510</v>
      </c>
      <c r="P297" s="119">
        <v>45790</v>
      </c>
      <c r="Q297" s="119">
        <v>45898</v>
      </c>
      <c r="R297" s="120">
        <f t="shared" si="85"/>
        <v>5400000</v>
      </c>
      <c r="S297" s="118"/>
      <c r="T297" s="118"/>
      <c r="U297" s="120">
        <v>0</v>
      </c>
      <c r="V297" s="148">
        <v>4</v>
      </c>
      <c r="W297" s="122">
        <f>R297+U297</f>
        <v>5400000</v>
      </c>
      <c r="X297" s="123" t="s">
        <v>92</v>
      </c>
      <c r="Y297" s="124" t="s">
        <v>466</v>
      </c>
      <c r="Z297" s="125" t="s">
        <v>110</v>
      </c>
      <c r="AA297" s="125" t="s">
        <v>347</v>
      </c>
      <c r="AB297" s="125" t="s">
        <v>320</v>
      </c>
      <c r="AC297" s="126" t="str">
        <f t="shared" si="84"/>
        <v>CLE-281</v>
      </c>
      <c r="AD297" s="123">
        <v>80111601</v>
      </c>
      <c r="AE297" s="47" t="s">
        <v>654</v>
      </c>
      <c r="AF297" s="127" t="s">
        <v>653</v>
      </c>
      <c r="AG297" s="127" t="s">
        <v>653</v>
      </c>
      <c r="AH297" s="141">
        <v>4</v>
      </c>
      <c r="AI297" s="132" t="s">
        <v>96</v>
      </c>
      <c r="AJ297" s="151" t="s">
        <v>97</v>
      </c>
      <c r="AK297" s="128">
        <f t="shared" si="80"/>
        <v>5400000</v>
      </c>
      <c r="AL297" s="128">
        <f t="shared" si="81"/>
        <v>5400000</v>
      </c>
      <c r="AM297" s="128"/>
      <c r="AN297" s="132" t="s">
        <v>94</v>
      </c>
      <c r="AO297" s="132" t="s">
        <v>98</v>
      </c>
      <c r="AP297" s="152" t="s">
        <v>99</v>
      </c>
      <c r="AQ297" s="153" t="s">
        <v>100</v>
      </c>
      <c r="AR297" s="129" t="s">
        <v>32</v>
      </c>
      <c r="AS297" s="130" t="s">
        <v>612</v>
      </c>
      <c r="AT297" s="131" t="s">
        <v>102</v>
      </c>
      <c r="AU297" s="132" t="s">
        <v>94</v>
      </c>
      <c r="AV297" s="132" t="s">
        <v>110</v>
      </c>
      <c r="AW297" s="133" t="s">
        <v>103</v>
      </c>
      <c r="AX297" s="133" t="s">
        <v>104</v>
      </c>
      <c r="AY297" s="133" t="s">
        <v>105</v>
      </c>
      <c r="AZ297" s="133" t="s">
        <v>103</v>
      </c>
      <c r="BA297" s="133"/>
      <c r="BB297" s="133"/>
    </row>
    <row r="298" spans="1:54" s="3" customFormat="1" ht="60">
      <c r="B298" s="113">
        <v>282</v>
      </c>
      <c r="C298" s="113" t="s">
        <v>290</v>
      </c>
      <c r="D298" s="113" t="s">
        <v>29</v>
      </c>
      <c r="E298" s="113" t="s">
        <v>32</v>
      </c>
      <c r="F298" s="113"/>
      <c r="G298" s="114" t="s">
        <v>324</v>
      </c>
      <c r="H298" s="114" t="s">
        <v>107</v>
      </c>
      <c r="I298" s="113" t="s">
        <v>108</v>
      </c>
      <c r="J298" s="113"/>
      <c r="K298" s="115"/>
      <c r="L298" s="116"/>
      <c r="M298" s="117">
        <v>1084329</v>
      </c>
      <c r="N298" s="113">
        <v>1</v>
      </c>
      <c r="O298" s="113" t="s">
        <v>510</v>
      </c>
      <c r="P298" s="119">
        <v>45789</v>
      </c>
      <c r="Q298" s="119">
        <v>45836</v>
      </c>
      <c r="R298" s="120">
        <f t="shared" si="85"/>
        <v>2168658</v>
      </c>
      <c r="S298" s="118"/>
      <c r="T298" s="118"/>
      <c r="U298" s="120">
        <v>0</v>
      </c>
      <c r="V298" s="148">
        <v>2</v>
      </c>
      <c r="W298" s="122">
        <f>R298+U298</f>
        <v>2168658</v>
      </c>
      <c r="X298" s="123" t="s">
        <v>92</v>
      </c>
      <c r="Y298" s="124" t="s">
        <v>466</v>
      </c>
      <c r="Z298" s="125" t="s">
        <v>110</v>
      </c>
      <c r="AA298" s="125" t="s">
        <v>347</v>
      </c>
      <c r="AB298" s="125" t="s">
        <v>641</v>
      </c>
      <c r="AC298" s="126" t="str">
        <f t="shared" si="84"/>
        <v>CLE-282</v>
      </c>
      <c r="AD298" s="123">
        <v>80111600</v>
      </c>
      <c r="AE298" s="47" t="s">
        <v>655</v>
      </c>
      <c r="AF298" s="127" t="s">
        <v>653</v>
      </c>
      <c r="AG298" s="127" t="s">
        <v>653</v>
      </c>
      <c r="AH298" s="141">
        <v>2</v>
      </c>
      <c r="AI298" s="132" t="s">
        <v>96</v>
      </c>
      <c r="AJ298" s="151" t="s">
        <v>97</v>
      </c>
      <c r="AK298" s="128">
        <f t="shared" si="80"/>
        <v>2168658</v>
      </c>
      <c r="AL298" s="128">
        <f t="shared" si="81"/>
        <v>2168658</v>
      </c>
      <c r="AM298" s="128"/>
      <c r="AN298" s="132" t="s">
        <v>94</v>
      </c>
      <c r="AO298" s="132" t="s">
        <v>98</v>
      </c>
      <c r="AP298" s="152" t="s">
        <v>99</v>
      </c>
      <c r="AQ298" s="153" t="s">
        <v>100</v>
      </c>
      <c r="AR298" s="129" t="s">
        <v>32</v>
      </c>
      <c r="AS298" s="130" t="s">
        <v>613</v>
      </c>
      <c r="AT298" s="131" t="s">
        <v>102</v>
      </c>
      <c r="AU298" s="132" t="s">
        <v>94</v>
      </c>
      <c r="AV298" s="132" t="s">
        <v>110</v>
      </c>
      <c r="AW298" s="133" t="s">
        <v>103</v>
      </c>
      <c r="AX298" s="133" t="s">
        <v>104</v>
      </c>
      <c r="AY298" s="133" t="s">
        <v>105</v>
      </c>
      <c r="AZ298" s="133" t="s">
        <v>103</v>
      </c>
      <c r="BA298" s="133"/>
      <c r="BB298" s="133"/>
    </row>
    <row r="299" spans="1:54" s="3" customFormat="1" ht="60">
      <c r="B299" s="113">
        <v>283</v>
      </c>
      <c r="C299" s="113" t="s">
        <v>290</v>
      </c>
      <c r="D299" s="113" t="s">
        <v>29</v>
      </c>
      <c r="E299" s="113" t="s">
        <v>32</v>
      </c>
      <c r="F299" s="113"/>
      <c r="G299" s="114" t="s">
        <v>324</v>
      </c>
      <c r="H299" s="114" t="s">
        <v>107</v>
      </c>
      <c r="I299" s="113" t="s">
        <v>108</v>
      </c>
      <c r="J299" s="113"/>
      <c r="K299" s="115"/>
      <c r="L299" s="116"/>
      <c r="M299" s="117">
        <v>1223095</v>
      </c>
      <c r="N299" s="113">
        <v>1</v>
      </c>
      <c r="O299" s="113" t="s">
        <v>510</v>
      </c>
      <c r="P299" s="119">
        <v>45789</v>
      </c>
      <c r="Q299" s="119">
        <v>45836</v>
      </c>
      <c r="R299" s="120">
        <f t="shared" si="85"/>
        <v>2446190</v>
      </c>
      <c r="S299" s="118"/>
      <c r="T299" s="118"/>
      <c r="U299" s="120">
        <v>0</v>
      </c>
      <c r="V299" s="148">
        <v>2</v>
      </c>
      <c r="W299" s="122">
        <f>R299+U299</f>
        <v>2446190</v>
      </c>
      <c r="X299" s="123" t="s">
        <v>92</v>
      </c>
      <c r="Y299" s="124" t="s">
        <v>466</v>
      </c>
      <c r="Z299" s="125" t="s">
        <v>110</v>
      </c>
      <c r="AA299" s="125" t="s">
        <v>347</v>
      </c>
      <c r="AB299" s="125" t="s">
        <v>94</v>
      </c>
      <c r="AC299" s="126" t="str">
        <f t="shared" si="84"/>
        <v>CLE-283</v>
      </c>
      <c r="AD299" s="123">
        <v>80111600</v>
      </c>
      <c r="AE299" s="47" t="s">
        <v>656</v>
      </c>
      <c r="AF299" s="127" t="s">
        <v>653</v>
      </c>
      <c r="AG299" s="127" t="s">
        <v>653</v>
      </c>
      <c r="AH299" s="141">
        <v>2</v>
      </c>
      <c r="AI299" s="132" t="s">
        <v>96</v>
      </c>
      <c r="AJ299" s="151" t="s">
        <v>97</v>
      </c>
      <c r="AK299" s="128">
        <f t="shared" si="80"/>
        <v>2446190</v>
      </c>
      <c r="AL299" s="128">
        <f t="shared" si="81"/>
        <v>2446190</v>
      </c>
      <c r="AM299" s="128"/>
      <c r="AN299" s="132" t="s">
        <v>94</v>
      </c>
      <c r="AO299" s="132" t="s">
        <v>98</v>
      </c>
      <c r="AP299" s="152" t="s">
        <v>99</v>
      </c>
      <c r="AQ299" s="153" t="s">
        <v>100</v>
      </c>
      <c r="AR299" s="129" t="s">
        <v>32</v>
      </c>
      <c r="AS299" s="130" t="s">
        <v>614</v>
      </c>
      <c r="AT299" s="131" t="s">
        <v>102</v>
      </c>
      <c r="AU299" s="132" t="s">
        <v>94</v>
      </c>
      <c r="AV299" s="132" t="s">
        <v>110</v>
      </c>
      <c r="AW299" s="133" t="s">
        <v>103</v>
      </c>
      <c r="AX299" s="133" t="s">
        <v>104</v>
      </c>
      <c r="AY299" s="133" t="s">
        <v>105</v>
      </c>
      <c r="AZ299" s="133" t="s">
        <v>103</v>
      </c>
      <c r="BA299" s="133"/>
      <c r="BB299" s="133"/>
    </row>
    <row r="300" spans="1:54" s="3" customFormat="1" ht="60">
      <c r="B300" s="113">
        <v>284</v>
      </c>
      <c r="C300" s="113" t="s">
        <v>290</v>
      </c>
      <c r="D300" s="113" t="s">
        <v>29</v>
      </c>
      <c r="E300" s="113" t="s">
        <v>32</v>
      </c>
      <c r="F300" s="113"/>
      <c r="G300" s="114" t="s">
        <v>324</v>
      </c>
      <c r="H300" s="114" t="s">
        <v>107</v>
      </c>
      <c r="I300" s="113" t="s">
        <v>108</v>
      </c>
      <c r="J300" s="113"/>
      <c r="K300" s="115"/>
      <c r="L300" s="116"/>
      <c r="M300" s="117">
        <v>927850</v>
      </c>
      <c r="N300" s="113">
        <v>1</v>
      </c>
      <c r="O300" s="113" t="s">
        <v>510</v>
      </c>
      <c r="P300" s="119">
        <v>45789</v>
      </c>
      <c r="Q300" s="119">
        <v>45836</v>
      </c>
      <c r="R300" s="120">
        <f t="shared" si="85"/>
        <v>1855700</v>
      </c>
      <c r="S300" s="118"/>
      <c r="T300" s="118"/>
      <c r="U300" s="120">
        <v>0</v>
      </c>
      <c r="V300" s="148">
        <v>2</v>
      </c>
      <c r="W300" s="122">
        <f>R300+U300</f>
        <v>1855700</v>
      </c>
      <c r="X300" s="123" t="s">
        <v>92</v>
      </c>
      <c r="Y300" s="124" t="s">
        <v>466</v>
      </c>
      <c r="Z300" s="125" t="s">
        <v>110</v>
      </c>
      <c r="AA300" s="125" t="s">
        <v>347</v>
      </c>
      <c r="AB300" s="125" t="s">
        <v>94</v>
      </c>
      <c r="AC300" s="126" t="str">
        <f t="shared" si="84"/>
        <v>CLE-284</v>
      </c>
      <c r="AD300" s="123">
        <v>80111600</v>
      </c>
      <c r="AE300" s="47" t="s">
        <v>657</v>
      </c>
      <c r="AF300" s="127" t="s">
        <v>653</v>
      </c>
      <c r="AG300" s="127" t="s">
        <v>653</v>
      </c>
      <c r="AH300" s="141">
        <v>2</v>
      </c>
      <c r="AI300" s="132" t="s">
        <v>96</v>
      </c>
      <c r="AJ300" s="151" t="s">
        <v>97</v>
      </c>
      <c r="AK300" s="128">
        <f t="shared" si="80"/>
        <v>1855700</v>
      </c>
      <c r="AL300" s="128">
        <f t="shared" si="81"/>
        <v>1855700</v>
      </c>
      <c r="AM300" s="128"/>
      <c r="AN300" s="132" t="s">
        <v>94</v>
      </c>
      <c r="AO300" s="132" t="s">
        <v>98</v>
      </c>
      <c r="AP300" s="152" t="s">
        <v>99</v>
      </c>
      <c r="AQ300" s="153" t="s">
        <v>100</v>
      </c>
      <c r="AR300" s="129" t="s">
        <v>32</v>
      </c>
      <c r="AS300" s="130" t="s">
        <v>615</v>
      </c>
      <c r="AT300" s="131" t="s">
        <v>102</v>
      </c>
      <c r="AU300" s="132" t="s">
        <v>94</v>
      </c>
      <c r="AV300" s="132" t="s">
        <v>110</v>
      </c>
      <c r="AW300" s="133" t="s">
        <v>103</v>
      </c>
      <c r="AX300" s="133" t="s">
        <v>104</v>
      </c>
      <c r="AY300" s="133" t="s">
        <v>105</v>
      </c>
      <c r="AZ300" s="133" t="s">
        <v>103</v>
      </c>
      <c r="BA300" s="133"/>
      <c r="BB300" s="133"/>
    </row>
    <row r="301" spans="1:54" s="3" customFormat="1" ht="60">
      <c r="A301" s="3" t="s">
        <v>113</v>
      </c>
      <c r="B301" s="113">
        <v>285</v>
      </c>
      <c r="C301" s="113" t="s">
        <v>85</v>
      </c>
      <c r="D301" s="113" t="s">
        <v>29</v>
      </c>
      <c r="E301" s="113" t="s">
        <v>30</v>
      </c>
      <c r="F301" s="113"/>
      <c r="G301" s="114" t="s">
        <v>106</v>
      </c>
      <c r="H301" s="114" t="s">
        <v>107</v>
      </c>
      <c r="I301" s="113" t="s">
        <v>115</v>
      </c>
      <c r="J301" s="113">
        <v>3</v>
      </c>
      <c r="K301" s="115">
        <v>5350000</v>
      </c>
      <c r="L301" s="116">
        <v>0.04</v>
      </c>
      <c r="M301" s="117">
        <f>+K301*(1+L301)</f>
        <v>5564000</v>
      </c>
      <c r="N301" s="113">
        <v>1</v>
      </c>
      <c r="O301" s="113" t="s">
        <v>109</v>
      </c>
      <c r="P301" s="119">
        <v>45809</v>
      </c>
      <c r="Q301" s="119">
        <v>46006</v>
      </c>
      <c r="R301" s="120">
        <f t="shared" si="85"/>
        <v>36166000</v>
      </c>
      <c r="S301" s="118"/>
      <c r="T301" s="118"/>
      <c r="U301" s="120">
        <f t="shared" ref="U301:U332" si="86">IF($O301="MENSUAL",ROUND((((T301-S301))/30),0)*$M301,((T301-S301)/30)*$M301)</f>
        <v>0</v>
      </c>
      <c r="V301" s="148">
        <v>6.5</v>
      </c>
      <c r="W301" s="122">
        <f>R301+U301</f>
        <v>36166000</v>
      </c>
      <c r="X301" s="123" t="s">
        <v>92</v>
      </c>
      <c r="Y301" s="124" t="s">
        <v>93</v>
      </c>
      <c r="Z301" s="125" t="s">
        <v>110</v>
      </c>
      <c r="AA301" s="125" t="s">
        <v>347</v>
      </c>
      <c r="AB301" s="125" t="s">
        <v>641</v>
      </c>
      <c r="AC301" s="126" t="str">
        <f>"CON-"&amp;B301</f>
        <v>CON-285</v>
      </c>
      <c r="AD301" s="123">
        <v>80111600</v>
      </c>
      <c r="AE301" s="47" t="s">
        <v>195</v>
      </c>
      <c r="AF301" s="127" t="s">
        <v>653</v>
      </c>
      <c r="AG301" s="127" t="s">
        <v>653</v>
      </c>
      <c r="AH301" s="141">
        <f t="shared" ref="AH301:AH332" si="87">+V301</f>
        <v>6.5</v>
      </c>
      <c r="AI301" s="132" t="s">
        <v>96</v>
      </c>
      <c r="AJ301" s="151" t="s">
        <v>97</v>
      </c>
      <c r="AK301" s="128">
        <f t="shared" si="80"/>
        <v>36166000</v>
      </c>
      <c r="AL301" s="128">
        <f t="shared" si="81"/>
        <v>36166000</v>
      </c>
      <c r="AM301" s="128"/>
      <c r="AN301" s="132" t="s">
        <v>94</v>
      </c>
      <c r="AO301" s="132" t="s">
        <v>98</v>
      </c>
      <c r="AP301" s="152" t="s">
        <v>99</v>
      </c>
      <c r="AQ301" s="153" t="s">
        <v>100</v>
      </c>
      <c r="AR301" s="129" t="str">
        <f t="shared" ref="AR301:AR332" si="88">E301</f>
        <v>GRUPO EDITORIAL</v>
      </c>
      <c r="AS301" s="130" t="s">
        <v>101</v>
      </c>
      <c r="AT301" s="131" t="s">
        <v>102</v>
      </c>
      <c r="AU301" s="132" t="s">
        <v>94</v>
      </c>
      <c r="AV301" s="132" t="s">
        <v>94</v>
      </c>
      <c r="AW301" s="133" t="s">
        <v>103</v>
      </c>
      <c r="AX301" s="133" t="s">
        <v>104</v>
      </c>
      <c r="AY301" s="133" t="s">
        <v>105</v>
      </c>
      <c r="AZ301" s="133" t="s">
        <v>103</v>
      </c>
      <c r="BA301" s="133"/>
      <c r="BB301" s="133"/>
    </row>
    <row r="302" spans="1:54" s="3" customFormat="1" ht="84">
      <c r="A302" s="3" t="s">
        <v>113</v>
      </c>
      <c r="B302" s="113">
        <v>286</v>
      </c>
      <c r="C302" s="113" t="s">
        <v>85</v>
      </c>
      <c r="D302" s="113" t="s">
        <v>20</v>
      </c>
      <c r="E302" s="113" t="s">
        <v>23</v>
      </c>
      <c r="F302" s="113" t="s">
        <v>257</v>
      </c>
      <c r="G302" s="114" t="s">
        <v>258</v>
      </c>
      <c r="H302" s="114" t="s">
        <v>244</v>
      </c>
      <c r="I302" s="113" t="s">
        <v>124</v>
      </c>
      <c r="J302" s="113">
        <v>3</v>
      </c>
      <c r="K302" s="115">
        <v>1850000</v>
      </c>
      <c r="L302" s="116">
        <v>0.05</v>
      </c>
      <c r="M302" s="117">
        <v>1942500</v>
      </c>
      <c r="N302" s="113">
        <v>1</v>
      </c>
      <c r="O302" s="113" t="s">
        <v>109</v>
      </c>
      <c r="P302" s="119"/>
      <c r="Q302" s="119"/>
      <c r="R302" s="120">
        <f t="shared" ref="R302:R333" si="89">IF($O302="MENSUAL",ROUND((((Q302-P302))/30),0)*$M302,((Q302-P302)/30)*$M302)</f>
        <v>0</v>
      </c>
      <c r="S302" s="118">
        <v>45875</v>
      </c>
      <c r="T302" s="118">
        <v>45991</v>
      </c>
      <c r="U302" s="120">
        <f t="shared" si="86"/>
        <v>7511000</v>
      </c>
      <c r="V302" s="148">
        <v>7.5</v>
      </c>
      <c r="W302" s="122">
        <f t="shared" ref="W302:W333" si="90">+R302+U302</f>
        <v>7511000</v>
      </c>
      <c r="X302" s="123" t="s">
        <v>92</v>
      </c>
      <c r="Y302" s="124" t="s">
        <v>162</v>
      </c>
      <c r="Z302" s="125" t="s">
        <v>110</v>
      </c>
      <c r="AA302" s="125" t="s">
        <v>347</v>
      </c>
      <c r="AB302" s="125" t="s">
        <v>320</v>
      </c>
      <c r="AC302" s="126" t="str">
        <f>"CON-"&amp;B302</f>
        <v>CON-286</v>
      </c>
      <c r="AD302" s="123">
        <v>80111600</v>
      </c>
      <c r="AE302" s="47" t="s">
        <v>669</v>
      </c>
      <c r="AF302" s="127" t="s">
        <v>670</v>
      </c>
      <c r="AG302" s="127" t="str">
        <f t="shared" ref="AG302:AG333" si="91">+AF302</f>
        <v>julio</v>
      </c>
      <c r="AH302" s="141">
        <f t="shared" si="87"/>
        <v>7.5</v>
      </c>
      <c r="AI302" s="132" t="s">
        <v>96</v>
      </c>
      <c r="AJ302" s="151" t="s">
        <v>97</v>
      </c>
      <c r="AK302" s="128">
        <f t="shared" si="80"/>
        <v>7511000</v>
      </c>
      <c r="AL302" s="128">
        <f t="shared" si="81"/>
        <v>7511000</v>
      </c>
      <c r="AM302" s="128"/>
      <c r="AN302" s="132" t="s">
        <v>94</v>
      </c>
      <c r="AO302" s="132" t="s">
        <v>98</v>
      </c>
      <c r="AP302" s="152" t="s">
        <v>99</v>
      </c>
      <c r="AQ302" s="153" t="s">
        <v>100</v>
      </c>
      <c r="AR302" s="129" t="str">
        <f t="shared" si="88"/>
        <v>SUBDIRECCIÓN DE BIENESTAR UNIVERSITARIO</v>
      </c>
      <c r="AS302" s="130" t="s">
        <v>101</v>
      </c>
      <c r="AT302" s="131" t="s">
        <v>102</v>
      </c>
      <c r="AU302" s="132" t="s">
        <v>94</v>
      </c>
      <c r="AV302" s="132" t="s">
        <v>94</v>
      </c>
      <c r="AW302" s="133" t="s">
        <v>103</v>
      </c>
      <c r="AX302" s="133" t="s">
        <v>104</v>
      </c>
      <c r="AY302" s="133" t="s">
        <v>105</v>
      </c>
      <c r="AZ302" s="133" t="s">
        <v>103</v>
      </c>
      <c r="BA302" s="133"/>
      <c r="BB302" s="133"/>
    </row>
    <row r="303" spans="1:54" s="3" customFormat="1" ht="72">
      <c r="A303" s="3" t="s">
        <v>113</v>
      </c>
      <c r="B303" s="113">
        <v>287</v>
      </c>
      <c r="C303" s="113" t="s">
        <v>85</v>
      </c>
      <c r="D303" s="113" t="s">
        <v>20</v>
      </c>
      <c r="E303" s="113" t="s">
        <v>23</v>
      </c>
      <c r="F303" s="113" t="s">
        <v>242</v>
      </c>
      <c r="G303" s="114" t="s">
        <v>243</v>
      </c>
      <c r="H303" s="114" t="s">
        <v>244</v>
      </c>
      <c r="I303" s="113" t="s">
        <v>124</v>
      </c>
      <c r="J303" s="113">
        <v>3</v>
      </c>
      <c r="K303" s="115">
        <v>1850000</v>
      </c>
      <c r="L303" s="116">
        <v>0.05</v>
      </c>
      <c r="M303" s="117">
        <f>+K303*(1+L303)</f>
        <v>1942500</v>
      </c>
      <c r="N303" s="113">
        <v>1</v>
      </c>
      <c r="O303" s="113" t="s">
        <v>109</v>
      </c>
      <c r="P303" s="119">
        <v>45809</v>
      </c>
      <c r="Q303" s="119">
        <v>45874</v>
      </c>
      <c r="R303" s="120">
        <f t="shared" si="89"/>
        <v>4208750</v>
      </c>
      <c r="S303" s="118"/>
      <c r="T303" s="118"/>
      <c r="U303" s="120">
        <f t="shared" si="86"/>
        <v>0</v>
      </c>
      <c r="V303" s="148">
        <v>7.5</v>
      </c>
      <c r="W303" s="122">
        <f t="shared" si="90"/>
        <v>4208750</v>
      </c>
      <c r="X303" s="123" t="s">
        <v>92</v>
      </c>
      <c r="Y303" s="124" t="s">
        <v>162</v>
      </c>
      <c r="Z303" s="125" t="s">
        <v>110</v>
      </c>
      <c r="AA303" s="125" t="s">
        <v>347</v>
      </c>
      <c r="AB303" s="125" t="s">
        <v>320</v>
      </c>
      <c r="AC303" s="126" t="str">
        <f>"CON-"&amp;B303</f>
        <v>CON-287</v>
      </c>
      <c r="AD303" s="123">
        <v>80111600</v>
      </c>
      <c r="AE303" s="47" t="s">
        <v>671</v>
      </c>
      <c r="AF303" s="127" t="s">
        <v>653</v>
      </c>
      <c r="AG303" s="127" t="str">
        <f t="shared" si="91"/>
        <v>mayo</v>
      </c>
      <c r="AH303" s="141">
        <f t="shared" si="87"/>
        <v>7.5</v>
      </c>
      <c r="AI303" s="132" t="s">
        <v>96</v>
      </c>
      <c r="AJ303" s="151" t="s">
        <v>97</v>
      </c>
      <c r="AK303" s="128">
        <f t="shared" si="80"/>
        <v>4208750</v>
      </c>
      <c r="AL303" s="128">
        <f t="shared" si="81"/>
        <v>4208750</v>
      </c>
      <c r="AM303" s="128"/>
      <c r="AN303" s="132" t="s">
        <v>94</v>
      </c>
      <c r="AO303" s="132" t="s">
        <v>98</v>
      </c>
      <c r="AP303" s="152" t="s">
        <v>99</v>
      </c>
      <c r="AQ303" s="153" t="s">
        <v>100</v>
      </c>
      <c r="AR303" s="129" t="str">
        <f t="shared" si="88"/>
        <v>SUBDIRECCIÓN DE BIENESTAR UNIVERSITARIO</v>
      </c>
      <c r="AS303" s="130" t="s">
        <v>101</v>
      </c>
      <c r="AT303" s="131" t="s">
        <v>102</v>
      </c>
      <c r="AU303" s="132" t="s">
        <v>94</v>
      </c>
      <c r="AV303" s="132" t="s">
        <v>94</v>
      </c>
      <c r="AW303" s="133" t="s">
        <v>103</v>
      </c>
      <c r="AX303" s="133" t="s">
        <v>104</v>
      </c>
      <c r="AY303" s="133" t="s">
        <v>105</v>
      </c>
      <c r="AZ303" s="133" t="s">
        <v>103</v>
      </c>
      <c r="BA303" s="133"/>
      <c r="BB303" s="133"/>
    </row>
    <row r="304" spans="1:54" s="3" customFormat="1" ht="60">
      <c r="B304" s="113">
        <v>288</v>
      </c>
      <c r="C304" s="113" t="s">
        <v>290</v>
      </c>
      <c r="D304" s="113" t="s">
        <v>29</v>
      </c>
      <c r="E304" s="113" t="s">
        <v>32</v>
      </c>
      <c r="F304" s="113"/>
      <c r="G304" s="114" t="s">
        <v>324</v>
      </c>
      <c r="H304" s="114" t="s">
        <v>107</v>
      </c>
      <c r="I304" s="113" t="s">
        <v>108</v>
      </c>
      <c r="J304" s="113">
        <v>1</v>
      </c>
      <c r="K304" s="115"/>
      <c r="L304" s="116"/>
      <c r="M304" s="117">
        <v>286306</v>
      </c>
      <c r="N304" s="113">
        <v>1</v>
      </c>
      <c r="O304" s="113" t="s">
        <v>109</v>
      </c>
      <c r="P304" s="119">
        <v>45824</v>
      </c>
      <c r="Q304" s="119">
        <v>45854</v>
      </c>
      <c r="R304" s="120">
        <f t="shared" si="89"/>
        <v>286306</v>
      </c>
      <c r="S304" s="118"/>
      <c r="T304" s="118"/>
      <c r="U304" s="120">
        <f t="shared" si="86"/>
        <v>0</v>
      </c>
      <c r="V304" s="148">
        <v>1</v>
      </c>
      <c r="W304" s="122">
        <f t="shared" si="90"/>
        <v>286306</v>
      </c>
      <c r="X304" s="123" t="s">
        <v>92</v>
      </c>
      <c r="Y304" s="124" t="s">
        <v>466</v>
      </c>
      <c r="Z304" s="125" t="s">
        <v>110</v>
      </c>
      <c r="AA304" s="125" t="s">
        <v>347</v>
      </c>
      <c r="AB304" s="125" t="s">
        <v>94</v>
      </c>
      <c r="AC304" s="126" t="str">
        <f t="shared" ref="AC304:AC335" si="92">"CLE-"&amp;B304</f>
        <v>CLE-288</v>
      </c>
      <c r="AD304" s="123">
        <v>80111600</v>
      </c>
      <c r="AE304" s="47" t="s">
        <v>674</v>
      </c>
      <c r="AF304" s="127" t="s">
        <v>672</v>
      </c>
      <c r="AG304" s="127" t="str">
        <f t="shared" si="91"/>
        <v>junio</v>
      </c>
      <c r="AH304" s="141">
        <f t="shared" si="87"/>
        <v>1</v>
      </c>
      <c r="AI304" s="132" t="s">
        <v>96</v>
      </c>
      <c r="AJ304" s="151" t="s">
        <v>97</v>
      </c>
      <c r="AK304" s="128">
        <f t="shared" si="80"/>
        <v>286306</v>
      </c>
      <c r="AL304" s="128">
        <f t="shared" si="81"/>
        <v>286306</v>
      </c>
      <c r="AM304" s="128"/>
      <c r="AN304" s="132" t="s">
        <v>94</v>
      </c>
      <c r="AO304" s="132" t="s">
        <v>98</v>
      </c>
      <c r="AP304" s="152" t="s">
        <v>99</v>
      </c>
      <c r="AQ304" s="153" t="s">
        <v>100</v>
      </c>
      <c r="AR304" s="129" t="str">
        <f t="shared" si="88"/>
        <v xml:space="preserve">CENTRO DE LENGUAS </v>
      </c>
      <c r="AS304" s="130" t="s">
        <v>101</v>
      </c>
      <c r="AT304" s="131" t="s">
        <v>102</v>
      </c>
      <c r="AU304" s="132" t="s">
        <v>94</v>
      </c>
      <c r="AV304" s="132" t="s">
        <v>94</v>
      </c>
      <c r="AW304" s="133" t="s">
        <v>103</v>
      </c>
      <c r="AX304" s="133" t="s">
        <v>104</v>
      </c>
      <c r="AY304" s="133" t="s">
        <v>105</v>
      </c>
      <c r="AZ304" s="133" t="s">
        <v>103</v>
      </c>
      <c r="BA304" s="133"/>
      <c r="BB304" s="133"/>
    </row>
    <row r="305" spans="2:54" s="3" customFormat="1" ht="72">
      <c r="B305" s="113">
        <v>289</v>
      </c>
      <c r="C305" s="113" t="s">
        <v>290</v>
      </c>
      <c r="D305" s="113" t="s">
        <v>29</v>
      </c>
      <c r="E305" s="113" t="s">
        <v>32</v>
      </c>
      <c r="F305" s="113"/>
      <c r="G305" s="114" t="s">
        <v>324</v>
      </c>
      <c r="H305" s="114" t="s">
        <v>107</v>
      </c>
      <c r="I305" s="113" t="s">
        <v>144</v>
      </c>
      <c r="J305" s="113">
        <v>1</v>
      </c>
      <c r="K305" s="115"/>
      <c r="L305" s="116"/>
      <c r="M305" s="117">
        <v>805786</v>
      </c>
      <c r="N305" s="113">
        <v>1</v>
      </c>
      <c r="O305" s="113" t="s">
        <v>109</v>
      </c>
      <c r="P305" s="119">
        <v>45867</v>
      </c>
      <c r="Q305" s="119">
        <v>45987</v>
      </c>
      <c r="R305" s="120">
        <f t="shared" si="89"/>
        <v>3223144</v>
      </c>
      <c r="S305" s="118"/>
      <c r="T305" s="118"/>
      <c r="U305" s="120">
        <f t="shared" si="86"/>
        <v>0</v>
      </c>
      <c r="V305" s="148">
        <f t="shared" ref="V305:V336" si="93">ROUND((((Q305-P305)+(T305-S305))/30),0)</f>
        <v>4</v>
      </c>
      <c r="W305" s="122">
        <f t="shared" si="90"/>
        <v>3223144</v>
      </c>
      <c r="X305" s="123" t="s">
        <v>92</v>
      </c>
      <c r="Y305" s="124" t="s">
        <v>466</v>
      </c>
      <c r="Z305" s="125" t="s">
        <v>110</v>
      </c>
      <c r="AA305" s="125" t="s">
        <v>347</v>
      </c>
      <c r="AB305" s="125" t="s">
        <v>94</v>
      </c>
      <c r="AC305" s="126" t="str">
        <f t="shared" si="92"/>
        <v>CLE-289</v>
      </c>
      <c r="AD305" s="123">
        <v>80111600</v>
      </c>
      <c r="AE305" s="47" t="s">
        <v>673</v>
      </c>
      <c r="AF305" s="127" t="s">
        <v>670</v>
      </c>
      <c r="AG305" s="127" t="str">
        <f t="shared" si="91"/>
        <v>julio</v>
      </c>
      <c r="AH305" s="141">
        <f t="shared" si="87"/>
        <v>4</v>
      </c>
      <c r="AI305" s="132" t="s">
        <v>96</v>
      </c>
      <c r="AJ305" s="151" t="s">
        <v>97</v>
      </c>
      <c r="AK305" s="128">
        <f t="shared" ref="AK305:AK336" si="94">+W305</f>
        <v>3223144</v>
      </c>
      <c r="AL305" s="128">
        <f t="shared" si="81"/>
        <v>3223144</v>
      </c>
      <c r="AM305" s="128"/>
      <c r="AN305" s="132" t="s">
        <v>94</v>
      </c>
      <c r="AO305" s="132" t="s">
        <v>98</v>
      </c>
      <c r="AP305" s="152" t="s">
        <v>99</v>
      </c>
      <c r="AQ305" s="153" t="s">
        <v>100</v>
      </c>
      <c r="AR305" s="129" t="str">
        <f t="shared" si="88"/>
        <v xml:space="preserve">CENTRO DE LENGUAS </v>
      </c>
      <c r="AS305" s="130" t="s">
        <v>101</v>
      </c>
      <c r="AT305" s="131" t="s">
        <v>102</v>
      </c>
      <c r="AU305" s="132" t="s">
        <v>94</v>
      </c>
      <c r="AV305" s="132" t="s">
        <v>94</v>
      </c>
      <c r="AW305" s="133" t="s">
        <v>103</v>
      </c>
      <c r="AX305" s="133" t="s">
        <v>104</v>
      </c>
      <c r="AY305" s="133" t="s">
        <v>105</v>
      </c>
      <c r="AZ305" s="133" t="s">
        <v>103</v>
      </c>
      <c r="BA305" s="133"/>
      <c r="BB305" s="133"/>
    </row>
    <row r="306" spans="2:54" s="3" customFormat="1" ht="60">
      <c r="B306" s="113">
        <v>290</v>
      </c>
      <c r="C306" s="113" t="s">
        <v>290</v>
      </c>
      <c r="D306" s="113" t="s">
        <v>29</v>
      </c>
      <c r="E306" s="113" t="s">
        <v>32</v>
      </c>
      <c r="F306" s="113"/>
      <c r="G306" s="114" t="s">
        <v>324</v>
      </c>
      <c r="H306" s="114" t="s">
        <v>107</v>
      </c>
      <c r="I306" s="113" t="s">
        <v>108</v>
      </c>
      <c r="J306" s="113">
        <v>1</v>
      </c>
      <c r="K306" s="115"/>
      <c r="L306" s="116"/>
      <c r="M306" s="117">
        <v>1131228</v>
      </c>
      <c r="N306" s="113">
        <v>1</v>
      </c>
      <c r="O306" s="113" t="s">
        <v>109</v>
      </c>
      <c r="P306" s="119">
        <v>45867</v>
      </c>
      <c r="Q306" s="119">
        <v>45987</v>
      </c>
      <c r="R306" s="120">
        <f t="shared" si="89"/>
        <v>4524912</v>
      </c>
      <c r="S306" s="118"/>
      <c r="T306" s="118"/>
      <c r="U306" s="120">
        <f t="shared" si="86"/>
        <v>0</v>
      </c>
      <c r="V306" s="148">
        <f t="shared" si="93"/>
        <v>4</v>
      </c>
      <c r="W306" s="122">
        <f t="shared" si="90"/>
        <v>4524912</v>
      </c>
      <c r="X306" s="123" t="s">
        <v>92</v>
      </c>
      <c r="Y306" s="124" t="s">
        <v>466</v>
      </c>
      <c r="Z306" s="125" t="s">
        <v>110</v>
      </c>
      <c r="AA306" s="125" t="s">
        <v>347</v>
      </c>
      <c r="AB306" s="125" t="s">
        <v>94</v>
      </c>
      <c r="AC306" s="126" t="str">
        <f t="shared" si="92"/>
        <v>CLE-290</v>
      </c>
      <c r="AD306" s="123">
        <v>80111600</v>
      </c>
      <c r="AE306" s="47" t="s">
        <v>675</v>
      </c>
      <c r="AF306" s="127" t="s">
        <v>670</v>
      </c>
      <c r="AG306" s="127" t="str">
        <f t="shared" si="91"/>
        <v>julio</v>
      </c>
      <c r="AH306" s="141">
        <f t="shared" si="87"/>
        <v>4</v>
      </c>
      <c r="AI306" s="132" t="s">
        <v>96</v>
      </c>
      <c r="AJ306" s="151" t="s">
        <v>97</v>
      </c>
      <c r="AK306" s="128">
        <f t="shared" si="94"/>
        <v>4524912</v>
      </c>
      <c r="AL306" s="128">
        <f t="shared" si="81"/>
        <v>4524912</v>
      </c>
      <c r="AM306" s="128"/>
      <c r="AN306" s="132" t="s">
        <v>94</v>
      </c>
      <c r="AO306" s="132" t="s">
        <v>98</v>
      </c>
      <c r="AP306" s="152" t="s">
        <v>99</v>
      </c>
      <c r="AQ306" s="153" t="s">
        <v>100</v>
      </c>
      <c r="AR306" s="129" t="str">
        <f t="shared" si="88"/>
        <v xml:space="preserve">CENTRO DE LENGUAS </v>
      </c>
      <c r="AS306" s="130" t="s">
        <v>101</v>
      </c>
      <c r="AT306" s="131" t="s">
        <v>102</v>
      </c>
      <c r="AU306" s="132" t="s">
        <v>94</v>
      </c>
      <c r="AV306" s="132" t="s">
        <v>94</v>
      </c>
      <c r="AW306" s="133" t="s">
        <v>103</v>
      </c>
      <c r="AX306" s="133" t="s">
        <v>104</v>
      </c>
      <c r="AY306" s="133" t="s">
        <v>105</v>
      </c>
      <c r="AZ306" s="133" t="s">
        <v>103</v>
      </c>
      <c r="BA306" s="133"/>
      <c r="BB306" s="133"/>
    </row>
    <row r="307" spans="2:54" s="3" customFormat="1" ht="60">
      <c r="B307" s="113">
        <v>291</v>
      </c>
      <c r="C307" s="113" t="s">
        <v>290</v>
      </c>
      <c r="D307" s="113" t="s">
        <v>29</v>
      </c>
      <c r="E307" s="113" t="s">
        <v>32</v>
      </c>
      <c r="F307" s="113"/>
      <c r="G307" s="114" t="s">
        <v>324</v>
      </c>
      <c r="H307" s="114" t="s">
        <v>107</v>
      </c>
      <c r="I307" s="113" t="s">
        <v>108</v>
      </c>
      <c r="J307" s="113">
        <v>1</v>
      </c>
      <c r="K307" s="115"/>
      <c r="L307" s="116"/>
      <c r="M307" s="117">
        <v>1131228</v>
      </c>
      <c r="N307" s="113">
        <v>1</v>
      </c>
      <c r="O307" s="113" t="s">
        <v>109</v>
      </c>
      <c r="P307" s="119">
        <v>45867</v>
      </c>
      <c r="Q307" s="119">
        <v>45987</v>
      </c>
      <c r="R307" s="120">
        <f t="shared" si="89"/>
        <v>4524912</v>
      </c>
      <c r="S307" s="118"/>
      <c r="T307" s="118"/>
      <c r="U307" s="120">
        <f t="shared" si="86"/>
        <v>0</v>
      </c>
      <c r="V307" s="148">
        <f t="shared" si="93"/>
        <v>4</v>
      </c>
      <c r="W307" s="122">
        <f t="shared" si="90"/>
        <v>4524912</v>
      </c>
      <c r="X307" s="123" t="s">
        <v>92</v>
      </c>
      <c r="Y307" s="124" t="s">
        <v>466</v>
      </c>
      <c r="Z307" s="125" t="s">
        <v>110</v>
      </c>
      <c r="AA307" s="125" t="s">
        <v>347</v>
      </c>
      <c r="AB307" s="125" t="s">
        <v>94</v>
      </c>
      <c r="AC307" s="126" t="str">
        <f t="shared" si="92"/>
        <v>CLE-291</v>
      </c>
      <c r="AD307" s="123">
        <v>80111600</v>
      </c>
      <c r="AE307" s="47" t="s">
        <v>675</v>
      </c>
      <c r="AF307" s="127" t="s">
        <v>670</v>
      </c>
      <c r="AG307" s="127" t="str">
        <f t="shared" si="91"/>
        <v>julio</v>
      </c>
      <c r="AH307" s="141">
        <f t="shared" si="87"/>
        <v>4</v>
      </c>
      <c r="AI307" s="132" t="s">
        <v>96</v>
      </c>
      <c r="AJ307" s="151" t="s">
        <v>97</v>
      </c>
      <c r="AK307" s="128">
        <f t="shared" si="94"/>
        <v>4524912</v>
      </c>
      <c r="AL307" s="128">
        <f t="shared" si="81"/>
        <v>4524912</v>
      </c>
      <c r="AM307" s="128"/>
      <c r="AN307" s="132" t="s">
        <v>94</v>
      </c>
      <c r="AO307" s="132" t="s">
        <v>98</v>
      </c>
      <c r="AP307" s="152" t="s">
        <v>99</v>
      </c>
      <c r="AQ307" s="153" t="s">
        <v>100</v>
      </c>
      <c r="AR307" s="129" t="str">
        <f t="shared" si="88"/>
        <v xml:space="preserve">CENTRO DE LENGUAS </v>
      </c>
      <c r="AS307" s="130" t="s">
        <v>101</v>
      </c>
      <c r="AT307" s="131" t="s">
        <v>102</v>
      </c>
      <c r="AU307" s="132" t="s">
        <v>94</v>
      </c>
      <c r="AV307" s="132" t="s">
        <v>94</v>
      </c>
      <c r="AW307" s="133" t="s">
        <v>103</v>
      </c>
      <c r="AX307" s="133" t="s">
        <v>104</v>
      </c>
      <c r="AY307" s="133" t="s">
        <v>105</v>
      </c>
      <c r="AZ307" s="133" t="s">
        <v>103</v>
      </c>
      <c r="BA307" s="133"/>
      <c r="BB307" s="133"/>
    </row>
    <row r="308" spans="2:54" s="3" customFormat="1" ht="60">
      <c r="B308" s="113">
        <v>292</v>
      </c>
      <c r="C308" s="113" t="s">
        <v>290</v>
      </c>
      <c r="D308" s="113" t="s">
        <v>29</v>
      </c>
      <c r="E308" s="113" t="s">
        <v>32</v>
      </c>
      <c r="F308" s="113"/>
      <c r="G308" s="114" t="s">
        <v>324</v>
      </c>
      <c r="H308" s="114" t="s">
        <v>107</v>
      </c>
      <c r="I308" s="113" t="s">
        <v>108</v>
      </c>
      <c r="J308" s="113">
        <v>1</v>
      </c>
      <c r="K308" s="115"/>
      <c r="L308" s="116"/>
      <c r="M308" s="117">
        <v>1131228</v>
      </c>
      <c r="N308" s="113">
        <v>1</v>
      </c>
      <c r="O308" s="113" t="s">
        <v>109</v>
      </c>
      <c r="P308" s="119">
        <v>45867</v>
      </c>
      <c r="Q308" s="119">
        <v>45987</v>
      </c>
      <c r="R308" s="120">
        <f t="shared" si="89"/>
        <v>4524912</v>
      </c>
      <c r="S308" s="118"/>
      <c r="T308" s="118"/>
      <c r="U308" s="120">
        <f t="shared" si="86"/>
        <v>0</v>
      </c>
      <c r="V308" s="148">
        <f t="shared" si="93"/>
        <v>4</v>
      </c>
      <c r="W308" s="122">
        <f t="shared" si="90"/>
        <v>4524912</v>
      </c>
      <c r="X308" s="123" t="s">
        <v>92</v>
      </c>
      <c r="Y308" s="124" t="s">
        <v>466</v>
      </c>
      <c r="Z308" s="125" t="s">
        <v>110</v>
      </c>
      <c r="AA308" s="125" t="s">
        <v>347</v>
      </c>
      <c r="AB308" s="125" t="s">
        <v>94</v>
      </c>
      <c r="AC308" s="126" t="str">
        <f t="shared" si="92"/>
        <v>CLE-292</v>
      </c>
      <c r="AD308" s="123">
        <v>80111600</v>
      </c>
      <c r="AE308" s="47" t="s">
        <v>675</v>
      </c>
      <c r="AF308" s="127" t="s">
        <v>670</v>
      </c>
      <c r="AG308" s="127" t="str">
        <f t="shared" si="91"/>
        <v>julio</v>
      </c>
      <c r="AH308" s="141">
        <f t="shared" si="87"/>
        <v>4</v>
      </c>
      <c r="AI308" s="132" t="s">
        <v>96</v>
      </c>
      <c r="AJ308" s="151" t="s">
        <v>97</v>
      </c>
      <c r="AK308" s="128">
        <f t="shared" si="94"/>
        <v>4524912</v>
      </c>
      <c r="AL308" s="128">
        <f t="shared" si="81"/>
        <v>4524912</v>
      </c>
      <c r="AM308" s="128"/>
      <c r="AN308" s="132" t="s">
        <v>94</v>
      </c>
      <c r="AO308" s="132" t="s">
        <v>98</v>
      </c>
      <c r="AP308" s="152" t="s">
        <v>99</v>
      </c>
      <c r="AQ308" s="153" t="s">
        <v>100</v>
      </c>
      <c r="AR308" s="129" t="str">
        <f t="shared" si="88"/>
        <v xml:space="preserve">CENTRO DE LENGUAS </v>
      </c>
      <c r="AS308" s="130" t="s">
        <v>101</v>
      </c>
      <c r="AT308" s="131" t="s">
        <v>102</v>
      </c>
      <c r="AU308" s="132" t="s">
        <v>94</v>
      </c>
      <c r="AV308" s="132" t="s">
        <v>94</v>
      </c>
      <c r="AW308" s="133" t="s">
        <v>103</v>
      </c>
      <c r="AX308" s="133" t="s">
        <v>104</v>
      </c>
      <c r="AY308" s="133" t="s">
        <v>105</v>
      </c>
      <c r="AZ308" s="133" t="s">
        <v>103</v>
      </c>
      <c r="BA308" s="133"/>
      <c r="BB308" s="133"/>
    </row>
    <row r="309" spans="2:54" s="3" customFormat="1" ht="60">
      <c r="B309" s="113">
        <v>293</v>
      </c>
      <c r="C309" s="113" t="s">
        <v>290</v>
      </c>
      <c r="D309" s="113" t="s">
        <v>29</v>
      </c>
      <c r="E309" s="113" t="s">
        <v>32</v>
      </c>
      <c r="F309" s="113"/>
      <c r="G309" s="114" t="s">
        <v>324</v>
      </c>
      <c r="H309" s="114" t="s">
        <v>107</v>
      </c>
      <c r="I309" s="113" t="s">
        <v>108</v>
      </c>
      <c r="J309" s="113">
        <v>1</v>
      </c>
      <c r="K309" s="115"/>
      <c r="L309" s="116"/>
      <c r="M309" s="117">
        <v>1151160</v>
      </c>
      <c r="N309" s="113">
        <v>1</v>
      </c>
      <c r="O309" s="113" t="s">
        <v>109</v>
      </c>
      <c r="P309" s="119">
        <v>45932</v>
      </c>
      <c r="Q309" s="119">
        <v>45992</v>
      </c>
      <c r="R309" s="120">
        <f t="shared" si="89"/>
        <v>2302320</v>
      </c>
      <c r="S309" s="118"/>
      <c r="T309" s="118"/>
      <c r="U309" s="120">
        <f t="shared" si="86"/>
        <v>0</v>
      </c>
      <c r="V309" s="148">
        <f t="shared" si="93"/>
        <v>2</v>
      </c>
      <c r="W309" s="122">
        <f t="shared" si="90"/>
        <v>2302320</v>
      </c>
      <c r="X309" s="123" t="s">
        <v>92</v>
      </c>
      <c r="Y309" s="124" t="s">
        <v>466</v>
      </c>
      <c r="Z309" s="125" t="s">
        <v>110</v>
      </c>
      <c r="AA309" s="125" t="s">
        <v>347</v>
      </c>
      <c r="AB309" s="125" t="s">
        <v>94</v>
      </c>
      <c r="AC309" s="126" t="str">
        <f t="shared" si="92"/>
        <v>CLE-293</v>
      </c>
      <c r="AD309" s="123">
        <v>80111600</v>
      </c>
      <c r="AE309" s="47" t="s">
        <v>675</v>
      </c>
      <c r="AF309" s="127" t="s">
        <v>670</v>
      </c>
      <c r="AG309" s="127" t="str">
        <f t="shared" si="91"/>
        <v>julio</v>
      </c>
      <c r="AH309" s="141">
        <f t="shared" si="87"/>
        <v>2</v>
      </c>
      <c r="AI309" s="132" t="s">
        <v>96</v>
      </c>
      <c r="AJ309" s="151" t="s">
        <v>97</v>
      </c>
      <c r="AK309" s="128">
        <f t="shared" si="94"/>
        <v>2302320</v>
      </c>
      <c r="AL309" s="128">
        <f t="shared" si="81"/>
        <v>2302320</v>
      </c>
      <c r="AM309" s="128"/>
      <c r="AN309" s="132" t="s">
        <v>94</v>
      </c>
      <c r="AO309" s="132" t="s">
        <v>98</v>
      </c>
      <c r="AP309" s="152" t="s">
        <v>99</v>
      </c>
      <c r="AQ309" s="153" t="s">
        <v>100</v>
      </c>
      <c r="AR309" s="129" t="str">
        <f t="shared" si="88"/>
        <v xml:space="preserve">CENTRO DE LENGUAS </v>
      </c>
      <c r="AS309" s="130" t="s">
        <v>101</v>
      </c>
      <c r="AT309" s="131" t="s">
        <v>102</v>
      </c>
      <c r="AU309" s="132" t="s">
        <v>94</v>
      </c>
      <c r="AV309" s="132" t="s">
        <v>94</v>
      </c>
      <c r="AW309" s="133" t="s">
        <v>103</v>
      </c>
      <c r="AX309" s="133" t="s">
        <v>104</v>
      </c>
      <c r="AY309" s="133" t="s">
        <v>105</v>
      </c>
      <c r="AZ309" s="133" t="s">
        <v>103</v>
      </c>
      <c r="BA309" s="133"/>
      <c r="BB309" s="133"/>
    </row>
    <row r="310" spans="2:54" s="3" customFormat="1" ht="60">
      <c r="B310" s="113">
        <v>294</v>
      </c>
      <c r="C310" s="113" t="s">
        <v>290</v>
      </c>
      <c r="D310" s="113" t="s">
        <v>29</v>
      </c>
      <c r="E310" s="113" t="s">
        <v>32</v>
      </c>
      <c r="F310" s="113"/>
      <c r="G310" s="114" t="s">
        <v>324</v>
      </c>
      <c r="H310" s="114" t="s">
        <v>107</v>
      </c>
      <c r="I310" s="113" t="s">
        <v>108</v>
      </c>
      <c r="J310" s="113">
        <v>1</v>
      </c>
      <c r="K310" s="115"/>
      <c r="L310" s="116"/>
      <c r="M310" s="117">
        <v>1131228</v>
      </c>
      <c r="N310" s="113">
        <v>1</v>
      </c>
      <c r="O310" s="113" t="s">
        <v>109</v>
      </c>
      <c r="P310" s="119">
        <v>45867</v>
      </c>
      <c r="Q310" s="119">
        <v>45987</v>
      </c>
      <c r="R310" s="120">
        <f t="shared" si="89"/>
        <v>4524912</v>
      </c>
      <c r="S310" s="118"/>
      <c r="T310" s="118"/>
      <c r="U310" s="120">
        <f t="shared" si="86"/>
        <v>0</v>
      </c>
      <c r="V310" s="148">
        <f t="shared" si="93"/>
        <v>4</v>
      </c>
      <c r="W310" s="122">
        <f t="shared" si="90"/>
        <v>4524912</v>
      </c>
      <c r="X310" s="123" t="s">
        <v>92</v>
      </c>
      <c r="Y310" s="124" t="s">
        <v>466</v>
      </c>
      <c r="Z310" s="125" t="s">
        <v>110</v>
      </c>
      <c r="AA310" s="125" t="s">
        <v>347</v>
      </c>
      <c r="AB310" s="125" t="s">
        <v>94</v>
      </c>
      <c r="AC310" s="126" t="str">
        <f t="shared" si="92"/>
        <v>CLE-294</v>
      </c>
      <c r="AD310" s="123">
        <v>80111600</v>
      </c>
      <c r="AE310" s="47" t="s">
        <v>675</v>
      </c>
      <c r="AF310" s="127" t="s">
        <v>670</v>
      </c>
      <c r="AG310" s="127" t="str">
        <f t="shared" si="91"/>
        <v>julio</v>
      </c>
      <c r="AH310" s="141">
        <f t="shared" si="87"/>
        <v>4</v>
      </c>
      <c r="AI310" s="132" t="s">
        <v>96</v>
      </c>
      <c r="AJ310" s="151" t="s">
        <v>97</v>
      </c>
      <c r="AK310" s="128">
        <f t="shared" si="94"/>
        <v>4524912</v>
      </c>
      <c r="AL310" s="128">
        <f t="shared" si="81"/>
        <v>4524912</v>
      </c>
      <c r="AM310" s="128"/>
      <c r="AN310" s="132" t="s">
        <v>94</v>
      </c>
      <c r="AO310" s="132" t="s">
        <v>98</v>
      </c>
      <c r="AP310" s="152" t="s">
        <v>99</v>
      </c>
      <c r="AQ310" s="153" t="s">
        <v>100</v>
      </c>
      <c r="AR310" s="129" t="str">
        <f t="shared" si="88"/>
        <v xml:space="preserve">CENTRO DE LENGUAS </v>
      </c>
      <c r="AS310" s="130" t="s">
        <v>101</v>
      </c>
      <c r="AT310" s="131" t="s">
        <v>102</v>
      </c>
      <c r="AU310" s="132" t="s">
        <v>94</v>
      </c>
      <c r="AV310" s="132" t="s">
        <v>94</v>
      </c>
      <c r="AW310" s="133" t="s">
        <v>103</v>
      </c>
      <c r="AX310" s="133" t="s">
        <v>104</v>
      </c>
      <c r="AY310" s="133" t="s">
        <v>105</v>
      </c>
      <c r="AZ310" s="133" t="s">
        <v>103</v>
      </c>
      <c r="BA310" s="133"/>
      <c r="BB310" s="133"/>
    </row>
    <row r="311" spans="2:54" s="3" customFormat="1" ht="60">
      <c r="B311" s="113">
        <v>295</v>
      </c>
      <c r="C311" s="113" t="s">
        <v>290</v>
      </c>
      <c r="D311" s="113" t="s">
        <v>29</v>
      </c>
      <c r="E311" s="113" t="s">
        <v>32</v>
      </c>
      <c r="F311" s="113"/>
      <c r="G311" s="114" t="s">
        <v>324</v>
      </c>
      <c r="H311" s="114" t="s">
        <v>107</v>
      </c>
      <c r="I311" s="113" t="s">
        <v>108</v>
      </c>
      <c r="J311" s="113">
        <v>1</v>
      </c>
      <c r="K311" s="115"/>
      <c r="L311" s="116"/>
      <c r="M311" s="117">
        <v>1131228</v>
      </c>
      <c r="N311" s="113">
        <v>1</v>
      </c>
      <c r="O311" s="113" t="s">
        <v>109</v>
      </c>
      <c r="P311" s="119">
        <v>45867</v>
      </c>
      <c r="Q311" s="119">
        <v>45987</v>
      </c>
      <c r="R311" s="120">
        <f t="shared" si="89"/>
        <v>4524912</v>
      </c>
      <c r="S311" s="118"/>
      <c r="T311" s="118"/>
      <c r="U311" s="120">
        <f t="shared" si="86"/>
        <v>0</v>
      </c>
      <c r="V311" s="148">
        <f t="shared" si="93"/>
        <v>4</v>
      </c>
      <c r="W311" s="122">
        <f t="shared" si="90"/>
        <v>4524912</v>
      </c>
      <c r="X311" s="123" t="s">
        <v>92</v>
      </c>
      <c r="Y311" s="124" t="s">
        <v>466</v>
      </c>
      <c r="Z311" s="125" t="s">
        <v>110</v>
      </c>
      <c r="AA311" s="125" t="s">
        <v>347</v>
      </c>
      <c r="AB311" s="125" t="s">
        <v>94</v>
      </c>
      <c r="AC311" s="126" t="str">
        <f t="shared" si="92"/>
        <v>CLE-295</v>
      </c>
      <c r="AD311" s="123">
        <v>80111600</v>
      </c>
      <c r="AE311" s="47" t="s">
        <v>675</v>
      </c>
      <c r="AF311" s="127" t="s">
        <v>670</v>
      </c>
      <c r="AG311" s="127" t="str">
        <f t="shared" si="91"/>
        <v>julio</v>
      </c>
      <c r="AH311" s="141">
        <f t="shared" si="87"/>
        <v>4</v>
      </c>
      <c r="AI311" s="132" t="s">
        <v>96</v>
      </c>
      <c r="AJ311" s="151" t="s">
        <v>97</v>
      </c>
      <c r="AK311" s="128">
        <f t="shared" si="94"/>
        <v>4524912</v>
      </c>
      <c r="AL311" s="128">
        <f t="shared" si="81"/>
        <v>4524912</v>
      </c>
      <c r="AM311" s="128"/>
      <c r="AN311" s="132" t="s">
        <v>94</v>
      </c>
      <c r="AO311" s="132" t="s">
        <v>98</v>
      </c>
      <c r="AP311" s="152" t="s">
        <v>99</v>
      </c>
      <c r="AQ311" s="153" t="s">
        <v>100</v>
      </c>
      <c r="AR311" s="129" t="str">
        <f t="shared" si="88"/>
        <v xml:space="preserve">CENTRO DE LENGUAS </v>
      </c>
      <c r="AS311" s="130" t="s">
        <v>101</v>
      </c>
      <c r="AT311" s="131" t="s">
        <v>102</v>
      </c>
      <c r="AU311" s="132" t="s">
        <v>94</v>
      </c>
      <c r="AV311" s="132" t="s">
        <v>94</v>
      </c>
      <c r="AW311" s="133" t="s">
        <v>103</v>
      </c>
      <c r="AX311" s="133" t="s">
        <v>104</v>
      </c>
      <c r="AY311" s="133" t="s">
        <v>105</v>
      </c>
      <c r="AZ311" s="133" t="s">
        <v>103</v>
      </c>
      <c r="BA311" s="133"/>
      <c r="BB311" s="133"/>
    </row>
    <row r="312" spans="2:54" s="3" customFormat="1" ht="60">
      <c r="B312" s="113">
        <v>296</v>
      </c>
      <c r="C312" s="113" t="s">
        <v>290</v>
      </c>
      <c r="D312" s="113" t="s">
        <v>29</v>
      </c>
      <c r="E312" s="113" t="s">
        <v>32</v>
      </c>
      <c r="F312" s="113"/>
      <c r="G312" s="114" t="s">
        <v>324</v>
      </c>
      <c r="H312" s="114" t="s">
        <v>107</v>
      </c>
      <c r="I312" s="113" t="s">
        <v>108</v>
      </c>
      <c r="J312" s="113">
        <v>1</v>
      </c>
      <c r="K312" s="115"/>
      <c r="L312" s="116"/>
      <c r="M312" s="117">
        <v>1131228</v>
      </c>
      <c r="N312" s="113">
        <v>1</v>
      </c>
      <c r="O312" s="113" t="s">
        <v>109</v>
      </c>
      <c r="P312" s="119">
        <v>45867</v>
      </c>
      <c r="Q312" s="119">
        <v>45987</v>
      </c>
      <c r="R312" s="120">
        <f t="shared" si="89"/>
        <v>4524912</v>
      </c>
      <c r="S312" s="118"/>
      <c r="T312" s="118"/>
      <c r="U312" s="120">
        <f t="shared" si="86"/>
        <v>0</v>
      </c>
      <c r="V312" s="148">
        <f t="shared" si="93"/>
        <v>4</v>
      </c>
      <c r="W312" s="122">
        <f t="shared" si="90"/>
        <v>4524912</v>
      </c>
      <c r="X312" s="123" t="s">
        <v>92</v>
      </c>
      <c r="Y312" s="124" t="s">
        <v>466</v>
      </c>
      <c r="Z312" s="125" t="s">
        <v>110</v>
      </c>
      <c r="AA312" s="125" t="s">
        <v>347</v>
      </c>
      <c r="AB312" s="125" t="s">
        <v>94</v>
      </c>
      <c r="AC312" s="126" t="str">
        <f t="shared" si="92"/>
        <v>CLE-296</v>
      </c>
      <c r="AD312" s="123">
        <v>80111600</v>
      </c>
      <c r="AE312" s="47" t="s">
        <v>675</v>
      </c>
      <c r="AF312" s="127" t="s">
        <v>670</v>
      </c>
      <c r="AG312" s="127" t="str">
        <f t="shared" si="91"/>
        <v>julio</v>
      </c>
      <c r="AH312" s="141">
        <f t="shared" si="87"/>
        <v>4</v>
      </c>
      <c r="AI312" s="132" t="s">
        <v>96</v>
      </c>
      <c r="AJ312" s="151" t="s">
        <v>97</v>
      </c>
      <c r="AK312" s="128">
        <f t="shared" si="94"/>
        <v>4524912</v>
      </c>
      <c r="AL312" s="128">
        <f t="shared" si="81"/>
        <v>4524912</v>
      </c>
      <c r="AM312" s="128"/>
      <c r="AN312" s="132" t="s">
        <v>94</v>
      </c>
      <c r="AO312" s="132" t="s">
        <v>98</v>
      </c>
      <c r="AP312" s="152" t="s">
        <v>99</v>
      </c>
      <c r="AQ312" s="153" t="s">
        <v>100</v>
      </c>
      <c r="AR312" s="129" t="str">
        <f t="shared" si="88"/>
        <v xml:space="preserve">CENTRO DE LENGUAS </v>
      </c>
      <c r="AS312" s="130" t="s">
        <v>101</v>
      </c>
      <c r="AT312" s="131" t="s">
        <v>102</v>
      </c>
      <c r="AU312" s="132" t="s">
        <v>94</v>
      </c>
      <c r="AV312" s="132" t="s">
        <v>94</v>
      </c>
      <c r="AW312" s="133" t="s">
        <v>103</v>
      </c>
      <c r="AX312" s="133" t="s">
        <v>104</v>
      </c>
      <c r="AY312" s="133" t="s">
        <v>105</v>
      </c>
      <c r="AZ312" s="133" t="s">
        <v>103</v>
      </c>
      <c r="BA312" s="133"/>
      <c r="BB312" s="133"/>
    </row>
    <row r="313" spans="2:54" s="3" customFormat="1" ht="60">
      <c r="B313" s="113">
        <v>297</v>
      </c>
      <c r="C313" s="113" t="s">
        <v>290</v>
      </c>
      <c r="D313" s="113" t="s">
        <v>29</v>
      </c>
      <c r="E313" s="113" t="s">
        <v>32</v>
      </c>
      <c r="F313" s="113"/>
      <c r="G313" s="114" t="s">
        <v>324</v>
      </c>
      <c r="H313" s="114" t="s">
        <v>107</v>
      </c>
      <c r="I313" s="113" t="s">
        <v>108</v>
      </c>
      <c r="J313" s="113">
        <v>1</v>
      </c>
      <c r="K313" s="115"/>
      <c r="L313" s="116"/>
      <c r="M313" s="117">
        <v>1131228</v>
      </c>
      <c r="N313" s="113">
        <v>1</v>
      </c>
      <c r="O313" s="113" t="s">
        <v>109</v>
      </c>
      <c r="P313" s="119">
        <v>45867</v>
      </c>
      <c r="Q313" s="119">
        <v>45987</v>
      </c>
      <c r="R313" s="120">
        <f t="shared" si="89"/>
        <v>4524912</v>
      </c>
      <c r="S313" s="118"/>
      <c r="T313" s="118"/>
      <c r="U313" s="120">
        <f t="shared" si="86"/>
        <v>0</v>
      </c>
      <c r="V313" s="148">
        <f t="shared" si="93"/>
        <v>4</v>
      </c>
      <c r="W313" s="122">
        <f t="shared" si="90"/>
        <v>4524912</v>
      </c>
      <c r="X313" s="123" t="s">
        <v>92</v>
      </c>
      <c r="Y313" s="124" t="s">
        <v>466</v>
      </c>
      <c r="Z313" s="125" t="s">
        <v>110</v>
      </c>
      <c r="AA313" s="125" t="s">
        <v>347</v>
      </c>
      <c r="AB313" s="125" t="s">
        <v>94</v>
      </c>
      <c r="AC313" s="126" t="str">
        <f t="shared" si="92"/>
        <v>CLE-297</v>
      </c>
      <c r="AD313" s="123">
        <v>80111600</v>
      </c>
      <c r="AE313" s="47" t="s">
        <v>675</v>
      </c>
      <c r="AF313" s="127" t="s">
        <v>670</v>
      </c>
      <c r="AG313" s="127" t="str">
        <f t="shared" si="91"/>
        <v>julio</v>
      </c>
      <c r="AH313" s="141">
        <f t="shared" si="87"/>
        <v>4</v>
      </c>
      <c r="AI313" s="132" t="s">
        <v>96</v>
      </c>
      <c r="AJ313" s="151" t="s">
        <v>97</v>
      </c>
      <c r="AK313" s="128">
        <f t="shared" si="94"/>
        <v>4524912</v>
      </c>
      <c r="AL313" s="128">
        <f t="shared" si="81"/>
        <v>4524912</v>
      </c>
      <c r="AM313" s="128"/>
      <c r="AN313" s="132" t="s">
        <v>94</v>
      </c>
      <c r="AO313" s="132" t="s">
        <v>98</v>
      </c>
      <c r="AP313" s="152" t="s">
        <v>99</v>
      </c>
      <c r="AQ313" s="153" t="s">
        <v>100</v>
      </c>
      <c r="AR313" s="129" t="str">
        <f t="shared" si="88"/>
        <v xml:space="preserve">CENTRO DE LENGUAS </v>
      </c>
      <c r="AS313" s="130" t="s">
        <v>101</v>
      </c>
      <c r="AT313" s="131" t="s">
        <v>102</v>
      </c>
      <c r="AU313" s="132" t="s">
        <v>94</v>
      </c>
      <c r="AV313" s="132" t="s">
        <v>94</v>
      </c>
      <c r="AW313" s="133" t="s">
        <v>103</v>
      </c>
      <c r="AX313" s="133" t="s">
        <v>104</v>
      </c>
      <c r="AY313" s="133" t="s">
        <v>105</v>
      </c>
      <c r="AZ313" s="133" t="s">
        <v>103</v>
      </c>
      <c r="BA313" s="133"/>
      <c r="BB313" s="133"/>
    </row>
    <row r="314" spans="2:54" s="3" customFormat="1" ht="60">
      <c r="B314" s="113">
        <v>298</v>
      </c>
      <c r="C314" s="113" t="s">
        <v>290</v>
      </c>
      <c r="D314" s="113" t="s">
        <v>29</v>
      </c>
      <c r="E314" s="113" t="s">
        <v>32</v>
      </c>
      <c r="F314" s="113"/>
      <c r="G314" s="114" t="s">
        <v>324</v>
      </c>
      <c r="H314" s="114" t="s">
        <v>107</v>
      </c>
      <c r="I314" s="113" t="s">
        <v>108</v>
      </c>
      <c r="J314" s="113">
        <v>1</v>
      </c>
      <c r="K314" s="115"/>
      <c r="L314" s="116"/>
      <c r="M314" s="117">
        <v>1131228</v>
      </c>
      <c r="N314" s="113">
        <v>1</v>
      </c>
      <c r="O314" s="113" t="s">
        <v>109</v>
      </c>
      <c r="P314" s="119">
        <v>45867</v>
      </c>
      <c r="Q314" s="119">
        <v>45987</v>
      </c>
      <c r="R314" s="120">
        <f t="shared" si="89"/>
        <v>4524912</v>
      </c>
      <c r="S314" s="118"/>
      <c r="T314" s="118"/>
      <c r="U314" s="120">
        <f t="shared" si="86"/>
        <v>0</v>
      </c>
      <c r="V314" s="148">
        <f t="shared" si="93"/>
        <v>4</v>
      </c>
      <c r="W314" s="122">
        <f t="shared" si="90"/>
        <v>4524912</v>
      </c>
      <c r="X314" s="123" t="s">
        <v>92</v>
      </c>
      <c r="Y314" s="124" t="s">
        <v>466</v>
      </c>
      <c r="Z314" s="125" t="s">
        <v>110</v>
      </c>
      <c r="AA314" s="125" t="s">
        <v>347</v>
      </c>
      <c r="AB314" s="125" t="s">
        <v>94</v>
      </c>
      <c r="AC314" s="126" t="str">
        <f t="shared" si="92"/>
        <v>CLE-298</v>
      </c>
      <c r="AD314" s="123">
        <v>80111600</v>
      </c>
      <c r="AE314" s="47" t="s">
        <v>675</v>
      </c>
      <c r="AF314" s="127" t="s">
        <v>670</v>
      </c>
      <c r="AG314" s="127" t="str">
        <f t="shared" si="91"/>
        <v>julio</v>
      </c>
      <c r="AH314" s="141">
        <f t="shared" si="87"/>
        <v>4</v>
      </c>
      <c r="AI314" s="132" t="s">
        <v>96</v>
      </c>
      <c r="AJ314" s="151" t="s">
        <v>97</v>
      </c>
      <c r="AK314" s="128">
        <f t="shared" si="94"/>
        <v>4524912</v>
      </c>
      <c r="AL314" s="128">
        <f t="shared" si="81"/>
        <v>4524912</v>
      </c>
      <c r="AM314" s="128"/>
      <c r="AN314" s="132" t="s">
        <v>94</v>
      </c>
      <c r="AO314" s="132" t="s">
        <v>98</v>
      </c>
      <c r="AP314" s="152" t="s">
        <v>99</v>
      </c>
      <c r="AQ314" s="153" t="s">
        <v>100</v>
      </c>
      <c r="AR314" s="129" t="str">
        <f t="shared" si="88"/>
        <v xml:space="preserve">CENTRO DE LENGUAS </v>
      </c>
      <c r="AS314" s="130" t="s">
        <v>101</v>
      </c>
      <c r="AT314" s="131" t="s">
        <v>102</v>
      </c>
      <c r="AU314" s="132" t="s">
        <v>94</v>
      </c>
      <c r="AV314" s="132" t="s">
        <v>94</v>
      </c>
      <c r="AW314" s="133" t="s">
        <v>103</v>
      </c>
      <c r="AX314" s="133" t="s">
        <v>104</v>
      </c>
      <c r="AY314" s="133" t="s">
        <v>105</v>
      </c>
      <c r="AZ314" s="133" t="s">
        <v>103</v>
      </c>
      <c r="BA314" s="133"/>
      <c r="BB314" s="133"/>
    </row>
    <row r="315" spans="2:54" s="3" customFormat="1" ht="60">
      <c r="B315" s="113">
        <v>299</v>
      </c>
      <c r="C315" s="113" t="s">
        <v>290</v>
      </c>
      <c r="D315" s="113" t="s">
        <v>29</v>
      </c>
      <c r="E315" s="113" t="s">
        <v>32</v>
      </c>
      <c r="F315" s="113"/>
      <c r="G315" s="114" t="s">
        <v>324</v>
      </c>
      <c r="H315" s="114" t="s">
        <v>107</v>
      </c>
      <c r="I315" s="113" t="s">
        <v>108</v>
      </c>
      <c r="J315" s="113">
        <v>1</v>
      </c>
      <c r="K315" s="115"/>
      <c r="L315" s="116"/>
      <c r="M315" s="117">
        <v>1131228</v>
      </c>
      <c r="N315" s="113">
        <v>1</v>
      </c>
      <c r="O315" s="113" t="s">
        <v>109</v>
      </c>
      <c r="P315" s="119">
        <v>45867</v>
      </c>
      <c r="Q315" s="119">
        <v>45987</v>
      </c>
      <c r="R315" s="176">
        <v>843860</v>
      </c>
      <c r="S315" s="118"/>
      <c r="T315" s="118"/>
      <c r="U315" s="120">
        <f t="shared" si="86"/>
        <v>0</v>
      </c>
      <c r="V315" s="148">
        <f t="shared" si="93"/>
        <v>4</v>
      </c>
      <c r="W315" s="178">
        <f t="shared" si="90"/>
        <v>843860</v>
      </c>
      <c r="X315" s="123" t="s">
        <v>92</v>
      </c>
      <c r="Y315" s="124" t="s">
        <v>466</v>
      </c>
      <c r="Z315" s="125" t="s">
        <v>110</v>
      </c>
      <c r="AA315" s="125" t="s">
        <v>347</v>
      </c>
      <c r="AB315" s="125" t="s">
        <v>110</v>
      </c>
      <c r="AC315" s="126" t="str">
        <f t="shared" si="92"/>
        <v>CLE-299</v>
      </c>
      <c r="AD315" s="123">
        <v>80111600</v>
      </c>
      <c r="AE315" s="47" t="s">
        <v>675</v>
      </c>
      <c r="AF315" s="127" t="s">
        <v>670</v>
      </c>
      <c r="AG315" s="127" t="str">
        <f t="shared" si="91"/>
        <v>julio</v>
      </c>
      <c r="AH315" s="141">
        <f t="shared" si="87"/>
        <v>4</v>
      </c>
      <c r="AI315" s="132" t="s">
        <v>96</v>
      </c>
      <c r="AJ315" s="151" t="s">
        <v>97</v>
      </c>
      <c r="AK315" s="180">
        <f t="shared" si="94"/>
        <v>843860</v>
      </c>
      <c r="AL315" s="180">
        <f t="shared" si="81"/>
        <v>843860</v>
      </c>
      <c r="AM315" s="128"/>
      <c r="AN315" s="132" t="s">
        <v>94</v>
      </c>
      <c r="AO315" s="132" t="s">
        <v>98</v>
      </c>
      <c r="AP315" s="152" t="s">
        <v>99</v>
      </c>
      <c r="AQ315" s="153" t="s">
        <v>100</v>
      </c>
      <c r="AR315" s="129" t="str">
        <f t="shared" si="88"/>
        <v xml:space="preserve">CENTRO DE LENGUAS </v>
      </c>
      <c r="AS315" s="130" t="s">
        <v>101</v>
      </c>
      <c r="AT315" s="131" t="s">
        <v>102</v>
      </c>
      <c r="AU315" s="132" t="s">
        <v>94</v>
      </c>
      <c r="AV315" s="132" t="s">
        <v>94</v>
      </c>
      <c r="AW315" s="133" t="s">
        <v>103</v>
      </c>
      <c r="AX315" s="133" t="s">
        <v>104</v>
      </c>
      <c r="AY315" s="133" t="s">
        <v>105</v>
      </c>
      <c r="AZ315" s="133" t="s">
        <v>103</v>
      </c>
      <c r="BA315" s="133"/>
      <c r="BB315" s="133"/>
    </row>
    <row r="316" spans="2:54" s="3" customFormat="1" ht="60">
      <c r="B316" s="113">
        <v>300</v>
      </c>
      <c r="C316" s="113" t="s">
        <v>290</v>
      </c>
      <c r="D316" s="113" t="s">
        <v>29</v>
      </c>
      <c r="E316" s="113" t="s">
        <v>32</v>
      </c>
      <c r="F316" s="113"/>
      <c r="G316" s="114" t="s">
        <v>324</v>
      </c>
      <c r="H316" s="114" t="s">
        <v>107</v>
      </c>
      <c r="I316" s="113" t="s">
        <v>108</v>
      </c>
      <c r="J316" s="113">
        <v>1</v>
      </c>
      <c r="K316" s="115"/>
      <c r="L316" s="116"/>
      <c r="M316" s="117">
        <v>1131228</v>
      </c>
      <c r="N316" s="113">
        <v>1</v>
      </c>
      <c r="O316" s="113" t="s">
        <v>109</v>
      </c>
      <c r="P316" s="119">
        <v>45867</v>
      </c>
      <c r="Q316" s="119">
        <v>45987</v>
      </c>
      <c r="R316" s="120">
        <f t="shared" si="89"/>
        <v>4524912</v>
      </c>
      <c r="S316" s="118"/>
      <c r="T316" s="118"/>
      <c r="U316" s="120">
        <f t="shared" si="86"/>
        <v>0</v>
      </c>
      <c r="V316" s="148">
        <f t="shared" si="93"/>
        <v>4</v>
      </c>
      <c r="W316" s="122">
        <f t="shared" si="90"/>
        <v>4524912</v>
      </c>
      <c r="X316" s="123" t="s">
        <v>92</v>
      </c>
      <c r="Y316" s="124" t="s">
        <v>466</v>
      </c>
      <c r="Z316" s="125" t="s">
        <v>110</v>
      </c>
      <c r="AA316" s="125" t="s">
        <v>347</v>
      </c>
      <c r="AB316" s="125" t="s">
        <v>94</v>
      </c>
      <c r="AC316" s="126" t="str">
        <f t="shared" si="92"/>
        <v>CLE-300</v>
      </c>
      <c r="AD316" s="123">
        <v>80111600</v>
      </c>
      <c r="AE316" s="47" t="s">
        <v>675</v>
      </c>
      <c r="AF316" s="127" t="s">
        <v>670</v>
      </c>
      <c r="AG316" s="127" t="str">
        <f t="shared" si="91"/>
        <v>julio</v>
      </c>
      <c r="AH316" s="141">
        <f t="shared" si="87"/>
        <v>4</v>
      </c>
      <c r="AI316" s="132" t="s">
        <v>96</v>
      </c>
      <c r="AJ316" s="151" t="s">
        <v>97</v>
      </c>
      <c r="AK316" s="128">
        <f t="shared" si="94"/>
        <v>4524912</v>
      </c>
      <c r="AL316" s="128">
        <f t="shared" si="81"/>
        <v>4524912</v>
      </c>
      <c r="AM316" s="128"/>
      <c r="AN316" s="132" t="s">
        <v>94</v>
      </c>
      <c r="AO316" s="132" t="s">
        <v>98</v>
      </c>
      <c r="AP316" s="152" t="s">
        <v>99</v>
      </c>
      <c r="AQ316" s="153" t="s">
        <v>100</v>
      </c>
      <c r="AR316" s="129" t="str">
        <f t="shared" si="88"/>
        <v xml:space="preserve">CENTRO DE LENGUAS </v>
      </c>
      <c r="AS316" s="130" t="s">
        <v>101</v>
      </c>
      <c r="AT316" s="131" t="s">
        <v>102</v>
      </c>
      <c r="AU316" s="132" t="s">
        <v>94</v>
      </c>
      <c r="AV316" s="132" t="s">
        <v>94</v>
      </c>
      <c r="AW316" s="133" t="s">
        <v>103</v>
      </c>
      <c r="AX316" s="133" t="s">
        <v>104</v>
      </c>
      <c r="AY316" s="133" t="s">
        <v>105</v>
      </c>
      <c r="AZ316" s="133" t="s">
        <v>103</v>
      </c>
      <c r="BA316" s="133"/>
      <c r="BB316" s="133"/>
    </row>
    <row r="317" spans="2:54" s="3" customFormat="1" ht="60">
      <c r="B317" s="113">
        <v>301</v>
      </c>
      <c r="C317" s="113" t="s">
        <v>290</v>
      </c>
      <c r="D317" s="113" t="s">
        <v>29</v>
      </c>
      <c r="E317" s="113" t="s">
        <v>32</v>
      </c>
      <c r="F317" s="113"/>
      <c r="G317" s="114" t="s">
        <v>324</v>
      </c>
      <c r="H317" s="114" t="s">
        <v>107</v>
      </c>
      <c r="I317" s="113" t="s">
        <v>108</v>
      </c>
      <c r="J317" s="113">
        <v>1</v>
      </c>
      <c r="K317" s="115"/>
      <c r="L317" s="116"/>
      <c r="M317" s="117">
        <v>1131228</v>
      </c>
      <c r="N317" s="113">
        <v>1</v>
      </c>
      <c r="O317" s="113" t="s">
        <v>109</v>
      </c>
      <c r="P317" s="119">
        <v>45867</v>
      </c>
      <c r="Q317" s="119">
        <v>45987</v>
      </c>
      <c r="R317" s="120">
        <f t="shared" si="89"/>
        <v>4524912</v>
      </c>
      <c r="S317" s="118"/>
      <c r="T317" s="118"/>
      <c r="U317" s="120">
        <f t="shared" si="86"/>
        <v>0</v>
      </c>
      <c r="V317" s="148">
        <f t="shared" si="93"/>
        <v>4</v>
      </c>
      <c r="W317" s="122">
        <f t="shared" si="90"/>
        <v>4524912</v>
      </c>
      <c r="X317" s="123" t="s">
        <v>92</v>
      </c>
      <c r="Y317" s="124" t="s">
        <v>466</v>
      </c>
      <c r="Z317" s="125" t="s">
        <v>110</v>
      </c>
      <c r="AA317" s="125" t="s">
        <v>347</v>
      </c>
      <c r="AB317" s="125" t="s">
        <v>94</v>
      </c>
      <c r="AC317" s="126" t="str">
        <f t="shared" si="92"/>
        <v>CLE-301</v>
      </c>
      <c r="AD317" s="123">
        <v>80111600</v>
      </c>
      <c r="AE317" s="47" t="s">
        <v>675</v>
      </c>
      <c r="AF317" s="127" t="s">
        <v>670</v>
      </c>
      <c r="AG317" s="127" t="str">
        <f t="shared" si="91"/>
        <v>julio</v>
      </c>
      <c r="AH317" s="141">
        <f t="shared" si="87"/>
        <v>4</v>
      </c>
      <c r="AI317" s="132" t="s">
        <v>96</v>
      </c>
      <c r="AJ317" s="151" t="s">
        <v>97</v>
      </c>
      <c r="AK317" s="128">
        <f t="shared" si="94"/>
        <v>4524912</v>
      </c>
      <c r="AL317" s="128">
        <f t="shared" si="81"/>
        <v>4524912</v>
      </c>
      <c r="AM317" s="128"/>
      <c r="AN317" s="132" t="s">
        <v>94</v>
      </c>
      <c r="AO317" s="132" t="s">
        <v>98</v>
      </c>
      <c r="AP317" s="152" t="s">
        <v>99</v>
      </c>
      <c r="AQ317" s="153" t="s">
        <v>100</v>
      </c>
      <c r="AR317" s="129" t="str">
        <f t="shared" si="88"/>
        <v xml:space="preserve">CENTRO DE LENGUAS </v>
      </c>
      <c r="AS317" s="130" t="s">
        <v>101</v>
      </c>
      <c r="AT317" s="131" t="s">
        <v>102</v>
      </c>
      <c r="AU317" s="132" t="s">
        <v>94</v>
      </c>
      <c r="AV317" s="132" t="s">
        <v>94</v>
      </c>
      <c r="AW317" s="133" t="s">
        <v>103</v>
      </c>
      <c r="AX317" s="133" t="s">
        <v>104</v>
      </c>
      <c r="AY317" s="133" t="s">
        <v>105</v>
      </c>
      <c r="AZ317" s="133" t="s">
        <v>103</v>
      </c>
      <c r="BA317" s="133"/>
      <c r="BB317" s="133"/>
    </row>
    <row r="318" spans="2:54" s="3" customFormat="1" ht="60">
      <c r="B318" s="113">
        <v>302</v>
      </c>
      <c r="C318" s="113" t="s">
        <v>290</v>
      </c>
      <c r="D318" s="113" t="s">
        <v>29</v>
      </c>
      <c r="E318" s="113" t="s">
        <v>32</v>
      </c>
      <c r="F318" s="113"/>
      <c r="G318" s="114" t="s">
        <v>324</v>
      </c>
      <c r="H318" s="114" t="s">
        <v>107</v>
      </c>
      <c r="I318" s="113" t="s">
        <v>108</v>
      </c>
      <c r="J318" s="113">
        <v>1</v>
      </c>
      <c r="K318" s="115"/>
      <c r="L318" s="116"/>
      <c r="M318" s="117">
        <v>1131228</v>
      </c>
      <c r="N318" s="113">
        <v>1</v>
      </c>
      <c r="O318" s="113" t="s">
        <v>109</v>
      </c>
      <c r="P318" s="119">
        <v>45867</v>
      </c>
      <c r="Q318" s="119">
        <v>45987</v>
      </c>
      <c r="R318" s="120">
        <f t="shared" si="89"/>
        <v>4524912</v>
      </c>
      <c r="S318" s="118"/>
      <c r="T318" s="118"/>
      <c r="U318" s="120">
        <f t="shared" si="86"/>
        <v>0</v>
      </c>
      <c r="V318" s="148">
        <f t="shared" si="93"/>
        <v>4</v>
      </c>
      <c r="W318" s="122">
        <f t="shared" si="90"/>
        <v>4524912</v>
      </c>
      <c r="X318" s="123" t="s">
        <v>92</v>
      </c>
      <c r="Y318" s="124" t="s">
        <v>466</v>
      </c>
      <c r="Z318" s="125" t="s">
        <v>110</v>
      </c>
      <c r="AA318" s="125" t="s">
        <v>347</v>
      </c>
      <c r="AB318" s="125" t="s">
        <v>94</v>
      </c>
      <c r="AC318" s="126" t="str">
        <f t="shared" si="92"/>
        <v>CLE-302</v>
      </c>
      <c r="AD318" s="123">
        <v>80111600</v>
      </c>
      <c r="AE318" s="47" t="s">
        <v>675</v>
      </c>
      <c r="AF318" s="127" t="s">
        <v>670</v>
      </c>
      <c r="AG318" s="127" t="str">
        <f t="shared" si="91"/>
        <v>julio</v>
      </c>
      <c r="AH318" s="141">
        <f t="shared" si="87"/>
        <v>4</v>
      </c>
      <c r="AI318" s="132" t="s">
        <v>96</v>
      </c>
      <c r="AJ318" s="151" t="s">
        <v>97</v>
      </c>
      <c r="AK318" s="128">
        <f t="shared" si="94"/>
        <v>4524912</v>
      </c>
      <c r="AL318" s="128">
        <f t="shared" si="81"/>
        <v>4524912</v>
      </c>
      <c r="AM318" s="128"/>
      <c r="AN318" s="132" t="s">
        <v>94</v>
      </c>
      <c r="AO318" s="132" t="s">
        <v>98</v>
      </c>
      <c r="AP318" s="152" t="s">
        <v>99</v>
      </c>
      <c r="AQ318" s="153" t="s">
        <v>100</v>
      </c>
      <c r="AR318" s="129" t="str">
        <f t="shared" si="88"/>
        <v xml:space="preserve">CENTRO DE LENGUAS </v>
      </c>
      <c r="AS318" s="130" t="s">
        <v>101</v>
      </c>
      <c r="AT318" s="131" t="s">
        <v>102</v>
      </c>
      <c r="AU318" s="132" t="s">
        <v>94</v>
      </c>
      <c r="AV318" s="132" t="s">
        <v>94</v>
      </c>
      <c r="AW318" s="133" t="s">
        <v>103</v>
      </c>
      <c r="AX318" s="133" t="s">
        <v>104</v>
      </c>
      <c r="AY318" s="133" t="s">
        <v>105</v>
      </c>
      <c r="AZ318" s="133" t="s">
        <v>103</v>
      </c>
      <c r="BA318" s="133"/>
      <c r="BB318" s="133"/>
    </row>
    <row r="319" spans="2:54" s="3" customFormat="1" ht="60">
      <c r="B319" s="113">
        <v>303</v>
      </c>
      <c r="C319" s="113" t="s">
        <v>290</v>
      </c>
      <c r="D319" s="113" t="s">
        <v>29</v>
      </c>
      <c r="E319" s="113" t="s">
        <v>32</v>
      </c>
      <c r="F319" s="113"/>
      <c r="G319" s="114" t="s">
        <v>324</v>
      </c>
      <c r="H319" s="114" t="s">
        <v>107</v>
      </c>
      <c r="I319" s="113" t="s">
        <v>108</v>
      </c>
      <c r="J319" s="113">
        <v>1</v>
      </c>
      <c r="K319" s="115"/>
      <c r="L319" s="116"/>
      <c r="M319" s="117">
        <v>1131228</v>
      </c>
      <c r="N319" s="113">
        <v>1</v>
      </c>
      <c r="O319" s="113" t="s">
        <v>109</v>
      </c>
      <c r="P319" s="119">
        <v>45867</v>
      </c>
      <c r="Q319" s="119">
        <v>45987</v>
      </c>
      <c r="R319" s="120">
        <f t="shared" si="89"/>
        <v>4524912</v>
      </c>
      <c r="S319" s="118"/>
      <c r="T319" s="118"/>
      <c r="U319" s="120">
        <f t="shared" si="86"/>
        <v>0</v>
      </c>
      <c r="V319" s="148">
        <f t="shared" si="93"/>
        <v>4</v>
      </c>
      <c r="W319" s="122">
        <f t="shared" si="90"/>
        <v>4524912</v>
      </c>
      <c r="X319" s="123" t="s">
        <v>92</v>
      </c>
      <c r="Y319" s="124" t="s">
        <v>466</v>
      </c>
      <c r="Z319" s="125" t="s">
        <v>110</v>
      </c>
      <c r="AA319" s="125" t="s">
        <v>347</v>
      </c>
      <c r="AB319" s="125" t="s">
        <v>94</v>
      </c>
      <c r="AC319" s="126" t="str">
        <f t="shared" si="92"/>
        <v>CLE-303</v>
      </c>
      <c r="AD319" s="123">
        <v>80111600</v>
      </c>
      <c r="AE319" s="47" t="s">
        <v>675</v>
      </c>
      <c r="AF319" s="127" t="s">
        <v>670</v>
      </c>
      <c r="AG319" s="127" t="str">
        <f t="shared" si="91"/>
        <v>julio</v>
      </c>
      <c r="AH319" s="141">
        <f t="shared" si="87"/>
        <v>4</v>
      </c>
      <c r="AI319" s="132" t="s">
        <v>96</v>
      </c>
      <c r="AJ319" s="151" t="s">
        <v>97</v>
      </c>
      <c r="AK319" s="128">
        <f t="shared" si="94"/>
        <v>4524912</v>
      </c>
      <c r="AL319" s="128">
        <f t="shared" si="81"/>
        <v>4524912</v>
      </c>
      <c r="AM319" s="128"/>
      <c r="AN319" s="132" t="s">
        <v>94</v>
      </c>
      <c r="AO319" s="132" t="s">
        <v>98</v>
      </c>
      <c r="AP319" s="152" t="s">
        <v>99</v>
      </c>
      <c r="AQ319" s="153" t="s">
        <v>100</v>
      </c>
      <c r="AR319" s="129" t="str">
        <f t="shared" si="88"/>
        <v xml:space="preserve">CENTRO DE LENGUAS </v>
      </c>
      <c r="AS319" s="130" t="s">
        <v>101</v>
      </c>
      <c r="AT319" s="131" t="s">
        <v>102</v>
      </c>
      <c r="AU319" s="132" t="s">
        <v>94</v>
      </c>
      <c r="AV319" s="132" t="s">
        <v>94</v>
      </c>
      <c r="AW319" s="133" t="s">
        <v>103</v>
      </c>
      <c r="AX319" s="133" t="s">
        <v>104</v>
      </c>
      <c r="AY319" s="133" t="s">
        <v>105</v>
      </c>
      <c r="AZ319" s="133" t="s">
        <v>103</v>
      </c>
      <c r="BA319" s="133"/>
      <c r="BB319" s="133"/>
    </row>
    <row r="320" spans="2:54" s="3" customFormat="1" ht="60">
      <c r="B320" s="113">
        <v>304</v>
      </c>
      <c r="C320" s="113" t="s">
        <v>290</v>
      </c>
      <c r="D320" s="113" t="s">
        <v>29</v>
      </c>
      <c r="E320" s="113" t="s">
        <v>32</v>
      </c>
      <c r="F320" s="113"/>
      <c r="G320" s="114" t="s">
        <v>324</v>
      </c>
      <c r="H320" s="114" t="s">
        <v>107</v>
      </c>
      <c r="I320" s="113" t="s">
        <v>108</v>
      </c>
      <c r="J320" s="113">
        <v>1</v>
      </c>
      <c r="K320" s="115"/>
      <c r="L320" s="116"/>
      <c r="M320" s="117">
        <v>1131228</v>
      </c>
      <c r="N320" s="113">
        <v>1</v>
      </c>
      <c r="O320" s="113" t="s">
        <v>109</v>
      </c>
      <c r="P320" s="119">
        <v>45867</v>
      </c>
      <c r="Q320" s="119">
        <v>45987</v>
      </c>
      <c r="R320" s="120">
        <f t="shared" si="89"/>
        <v>4524912</v>
      </c>
      <c r="S320" s="118"/>
      <c r="T320" s="118"/>
      <c r="U320" s="120">
        <f t="shared" si="86"/>
        <v>0</v>
      </c>
      <c r="V320" s="148">
        <f t="shared" si="93"/>
        <v>4</v>
      </c>
      <c r="W320" s="122">
        <f t="shared" si="90"/>
        <v>4524912</v>
      </c>
      <c r="X320" s="123" t="s">
        <v>92</v>
      </c>
      <c r="Y320" s="124" t="s">
        <v>466</v>
      </c>
      <c r="Z320" s="125" t="s">
        <v>110</v>
      </c>
      <c r="AA320" s="125" t="s">
        <v>347</v>
      </c>
      <c r="AB320" s="125" t="s">
        <v>94</v>
      </c>
      <c r="AC320" s="126" t="str">
        <f t="shared" si="92"/>
        <v>CLE-304</v>
      </c>
      <c r="AD320" s="123">
        <v>80111600</v>
      </c>
      <c r="AE320" s="47" t="s">
        <v>675</v>
      </c>
      <c r="AF320" s="127" t="s">
        <v>670</v>
      </c>
      <c r="AG320" s="127" t="str">
        <f t="shared" si="91"/>
        <v>julio</v>
      </c>
      <c r="AH320" s="141">
        <f t="shared" si="87"/>
        <v>4</v>
      </c>
      <c r="AI320" s="132" t="s">
        <v>96</v>
      </c>
      <c r="AJ320" s="151" t="s">
        <v>97</v>
      </c>
      <c r="AK320" s="128">
        <f t="shared" si="94"/>
        <v>4524912</v>
      </c>
      <c r="AL320" s="128">
        <f t="shared" si="81"/>
        <v>4524912</v>
      </c>
      <c r="AM320" s="128"/>
      <c r="AN320" s="132" t="s">
        <v>94</v>
      </c>
      <c r="AO320" s="132" t="s">
        <v>98</v>
      </c>
      <c r="AP320" s="152" t="s">
        <v>99</v>
      </c>
      <c r="AQ320" s="153" t="s">
        <v>100</v>
      </c>
      <c r="AR320" s="129" t="str">
        <f t="shared" si="88"/>
        <v xml:space="preserve">CENTRO DE LENGUAS </v>
      </c>
      <c r="AS320" s="130" t="s">
        <v>101</v>
      </c>
      <c r="AT320" s="131" t="s">
        <v>102</v>
      </c>
      <c r="AU320" s="132" t="s">
        <v>94</v>
      </c>
      <c r="AV320" s="132" t="s">
        <v>94</v>
      </c>
      <c r="AW320" s="133" t="s">
        <v>103</v>
      </c>
      <c r="AX320" s="133" t="s">
        <v>104</v>
      </c>
      <c r="AY320" s="133" t="s">
        <v>105</v>
      </c>
      <c r="AZ320" s="133" t="s">
        <v>103</v>
      </c>
      <c r="BA320" s="133"/>
      <c r="BB320" s="133"/>
    </row>
    <row r="321" spans="2:54" s="3" customFormat="1" ht="60">
      <c r="B321" s="113">
        <v>305</v>
      </c>
      <c r="C321" s="113" t="s">
        <v>290</v>
      </c>
      <c r="D321" s="113" t="s">
        <v>29</v>
      </c>
      <c r="E321" s="113" t="s">
        <v>32</v>
      </c>
      <c r="F321" s="113"/>
      <c r="G321" s="114" t="s">
        <v>324</v>
      </c>
      <c r="H321" s="114" t="s">
        <v>107</v>
      </c>
      <c r="I321" s="113" t="s">
        <v>108</v>
      </c>
      <c r="J321" s="113">
        <v>1</v>
      </c>
      <c r="K321" s="115"/>
      <c r="L321" s="116"/>
      <c r="M321" s="117">
        <v>1131228</v>
      </c>
      <c r="N321" s="113">
        <v>1</v>
      </c>
      <c r="O321" s="113" t="s">
        <v>109</v>
      </c>
      <c r="P321" s="119">
        <v>45867</v>
      </c>
      <c r="Q321" s="119">
        <v>45987</v>
      </c>
      <c r="R321" s="120">
        <f t="shared" si="89"/>
        <v>4524912</v>
      </c>
      <c r="S321" s="118"/>
      <c r="T321" s="118"/>
      <c r="U321" s="120">
        <f t="shared" si="86"/>
        <v>0</v>
      </c>
      <c r="V321" s="148">
        <f t="shared" si="93"/>
        <v>4</v>
      </c>
      <c r="W321" s="122">
        <f t="shared" si="90"/>
        <v>4524912</v>
      </c>
      <c r="X321" s="123" t="s">
        <v>92</v>
      </c>
      <c r="Y321" s="124" t="s">
        <v>466</v>
      </c>
      <c r="Z321" s="125" t="s">
        <v>110</v>
      </c>
      <c r="AA321" s="125" t="s">
        <v>347</v>
      </c>
      <c r="AB321" s="125" t="s">
        <v>94</v>
      </c>
      <c r="AC321" s="126" t="str">
        <f t="shared" si="92"/>
        <v>CLE-305</v>
      </c>
      <c r="AD321" s="123">
        <v>80111600</v>
      </c>
      <c r="AE321" s="47" t="s">
        <v>675</v>
      </c>
      <c r="AF321" s="127" t="s">
        <v>670</v>
      </c>
      <c r="AG321" s="127" t="str">
        <f t="shared" si="91"/>
        <v>julio</v>
      </c>
      <c r="AH321" s="141">
        <f t="shared" si="87"/>
        <v>4</v>
      </c>
      <c r="AI321" s="132" t="s">
        <v>96</v>
      </c>
      <c r="AJ321" s="151" t="s">
        <v>97</v>
      </c>
      <c r="AK321" s="128">
        <f t="shared" si="94"/>
        <v>4524912</v>
      </c>
      <c r="AL321" s="128">
        <f t="shared" si="81"/>
        <v>4524912</v>
      </c>
      <c r="AM321" s="128"/>
      <c r="AN321" s="132" t="s">
        <v>94</v>
      </c>
      <c r="AO321" s="132" t="s">
        <v>98</v>
      </c>
      <c r="AP321" s="152" t="s">
        <v>99</v>
      </c>
      <c r="AQ321" s="153" t="s">
        <v>100</v>
      </c>
      <c r="AR321" s="129" t="str">
        <f t="shared" si="88"/>
        <v xml:space="preserve">CENTRO DE LENGUAS </v>
      </c>
      <c r="AS321" s="130" t="s">
        <v>101</v>
      </c>
      <c r="AT321" s="131" t="s">
        <v>102</v>
      </c>
      <c r="AU321" s="132" t="s">
        <v>94</v>
      </c>
      <c r="AV321" s="132" t="s">
        <v>94</v>
      </c>
      <c r="AW321" s="133" t="s">
        <v>103</v>
      </c>
      <c r="AX321" s="133" t="s">
        <v>104</v>
      </c>
      <c r="AY321" s="133" t="s">
        <v>105</v>
      </c>
      <c r="AZ321" s="133" t="s">
        <v>103</v>
      </c>
      <c r="BA321" s="133"/>
      <c r="BB321" s="133"/>
    </row>
    <row r="322" spans="2:54" s="3" customFormat="1" ht="60">
      <c r="B322" s="113">
        <v>306</v>
      </c>
      <c r="C322" s="113" t="s">
        <v>290</v>
      </c>
      <c r="D322" s="113" t="s">
        <v>29</v>
      </c>
      <c r="E322" s="113" t="s">
        <v>32</v>
      </c>
      <c r="F322" s="113"/>
      <c r="G322" s="114" t="s">
        <v>324</v>
      </c>
      <c r="H322" s="114" t="s">
        <v>107</v>
      </c>
      <c r="I322" s="113" t="s">
        <v>108</v>
      </c>
      <c r="J322" s="113">
        <v>1</v>
      </c>
      <c r="K322" s="115"/>
      <c r="L322" s="116"/>
      <c r="M322" s="117">
        <v>1131228</v>
      </c>
      <c r="N322" s="113">
        <v>1</v>
      </c>
      <c r="O322" s="113" t="s">
        <v>109</v>
      </c>
      <c r="P322" s="119">
        <v>45867</v>
      </c>
      <c r="Q322" s="119">
        <v>45987</v>
      </c>
      <c r="R322" s="120">
        <f t="shared" si="89"/>
        <v>4524912</v>
      </c>
      <c r="S322" s="118"/>
      <c r="T322" s="118"/>
      <c r="U322" s="120">
        <f t="shared" si="86"/>
        <v>0</v>
      </c>
      <c r="V322" s="148">
        <f t="shared" si="93"/>
        <v>4</v>
      </c>
      <c r="W322" s="122">
        <f t="shared" si="90"/>
        <v>4524912</v>
      </c>
      <c r="X322" s="123" t="s">
        <v>92</v>
      </c>
      <c r="Y322" s="124" t="s">
        <v>466</v>
      </c>
      <c r="Z322" s="125" t="s">
        <v>110</v>
      </c>
      <c r="AA322" s="125" t="s">
        <v>347</v>
      </c>
      <c r="AB322" s="125" t="s">
        <v>94</v>
      </c>
      <c r="AC322" s="126" t="str">
        <f t="shared" si="92"/>
        <v>CLE-306</v>
      </c>
      <c r="AD322" s="123">
        <v>80111600</v>
      </c>
      <c r="AE322" s="47" t="s">
        <v>675</v>
      </c>
      <c r="AF322" s="127" t="s">
        <v>670</v>
      </c>
      <c r="AG322" s="127" t="str">
        <f t="shared" si="91"/>
        <v>julio</v>
      </c>
      <c r="AH322" s="141">
        <f t="shared" si="87"/>
        <v>4</v>
      </c>
      <c r="AI322" s="132" t="s">
        <v>96</v>
      </c>
      <c r="AJ322" s="151" t="s">
        <v>97</v>
      </c>
      <c r="AK322" s="128">
        <f t="shared" si="94"/>
        <v>4524912</v>
      </c>
      <c r="AL322" s="128">
        <f t="shared" si="81"/>
        <v>4524912</v>
      </c>
      <c r="AM322" s="128"/>
      <c r="AN322" s="132" t="s">
        <v>94</v>
      </c>
      <c r="AO322" s="132" t="s">
        <v>98</v>
      </c>
      <c r="AP322" s="152" t="s">
        <v>99</v>
      </c>
      <c r="AQ322" s="153" t="s">
        <v>100</v>
      </c>
      <c r="AR322" s="129" t="str">
        <f t="shared" si="88"/>
        <v xml:space="preserve">CENTRO DE LENGUAS </v>
      </c>
      <c r="AS322" s="130" t="s">
        <v>101</v>
      </c>
      <c r="AT322" s="131" t="s">
        <v>102</v>
      </c>
      <c r="AU322" s="132" t="s">
        <v>94</v>
      </c>
      <c r="AV322" s="132" t="s">
        <v>94</v>
      </c>
      <c r="AW322" s="133" t="s">
        <v>103</v>
      </c>
      <c r="AX322" s="133" t="s">
        <v>104</v>
      </c>
      <c r="AY322" s="133" t="s">
        <v>105</v>
      </c>
      <c r="AZ322" s="133" t="s">
        <v>103</v>
      </c>
      <c r="BA322" s="133"/>
      <c r="BB322" s="133"/>
    </row>
    <row r="323" spans="2:54" s="3" customFormat="1" ht="60">
      <c r="B323" s="113">
        <v>307</v>
      </c>
      <c r="C323" s="113" t="s">
        <v>290</v>
      </c>
      <c r="D323" s="113" t="s">
        <v>29</v>
      </c>
      <c r="E323" s="113" t="s">
        <v>32</v>
      </c>
      <c r="F323" s="113"/>
      <c r="G323" s="114" t="s">
        <v>324</v>
      </c>
      <c r="H323" s="114" t="s">
        <v>107</v>
      </c>
      <c r="I323" s="113" t="s">
        <v>108</v>
      </c>
      <c r="J323" s="113">
        <v>1</v>
      </c>
      <c r="K323" s="115"/>
      <c r="L323" s="116"/>
      <c r="M323" s="117">
        <v>1131228</v>
      </c>
      <c r="N323" s="113">
        <v>1</v>
      </c>
      <c r="O323" s="113" t="s">
        <v>109</v>
      </c>
      <c r="P323" s="119">
        <v>45867</v>
      </c>
      <c r="Q323" s="119">
        <v>45987</v>
      </c>
      <c r="R323" s="120">
        <f t="shared" si="89"/>
        <v>4524912</v>
      </c>
      <c r="S323" s="118"/>
      <c r="T323" s="118"/>
      <c r="U323" s="120">
        <f t="shared" si="86"/>
        <v>0</v>
      </c>
      <c r="V323" s="148">
        <f t="shared" si="93"/>
        <v>4</v>
      </c>
      <c r="W323" s="122">
        <f t="shared" si="90"/>
        <v>4524912</v>
      </c>
      <c r="X323" s="123" t="s">
        <v>92</v>
      </c>
      <c r="Y323" s="124" t="s">
        <v>466</v>
      </c>
      <c r="Z323" s="125" t="s">
        <v>110</v>
      </c>
      <c r="AA323" s="125" t="s">
        <v>347</v>
      </c>
      <c r="AB323" s="125" t="s">
        <v>94</v>
      </c>
      <c r="AC323" s="126" t="str">
        <f t="shared" si="92"/>
        <v>CLE-307</v>
      </c>
      <c r="AD323" s="123">
        <v>80111600</v>
      </c>
      <c r="AE323" s="47" t="s">
        <v>675</v>
      </c>
      <c r="AF323" s="127" t="s">
        <v>670</v>
      </c>
      <c r="AG323" s="127" t="str">
        <f t="shared" si="91"/>
        <v>julio</v>
      </c>
      <c r="AH323" s="141">
        <f t="shared" si="87"/>
        <v>4</v>
      </c>
      <c r="AI323" s="132" t="s">
        <v>96</v>
      </c>
      <c r="AJ323" s="151" t="s">
        <v>97</v>
      </c>
      <c r="AK323" s="128">
        <f t="shared" si="94"/>
        <v>4524912</v>
      </c>
      <c r="AL323" s="128">
        <f t="shared" si="81"/>
        <v>4524912</v>
      </c>
      <c r="AM323" s="128"/>
      <c r="AN323" s="132" t="s">
        <v>94</v>
      </c>
      <c r="AO323" s="132" t="s">
        <v>98</v>
      </c>
      <c r="AP323" s="152" t="s">
        <v>99</v>
      </c>
      <c r="AQ323" s="153" t="s">
        <v>100</v>
      </c>
      <c r="AR323" s="129" t="str">
        <f t="shared" si="88"/>
        <v xml:space="preserve">CENTRO DE LENGUAS </v>
      </c>
      <c r="AS323" s="130" t="s">
        <v>101</v>
      </c>
      <c r="AT323" s="131" t="s">
        <v>102</v>
      </c>
      <c r="AU323" s="132" t="s">
        <v>94</v>
      </c>
      <c r="AV323" s="132" t="s">
        <v>94</v>
      </c>
      <c r="AW323" s="133" t="s">
        <v>103</v>
      </c>
      <c r="AX323" s="133" t="s">
        <v>104</v>
      </c>
      <c r="AY323" s="133" t="s">
        <v>105</v>
      </c>
      <c r="AZ323" s="133" t="s">
        <v>103</v>
      </c>
      <c r="BA323" s="133"/>
      <c r="BB323" s="133"/>
    </row>
    <row r="324" spans="2:54" s="3" customFormat="1" ht="60">
      <c r="B324" s="113">
        <v>308</v>
      </c>
      <c r="C324" s="113" t="s">
        <v>290</v>
      </c>
      <c r="D324" s="113" t="s">
        <v>29</v>
      </c>
      <c r="E324" s="113" t="s">
        <v>32</v>
      </c>
      <c r="F324" s="113"/>
      <c r="G324" s="114" t="s">
        <v>324</v>
      </c>
      <c r="H324" s="114" t="s">
        <v>107</v>
      </c>
      <c r="I324" s="113" t="s">
        <v>108</v>
      </c>
      <c r="J324" s="113">
        <v>1</v>
      </c>
      <c r="K324" s="115"/>
      <c r="L324" s="116"/>
      <c r="M324" s="117">
        <v>1131228</v>
      </c>
      <c r="N324" s="113">
        <v>1</v>
      </c>
      <c r="O324" s="113" t="s">
        <v>109</v>
      </c>
      <c r="P324" s="119">
        <v>45867</v>
      </c>
      <c r="Q324" s="119">
        <v>45987</v>
      </c>
      <c r="R324" s="120">
        <f t="shared" si="89"/>
        <v>4524912</v>
      </c>
      <c r="S324" s="118"/>
      <c r="T324" s="118"/>
      <c r="U324" s="120">
        <f t="shared" si="86"/>
        <v>0</v>
      </c>
      <c r="V324" s="148">
        <f t="shared" si="93"/>
        <v>4</v>
      </c>
      <c r="W324" s="122">
        <f t="shared" si="90"/>
        <v>4524912</v>
      </c>
      <c r="X324" s="123" t="s">
        <v>92</v>
      </c>
      <c r="Y324" s="124" t="s">
        <v>466</v>
      </c>
      <c r="Z324" s="125" t="s">
        <v>110</v>
      </c>
      <c r="AA324" s="125" t="s">
        <v>347</v>
      </c>
      <c r="AB324" s="125" t="s">
        <v>94</v>
      </c>
      <c r="AC324" s="126" t="str">
        <f t="shared" si="92"/>
        <v>CLE-308</v>
      </c>
      <c r="AD324" s="123">
        <v>80111600</v>
      </c>
      <c r="AE324" s="47" t="s">
        <v>675</v>
      </c>
      <c r="AF324" s="127" t="s">
        <v>670</v>
      </c>
      <c r="AG324" s="127" t="str">
        <f t="shared" si="91"/>
        <v>julio</v>
      </c>
      <c r="AH324" s="141">
        <f t="shared" si="87"/>
        <v>4</v>
      </c>
      <c r="AI324" s="132" t="s">
        <v>96</v>
      </c>
      <c r="AJ324" s="151" t="s">
        <v>97</v>
      </c>
      <c r="AK324" s="128">
        <f t="shared" si="94"/>
        <v>4524912</v>
      </c>
      <c r="AL324" s="128">
        <f t="shared" si="81"/>
        <v>4524912</v>
      </c>
      <c r="AM324" s="128"/>
      <c r="AN324" s="132" t="s">
        <v>94</v>
      </c>
      <c r="AO324" s="132" t="s">
        <v>98</v>
      </c>
      <c r="AP324" s="152" t="s">
        <v>99</v>
      </c>
      <c r="AQ324" s="153" t="s">
        <v>100</v>
      </c>
      <c r="AR324" s="129" t="str">
        <f t="shared" si="88"/>
        <v xml:space="preserve">CENTRO DE LENGUAS </v>
      </c>
      <c r="AS324" s="130" t="s">
        <v>101</v>
      </c>
      <c r="AT324" s="131" t="s">
        <v>102</v>
      </c>
      <c r="AU324" s="132" t="s">
        <v>94</v>
      </c>
      <c r="AV324" s="132" t="s">
        <v>94</v>
      </c>
      <c r="AW324" s="133" t="s">
        <v>103</v>
      </c>
      <c r="AX324" s="133" t="s">
        <v>104</v>
      </c>
      <c r="AY324" s="133" t="s">
        <v>105</v>
      </c>
      <c r="AZ324" s="133" t="s">
        <v>103</v>
      </c>
      <c r="BA324" s="133"/>
      <c r="BB324" s="133"/>
    </row>
    <row r="325" spans="2:54" s="3" customFormat="1" ht="60">
      <c r="B325" s="113">
        <v>309</v>
      </c>
      <c r="C325" s="113" t="s">
        <v>290</v>
      </c>
      <c r="D325" s="113" t="s">
        <v>29</v>
      </c>
      <c r="E325" s="113" t="s">
        <v>32</v>
      </c>
      <c r="F325" s="113"/>
      <c r="G325" s="114" t="s">
        <v>324</v>
      </c>
      <c r="H325" s="114" t="s">
        <v>107</v>
      </c>
      <c r="I325" s="113" t="s">
        <v>108</v>
      </c>
      <c r="J325" s="113">
        <v>1</v>
      </c>
      <c r="K325" s="115"/>
      <c r="L325" s="116"/>
      <c r="M325" s="117">
        <v>1131228</v>
      </c>
      <c r="N325" s="113">
        <v>1</v>
      </c>
      <c r="O325" s="113" t="s">
        <v>109</v>
      </c>
      <c r="P325" s="119">
        <v>45867</v>
      </c>
      <c r="Q325" s="119">
        <v>45987</v>
      </c>
      <c r="R325" s="120">
        <f t="shared" si="89"/>
        <v>4524912</v>
      </c>
      <c r="S325" s="118"/>
      <c r="T325" s="118"/>
      <c r="U325" s="120">
        <f t="shared" si="86"/>
        <v>0</v>
      </c>
      <c r="V325" s="148">
        <f t="shared" si="93"/>
        <v>4</v>
      </c>
      <c r="W325" s="122">
        <f t="shared" si="90"/>
        <v>4524912</v>
      </c>
      <c r="X325" s="123" t="s">
        <v>92</v>
      </c>
      <c r="Y325" s="124" t="s">
        <v>466</v>
      </c>
      <c r="Z325" s="125" t="s">
        <v>110</v>
      </c>
      <c r="AA325" s="125" t="s">
        <v>347</v>
      </c>
      <c r="AB325" s="125" t="s">
        <v>94</v>
      </c>
      <c r="AC325" s="126" t="str">
        <f t="shared" si="92"/>
        <v>CLE-309</v>
      </c>
      <c r="AD325" s="123">
        <v>80111600</v>
      </c>
      <c r="AE325" s="47" t="s">
        <v>675</v>
      </c>
      <c r="AF325" s="127" t="s">
        <v>670</v>
      </c>
      <c r="AG325" s="127" t="str">
        <f t="shared" si="91"/>
        <v>julio</v>
      </c>
      <c r="AH325" s="141">
        <f t="shared" si="87"/>
        <v>4</v>
      </c>
      <c r="AI325" s="132" t="s">
        <v>96</v>
      </c>
      <c r="AJ325" s="151" t="s">
        <v>97</v>
      </c>
      <c r="AK325" s="128">
        <f t="shared" si="94"/>
        <v>4524912</v>
      </c>
      <c r="AL325" s="128">
        <f t="shared" si="81"/>
        <v>4524912</v>
      </c>
      <c r="AM325" s="128"/>
      <c r="AN325" s="132" t="s">
        <v>94</v>
      </c>
      <c r="AO325" s="132" t="s">
        <v>98</v>
      </c>
      <c r="AP325" s="152" t="s">
        <v>99</v>
      </c>
      <c r="AQ325" s="153" t="s">
        <v>100</v>
      </c>
      <c r="AR325" s="129" t="str">
        <f t="shared" si="88"/>
        <v xml:space="preserve">CENTRO DE LENGUAS </v>
      </c>
      <c r="AS325" s="130" t="s">
        <v>101</v>
      </c>
      <c r="AT325" s="131" t="s">
        <v>102</v>
      </c>
      <c r="AU325" s="132" t="s">
        <v>94</v>
      </c>
      <c r="AV325" s="132" t="s">
        <v>94</v>
      </c>
      <c r="AW325" s="133" t="s">
        <v>103</v>
      </c>
      <c r="AX325" s="133" t="s">
        <v>104</v>
      </c>
      <c r="AY325" s="133" t="s">
        <v>105</v>
      </c>
      <c r="AZ325" s="133" t="s">
        <v>103</v>
      </c>
      <c r="BA325" s="133"/>
      <c r="BB325" s="133"/>
    </row>
    <row r="326" spans="2:54" s="3" customFormat="1" ht="60">
      <c r="B326" s="113">
        <v>310</v>
      </c>
      <c r="C326" s="113" t="s">
        <v>290</v>
      </c>
      <c r="D326" s="113" t="s">
        <v>29</v>
      </c>
      <c r="E326" s="113" t="s">
        <v>32</v>
      </c>
      <c r="F326" s="113"/>
      <c r="G326" s="114" t="s">
        <v>324</v>
      </c>
      <c r="H326" s="114" t="s">
        <v>107</v>
      </c>
      <c r="I326" s="113" t="s">
        <v>108</v>
      </c>
      <c r="J326" s="113">
        <v>1</v>
      </c>
      <c r="K326" s="115"/>
      <c r="L326" s="116"/>
      <c r="M326" s="117">
        <v>1131228</v>
      </c>
      <c r="N326" s="113">
        <v>1</v>
      </c>
      <c r="O326" s="113" t="s">
        <v>109</v>
      </c>
      <c r="P326" s="119">
        <v>45867</v>
      </c>
      <c r="Q326" s="119">
        <v>45987</v>
      </c>
      <c r="R326" s="120">
        <f t="shared" si="89"/>
        <v>4524912</v>
      </c>
      <c r="S326" s="118"/>
      <c r="T326" s="118"/>
      <c r="U326" s="120">
        <f t="shared" si="86"/>
        <v>0</v>
      </c>
      <c r="V326" s="148">
        <f t="shared" si="93"/>
        <v>4</v>
      </c>
      <c r="W326" s="122">
        <f t="shared" si="90"/>
        <v>4524912</v>
      </c>
      <c r="X326" s="123" t="s">
        <v>92</v>
      </c>
      <c r="Y326" s="124" t="s">
        <v>466</v>
      </c>
      <c r="Z326" s="125" t="s">
        <v>110</v>
      </c>
      <c r="AA326" s="125" t="s">
        <v>347</v>
      </c>
      <c r="AB326" s="125" t="s">
        <v>94</v>
      </c>
      <c r="AC326" s="126" t="str">
        <f t="shared" si="92"/>
        <v>CLE-310</v>
      </c>
      <c r="AD326" s="123">
        <v>80111600</v>
      </c>
      <c r="AE326" s="47" t="s">
        <v>675</v>
      </c>
      <c r="AF326" s="127" t="s">
        <v>670</v>
      </c>
      <c r="AG326" s="127" t="str">
        <f t="shared" si="91"/>
        <v>julio</v>
      </c>
      <c r="AH326" s="141">
        <f t="shared" si="87"/>
        <v>4</v>
      </c>
      <c r="AI326" s="132" t="s">
        <v>96</v>
      </c>
      <c r="AJ326" s="151" t="s">
        <v>97</v>
      </c>
      <c r="AK326" s="128">
        <f t="shared" si="94"/>
        <v>4524912</v>
      </c>
      <c r="AL326" s="128">
        <f t="shared" si="81"/>
        <v>4524912</v>
      </c>
      <c r="AM326" s="128"/>
      <c r="AN326" s="132" t="s">
        <v>94</v>
      </c>
      <c r="AO326" s="132" t="s">
        <v>98</v>
      </c>
      <c r="AP326" s="152" t="s">
        <v>99</v>
      </c>
      <c r="AQ326" s="153" t="s">
        <v>100</v>
      </c>
      <c r="AR326" s="129" t="str">
        <f t="shared" si="88"/>
        <v xml:space="preserve">CENTRO DE LENGUAS </v>
      </c>
      <c r="AS326" s="130" t="s">
        <v>101</v>
      </c>
      <c r="AT326" s="131" t="s">
        <v>102</v>
      </c>
      <c r="AU326" s="132" t="s">
        <v>94</v>
      </c>
      <c r="AV326" s="132" t="s">
        <v>94</v>
      </c>
      <c r="AW326" s="133" t="s">
        <v>103</v>
      </c>
      <c r="AX326" s="133" t="s">
        <v>104</v>
      </c>
      <c r="AY326" s="133" t="s">
        <v>105</v>
      </c>
      <c r="AZ326" s="133" t="s">
        <v>103</v>
      </c>
      <c r="BA326" s="133"/>
      <c r="BB326" s="133"/>
    </row>
    <row r="327" spans="2:54" s="3" customFormat="1" ht="60">
      <c r="B327" s="113">
        <v>311</v>
      </c>
      <c r="C327" s="113" t="s">
        <v>290</v>
      </c>
      <c r="D327" s="113" t="s">
        <v>29</v>
      </c>
      <c r="E327" s="113" t="s">
        <v>32</v>
      </c>
      <c r="F327" s="113"/>
      <c r="G327" s="114" t="s">
        <v>324</v>
      </c>
      <c r="H327" s="114" t="s">
        <v>107</v>
      </c>
      <c r="I327" s="113" t="s">
        <v>108</v>
      </c>
      <c r="J327" s="113">
        <v>1</v>
      </c>
      <c r="K327" s="115"/>
      <c r="L327" s="116"/>
      <c r="M327" s="117">
        <v>1131228</v>
      </c>
      <c r="N327" s="113">
        <v>1</v>
      </c>
      <c r="O327" s="113" t="s">
        <v>109</v>
      </c>
      <c r="P327" s="119">
        <v>45867</v>
      </c>
      <c r="Q327" s="119">
        <v>45987</v>
      </c>
      <c r="R327" s="120">
        <f t="shared" si="89"/>
        <v>4524912</v>
      </c>
      <c r="S327" s="118"/>
      <c r="T327" s="118"/>
      <c r="U327" s="120">
        <f t="shared" si="86"/>
        <v>0</v>
      </c>
      <c r="V327" s="148">
        <f t="shared" si="93"/>
        <v>4</v>
      </c>
      <c r="W327" s="122">
        <f t="shared" si="90"/>
        <v>4524912</v>
      </c>
      <c r="X327" s="123" t="s">
        <v>92</v>
      </c>
      <c r="Y327" s="124" t="s">
        <v>466</v>
      </c>
      <c r="Z327" s="125" t="s">
        <v>110</v>
      </c>
      <c r="AA327" s="125" t="s">
        <v>347</v>
      </c>
      <c r="AB327" s="125" t="s">
        <v>94</v>
      </c>
      <c r="AC327" s="126" t="str">
        <f t="shared" si="92"/>
        <v>CLE-311</v>
      </c>
      <c r="AD327" s="123">
        <v>80111600</v>
      </c>
      <c r="AE327" s="47" t="s">
        <v>675</v>
      </c>
      <c r="AF327" s="127" t="s">
        <v>670</v>
      </c>
      <c r="AG327" s="127" t="str">
        <f t="shared" si="91"/>
        <v>julio</v>
      </c>
      <c r="AH327" s="141">
        <f t="shared" si="87"/>
        <v>4</v>
      </c>
      <c r="AI327" s="132" t="s">
        <v>96</v>
      </c>
      <c r="AJ327" s="151" t="s">
        <v>97</v>
      </c>
      <c r="AK327" s="128">
        <f t="shared" si="94"/>
        <v>4524912</v>
      </c>
      <c r="AL327" s="128">
        <f t="shared" si="81"/>
        <v>4524912</v>
      </c>
      <c r="AM327" s="128"/>
      <c r="AN327" s="132" t="s">
        <v>94</v>
      </c>
      <c r="AO327" s="132" t="s">
        <v>98</v>
      </c>
      <c r="AP327" s="152" t="s">
        <v>99</v>
      </c>
      <c r="AQ327" s="153" t="s">
        <v>100</v>
      </c>
      <c r="AR327" s="129" t="str">
        <f t="shared" si="88"/>
        <v xml:space="preserve">CENTRO DE LENGUAS </v>
      </c>
      <c r="AS327" s="130" t="s">
        <v>101</v>
      </c>
      <c r="AT327" s="131" t="s">
        <v>102</v>
      </c>
      <c r="AU327" s="132" t="s">
        <v>94</v>
      </c>
      <c r="AV327" s="132" t="s">
        <v>94</v>
      </c>
      <c r="AW327" s="133" t="s">
        <v>103</v>
      </c>
      <c r="AX327" s="133" t="s">
        <v>104</v>
      </c>
      <c r="AY327" s="133" t="s">
        <v>105</v>
      </c>
      <c r="AZ327" s="133" t="s">
        <v>103</v>
      </c>
      <c r="BA327" s="133"/>
      <c r="BB327" s="133"/>
    </row>
    <row r="328" spans="2:54" s="3" customFormat="1" ht="60">
      <c r="B328" s="113">
        <v>312</v>
      </c>
      <c r="C328" s="113" t="s">
        <v>290</v>
      </c>
      <c r="D328" s="113" t="s">
        <v>29</v>
      </c>
      <c r="E328" s="113" t="s">
        <v>32</v>
      </c>
      <c r="F328" s="113"/>
      <c r="G328" s="114" t="s">
        <v>324</v>
      </c>
      <c r="H328" s="114" t="s">
        <v>107</v>
      </c>
      <c r="I328" s="113" t="s">
        <v>108</v>
      </c>
      <c r="J328" s="113">
        <v>1</v>
      </c>
      <c r="K328" s="115"/>
      <c r="L328" s="116"/>
      <c r="M328" s="117">
        <v>1131228</v>
      </c>
      <c r="N328" s="113">
        <v>1</v>
      </c>
      <c r="O328" s="113" t="s">
        <v>109</v>
      </c>
      <c r="P328" s="119">
        <v>45867</v>
      </c>
      <c r="Q328" s="119">
        <v>45987</v>
      </c>
      <c r="R328" s="120">
        <f t="shared" si="89"/>
        <v>4524912</v>
      </c>
      <c r="S328" s="118"/>
      <c r="T328" s="118"/>
      <c r="U328" s="120">
        <f t="shared" si="86"/>
        <v>0</v>
      </c>
      <c r="V328" s="148">
        <f t="shared" si="93"/>
        <v>4</v>
      </c>
      <c r="W328" s="122">
        <f t="shared" si="90"/>
        <v>4524912</v>
      </c>
      <c r="X328" s="123" t="s">
        <v>92</v>
      </c>
      <c r="Y328" s="124" t="s">
        <v>466</v>
      </c>
      <c r="Z328" s="125" t="s">
        <v>110</v>
      </c>
      <c r="AA328" s="125" t="s">
        <v>347</v>
      </c>
      <c r="AB328" s="125" t="s">
        <v>94</v>
      </c>
      <c r="AC328" s="126" t="str">
        <f t="shared" si="92"/>
        <v>CLE-312</v>
      </c>
      <c r="AD328" s="123">
        <v>80111600</v>
      </c>
      <c r="AE328" s="47" t="s">
        <v>675</v>
      </c>
      <c r="AF328" s="127" t="s">
        <v>670</v>
      </c>
      <c r="AG328" s="127" t="str">
        <f t="shared" si="91"/>
        <v>julio</v>
      </c>
      <c r="AH328" s="141">
        <f t="shared" si="87"/>
        <v>4</v>
      </c>
      <c r="AI328" s="132" t="s">
        <v>96</v>
      </c>
      <c r="AJ328" s="151" t="s">
        <v>97</v>
      </c>
      <c r="AK328" s="128">
        <f t="shared" si="94"/>
        <v>4524912</v>
      </c>
      <c r="AL328" s="128">
        <f t="shared" si="81"/>
        <v>4524912</v>
      </c>
      <c r="AM328" s="128"/>
      <c r="AN328" s="132" t="s">
        <v>94</v>
      </c>
      <c r="AO328" s="132" t="s">
        <v>98</v>
      </c>
      <c r="AP328" s="152" t="s">
        <v>99</v>
      </c>
      <c r="AQ328" s="153" t="s">
        <v>100</v>
      </c>
      <c r="AR328" s="129" t="str">
        <f t="shared" si="88"/>
        <v xml:space="preserve">CENTRO DE LENGUAS </v>
      </c>
      <c r="AS328" s="130" t="s">
        <v>101</v>
      </c>
      <c r="AT328" s="131" t="s">
        <v>102</v>
      </c>
      <c r="AU328" s="132" t="s">
        <v>94</v>
      </c>
      <c r="AV328" s="132" t="s">
        <v>94</v>
      </c>
      <c r="AW328" s="133" t="s">
        <v>103</v>
      </c>
      <c r="AX328" s="133" t="s">
        <v>104</v>
      </c>
      <c r="AY328" s="133" t="s">
        <v>105</v>
      </c>
      <c r="AZ328" s="133" t="s">
        <v>103</v>
      </c>
      <c r="BA328" s="133"/>
      <c r="BB328" s="133"/>
    </row>
    <row r="329" spans="2:54" s="3" customFormat="1" ht="60">
      <c r="B329" s="113">
        <v>313</v>
      </c>
      <c r="C329" s="113" t="s">
        <v>290</v>
      </c>
      <c r="D329" s="113" t="s">
        <v>29</v>
      </c>
      <c r="E329" s="113" t="s">
        <v>32</v>
      </c>
      <c r="F329" s="113"/>
      <c r="G329" s="114" t="s">
        <v>324</v>
      </c>
      <c r="H329" s="114" t="s">
        <v>107</v>
      </c>
      <c r="I329" s="113" t="s">
        <v>108</v>
      </c>
      <c r="J329" s="113">
        <v>1</v>
      </c>
      <c r="K329" s="115"/>
      <c r="L329" s="116"/>
      <c r="M329" s="117">
        <v>1131228</v>
      </c>
      <c r="N329" s="113">
        <v>1</v>
      </c>
      <c r="O329" s="113" t="s">
        <v>109</v>
      </c>
      <c r="P329" s="119">
        <v>45867</v>
      </c>
      <c r="Q329" s="119">
        <v>45987</v>
      </c>
      <c r="R329" s="120">
        <f t="shared" si="89"/>
        <v>4524912</v>
      </c>
      <c r="S329" s="118"/>
      <c r="T329" s="118"/>
      <c r="U329" s="120">
        <f t="shared" si="86"/>
        <v>0</v>
      </c>
      <c r="V329" s="148">
        <f t="shared" si="93"/>
        <v>4</v>
      </c>
      <c r="W329" s="122">
        <f t="shared" si="90"/>
        <v>4524912</v>
      </c>
      <c r="X329" s="123" t="s">
        <v>92</v>
      </c>
      <c r="Y329" s="124" t="s">
        <v>466</v>
      </c>
      <c r="Z329" s="125" t="s">
        <v>110</v>
      </c>
      <c r="AA329" s="125" t="s">
        <v>347</v>
      </c>
      <c r="AB329" s="125" t="s">
        <v>94</v>
      </c>
      <c r="AC329" s="126" t="str">
        <f t="shared" si="92"/>
        <v>CLE-313</v>
      </c>
      <c r="AD329" s="123">
        <v>80111600</v>
      </c>
      <c r="AE329" s="47" t="s">
        <v>675</v>
      </c>
      <c r="AF329" s="127" t="s">
        <v>670</v>
      </c>
      <c r="AG329" s="127" t="str">
        <f t="shared" si="91"/>
        <v>julio</v>
      </c>
      <c r="AH329" s="141">
        <f t="shared" si="87"/>
        <v>4</v>
      </c>
      <c r="AI329" s="132" t="s">
        <v>96</v>
      </c>
      <c r="AJ329" s="151" t="s">
        <v>97</v>
      </c>
      <c r="AK329" s="128">
        <f t="shared" si="94"/>
        <v>4524912</v>
      </c>
      <c r="AL329" s="128">
        <f t="shared" si="81"/>
        <v>4524912</v>
      </c>
      <c r="AM329" s="128"/>
      <c r="AN329" s="132" t="s">
        <v>94</v>
      </c>
      <c r="AO329" s="132" t="s">
        <v>98</v>
      </c>
      <c r="AP329" s="152" t="s">
        <v>99</v>
      </c>
      <c r="AQ329" s="153" t="s">
        <v>100</v>
      </c>
      <c r="AR329" s="129" t="str">
        <f t="shared" si="88"/>
        <v xml:space="preserve">CENTRO DE LENGUAS </v>
      </c>
      <c r="AS329" s="130" t="s">
        <v>101</v>
      </c>
      <c r="AT329" s="131" t="s">
        <v>102</v>
      </c>
      <c r="AU329" s="132" t="s">
        <v>94</v>
      </c>
      <c r="AV329" s="132" t="s">
        <v>94</v>
      </c>
      <c r="AW329" s="133" t="s">
        <v>103</v>
      </c>
      <c r="AX329" s="133" t="s">
        <v>104</v>
      </c>
      <c r="AY329" s="133" t="s">
        <v>105</v>
      </c>
      <c r="AZ329" s="133" t="s">
        <v>103</v>
      </c>
      <c r="BA329" s="133"/>
      <c r="BB329" s="133"/>
    </row>
    <row r="330" spans="2:54" s="3" customFormat="1" ht="60">
      <c r="B330" s="113">
        <v>314</v>
      </c>
      <c r="C330" s="113" t="s">
        <v>290</v>
      </c>
      <c r="D330" s="113" t="s">
        <v>29</v>
      </c>
      <c r="E330" s="113" t="s">
        <v>32</v>
      </c>
      <c r="F330" s="113"/>
      <c r="G330" s="114" t="s">
        <v>324</v>
      </c>
      <c r="H330" s="114" t="s">
        <v>107</v>
      </c>
      <c r="I330" s="113" t="s">
        <v>108</v>
      </c>
      <c r="J330" s="113">
        <v>1</v>
      </c>
      <c r="K330" s="115"/>
      <c r="L330" s="116"/>
      <c r="M330" s="117">
        <v>1131228</v>
      </c>
      <c r="N330" s="113">
        <v>1</v>
      </c>
      <c r="O330" s="113" t="s">
        <v>109</v>
      </c>
      <c r="P330" s="119">
        <v>45867</v>
      </c>
      <c r="Q330" s="119">
        <v>45987</v>
      </c>
      <c r="R330" s="120">
        <f t="shared" si="89"/>
        <v>4524912</v>
      </c>
      <c r="S330" s="118"/>
      <c r="T330" s="118"/>
      <c r="U330" s="120">
        <f t="shared" si="86"/>
        <v>0</v>
      </c>
      <c r="V330" s="148">
        <f t="shared" si="93"/>
        <v>4</v>
      </c>
      <c r="W330" s="122">
        <f t="shared" si="90"/>
        <v>4524912</v>
      </c>
      <c r="X330" s="123" t="s">
        <v>92</v>
      </c>
      <c r="Y330" s="124" t="s">
        <v>466</v>
      </c>
      <c r="Z330" s="125" t="s">
        <v>110</v>
      </c>
      <c r="AA330" s="125" t="s">
        <v>347</v>
      </c>
      <c r="AB330" s="125" t="s">
        <v>94</v>
      </c>
      <c r="AC330" s="126" t="str">
        <f t="shared" si="92"/>
        <v>CLE-314</v>
      </c>
      <c r="AD330" s="123">
        <v>80111600</v>
      </c>
      <c r="AE330" s="47" t="s">
        <v>675</v>
      </c>
      <c r="AF330" s="127" t="s">
        <v>670</v>
      </c>
      <c r="AG330" s="127" t="str">
        <f t="shared" si="91"/>
        <v>julio</v>
      </c>
      <c r="AH330" s="141">
        <f t="shared" si="87"/>
        <v>4</v>
      </c>
      <c r="AI330" s="132" t="s">
        <v>96</v>
      </c>
      <c r="AJ330" s="151" t="s">
        <v>97</v>
      </c>
      <c r="AK330" s="128">
        <f t="shared" si="94"/>
        <v>4524912</v>
      </c>
      <c r="AL330" s="128">
        <f t="shared" si="81"/>
        <v>4524912</v>
      </c>
      <c r="AM330" s="128"/>
      <c r="AN330" s="132" t="s">
        <v>94</v>
      </c>
      <c r="AO330" s="132" t="s">
        <v>98</v>
      </c>
      <c r="AP330" s="152" t="s">
        <v>99</v>
      </c>
      <c r="AQ330" s="153" t="s">
        <v>100</v>
      </c>
      <c r="AR330" s="129" t="str">
        <f t="shared" si="88"/>
        <v xml:space="preserve">CENTRO DE LENGUAS </v>
      </c>
      <c r="AS330" s="130" t="s">
        <v>101</v>
      </c>
      <c r="AT330" s="131" t="s">
        <v>102</v>
      </c>
      <c r="AU330" s="132" t="s">
        <v>94</v>
      </c>
      <c r="AV330" s="132" t="s">
        <v>94</v>
      </c>
      <c r="AW330" s="133" t="s">
        <v>103</v>
      </c>
      <c r="AX330" s="133" t="s">
        <v>104</v>
      </c>
      <c r="AY330" s="133" t="s">
        <v>105</v>
      </c>
      <c r="AZ330" s="133" t="s">
        <v>103</v>
      </c>
      <c r="BA330" s="133"/>
      <c r="BB330" s="133"/>
    </row>
    <row r="331" spans="2:54" s="3" customFormat="1" ht="60">
      <c r="B331" s="113">
        <v>315</v>
      </c>
      <c r="C331" s="113" t="s">
        <v>290</v>
      </c>
      <c r="D331" s="113" t="s">
        <v>29</v>
      </c>
      <c r="E331" s="113" t="s">
        <v>32</v>
      </c>
      <c r="F331" s="113"/>
      <c r="G331" s="114" t="s">
        <v>324</v>
      </c>
      <c r="H331" s="114" t="s">
        <v>107</v>
      </c>
      <c r="I331" s="113" t="s">
        <v>108</v>
      </c>
      <c r="J331" s="113">
        <v>1</v>
      </c>
      <c r="K331" s="115"/>
      <c r="L331" s="116"/>
      <c r="M331" s="117">
        <v>1131228</v>
      </c>
      <c r="N331" s="113">
        <v>1</v>
      </c>
      <c r="O331" s="113" t="s">
        <v>109</v>
      </c>
      <c r="P331" s="119">
        <v>45867</v>
      </c>
      <c r="Q331" s="119">
        <v>45987</v>
      </c>
      <c r="R331" s="120">
        <f t="shared" si="89"/>
        <v>4524912</v>
      </c>
      <c r="S331" s="118"/>
      <c r="T331" s="118"/>
      <c r="U331" s="120">
        <f t="shared" si="86"/>
        <v>0</v>
      </c>
      <c r="V331" s="148">
        <f t="shared" si="93"/>
        <v>4</v>
      </c>
      <c r="W331" s="122">
        <f t="shared" si="90"/>
        <v>4524912</v>
      </c>
      <c r="X331" s="123" t="s">
        <v>92</v>
      </c>
      <c r="Y331" s="124" t="s">
        <v>466</v>
      </c>
      <c r="Z331" s="125" t="s">
        <v>110</v>
      </c>
      <c r="AA331" s="125" t="s">
        <v>347</v>
      </c>
      <c r="AB331" s="125" t="s">
        <v>94</v>
      </c>
      <c r="AC331" s="126" t="str">
        <f t="shared" si="92"/>
        <v>CLE-315</v>
      </c>
      <c r="AD331" s="123">
        <v>80111600</v>
      </c>
      <c r="AE331" s="47" t="s">
        <v>675</v>
      </c>
      <c r="AF331" s="127" t="s">
        <v>670</v>
      </c>
      <c r="AG331" s="127" t="str">
        <f t="shared" si="91"/>
        <v>julio</v>
      </c>
      <c r="AH331" s="141">
        <f t="shared" si="87"/>
        <v>4</v>
      </c>
      <c r="AI331" s="132" t="s">
        <v>96</v>
      </c>
      <c r="AJ331" s="151" t="s">
        <v>97</v>
      </c>
      <c r="AK331" s="128">
        <f t="shared" si="94"/>
        <v>4524912</v>
      </c>
      <c r="AL331" s="128">
        <f t="shared" si="81"/>
        <v>4524912</v>
      </c>
      <c r="AM331" s="128"/>
      <c r="AN331" s="132" t="s">
        <v>94</v>
      </c>
      <c r="AO331" s="132" t="s">
        <v>98</v>
      </c>
      <c r="AP331" s="152" t="s">
        <v>99</v>
      </c>
      <c r="AQ331" s="153" t="s">
        <v>100</v>
      </c>
      <c r="AR331" s="129" t="str">
        <f t="shared" si="88"/>
        <v xml:space="preserve">CENTRO DE LENGUAS </v>
      </c>
      <c r="AS331" s="130" t="s">
        <v>101</v>
      </c>
      <c r="AT331" s="131" t="s">
        <v>102</v>
      </c>
      <c r="AU331" s="132" t="s">
        <v>94</v>
      </c>
      <c r="AV331" s="132" t="s">
        <v>94</v>
      </c>
      <c r="AW331" s="133" t="s">
        <v>103</v>
      </c>
      <c r="AX331" s="133" t="s">
        <v>104</v>
      </c>
      <c r="AY331" s="133" t="s">
        <v>105</v>
      </c>
      <c r="AZ331" s="133" t="s">
        <v>103</v>
      </c>
      <c r="BA331" s="133"/>
      <c r="BB331" s="133"/>
    </row>
    <row r="332" spans="2:54" s="3" customFormat="1" ht="60">
      <c r="B332" s="113">
        <v>316</v>
      </c>
      <c r="C332" s="113" t="s">
        <v>290</v>
      </c>
      <c r="D332" s="113" t="s">
        <v>29</v>
      </c>
      <c r="E332" s="113" t="s">
        <v>32</v>
      </c>
      <c r="F332" s="113"/>
      <c r="G332" s="114" t="s">
        <v>324</v>
      </c>
      <c r="H332" s="114" t="s">
        <v>107</v>
      </c>
      <c r="I332" s="113" t="s">
        <v>108</v>
      </c>
      <c r="J332" s="113">
        <v>1</v>
      </c>
      <c r="K332" s="115"/>
      <c r="L332" s="116"/>
      <c r="M332" s="117">
        <v>1131228</v>
      </c>
      <c r="N332" s="113">
        <v>1</v>
      </c>
      <c r="O332" s="113" t="s">
        <v>109</v>
      </c>
      <c r="P332" s="119">
        <v>45867</v>
      </c>
      <c r="Q332" s="119">
        <v>45987</v>
      </c>
      <c r="R332" s="120">
        <f t="shared" si="89"/>
        <v>4524912</v>
      </c>
      <c r="S332" s="118"/>
      <c r="T332" s="118"/>
      <c r="U332" s="120">
        <f t="shared" si="86"/>
        <v>0</v>
      </c>
      <c r="V332" s="148">
        <f t="shared" si="93"/>
        <v>4</v>
      </c>
      <c r="W332" s="122">
        <f t="shared" si="90"/>
        <v>4524912</v>
      </c>
      <c r="X332" s="123" t="s">
        <v>92</v>
      </c>
      <c r="Y332" s="124" t="s">
        <v>466</v>
      </c>
      <c r="Z332" s="125" t="s">
        <v>110</v>
      </c>
      <c r="AA332" s="125" t="s">
        <v>347</v>
      </c>
      <c r="AB332" s="125" t="s">
        <v>94</v>
      </c>
      <c r="AC332" s="126" t="str">
        <f t="shared" si="92"/>
        <v>CLE-316</v>
      </c>
      <c r="AD332" s="123">
        <v>80111600</v>
      </c>
      <c r="AE332" s="47" t="s">
        <v>675</v>
      </c>
      <c r="AF332" s="127" t="s">
        <v>670</v>
      </c>
      <c r="AG332" s="127" t="str">
        <f t="shared" si="91"/>
        <v>julio</v>
      </c>
      <c r="AH332" s="141">
        <f t="shared" si="87"/>
        <v>4</v>
      </c>
      <c r="AI332" s="132" t="s">
        <v>96</v>
      </c>
      <c r="AJ332" s="151" t="s">
        <v>97</v>
      </c>
      <c r="AK332" s="128">
        <f t="shared" si="94"/>
        <v>4524912</v>
      </c>
      <c r="AL332" s="128">
        <f t="shared" si="81"/>
        <v>4524912</v>
      </c>
      <c r="AM332" s="128"/>
      <c r="AN332" s="132" t="s">
        <v>94</v>
      </c>
      <c r="AO332" s="132" t="s">
        <v>98</v>
      </c>
      <c r="AP332" s="152" t="s">
        <v>99</v>
      </c>
      <c r="AQ332" s="153" t="s">
        <v>100</v>
      </c>
      <c r="AR332" s="129" t="str">
        <f t="shared" si="88"/>
        <v xml:space="preserve">CENTRO DE LENGUAS </v>
      </c>
      <c r="AS332" s="130" t="s">
        <v>101</v>
      </c>
      <c r="AT332" s="131" t="s">
        <v>102</v>
      </c>
      <c r="AU332" s="132" t="s">
        <v>94</v>
      </c>
      <c r="AV332" s="132" t="s">
        <v>94</v>
      </c>
      <c r="AW332" s="133" t="s">
        <v>103</v>
      </c>
      <c r="AX332" s="133" t="s">
        <v>104</v>
      </c>
      <c r="AY332" s="133" t="s">
        <v>105</v>
      </c>
      <c r="AZ332" s="133" t="s">
        <v>103</v>
      </c>
      <c r="BA332" s="133"/>
      <c r="BB332" s="133"/>
    </row>
    <row r="333" spans="2:54" s="3" customFormat="1" ht="60">
      <c r="B333" s="113">
        <v>317</v>
      </c>
      <c r="C333" s="113" t="s">
        <v>290</v>
      </c>
      <c r="D333" s="113" t="s">
        <v>29</v>
      </c>
      <c r="E333" s="113" t="s">
        <v>32</v>
      </c>
      <c r="F333" s="113"/>
      <c r="G333" s="114" t="s">
        <v>324</v>
      </c>
      <c r="H333" s="114" t="s">
        <v>107</v>
      </c>
      <c r="I333" s="113" t="s">
        <v>108</v>
      </c>
      <c r="J333" s="113">
        <v>1</v>
      </c>
      <c r="K333" s="115"/>
      <c r="L333" s="116"/>
      <c r="M333" s="117">
        <v>1131228</v>
      </c>
      <c r="N333" s="113">
        <v>1</v>
      </c>
      <c r="O333" s="113" t="s">
        <v>109</v>
      </c>
      <c r="P333" s="119">
        <v>45867</v>
      </c>
      <c r="Q333" s="119">
        <v>45987</v>
      </c>
      <c r="R333" s="120">
        <f t="shared" si="89"/>
        <v>4524912</v>
      </c>
      <c r="S333" s="118"/>
      <c r="T333" s="118"/>
      <c r="U333" s="120">
        <f t="shared" ref="U333:U364" si="95">IF($O333="MENSUAL",ROUND((((T333-S333))/30),0)*$M333,((T333-S333)/30)*$M333)</f>
        <v>0</v>
      </c>
      <c r="V333" s="148">
        <f t="shared" si="93"/>
        <v>4</v>
      </c>
      <c r="W333" s="122">
        <f t="shared" si="90"/>
        <v>4524912</v>
      </c>
      <c r="X333" s="123" t="s">
        <v>92</v>
      </c>
      <c r="Y333" s="124" t="s">
        <v>466</v>
      </c>
      <c r="Z333" s="125" t="s">
        <v>110</v>
      </c>
      <c r="AA333" s="125" t="s">
        <v>347</v>
      </c>
      <c r="AB333" s="125" t="s">
        <v>94</v>
      </c>
      <c r="AC333" s="126" t="str">
        <f t="shared" si="92"/>
        <v>CLE-317</v>
      </c>
      <c r="AD333" s="123">
        <v>80111600</v>
      </c>
      <c r="AE333" s="47" t="s">
        <v>675</v>
      </c>
      <c r="AF333" s="127" t="s">
        <v>670</v>
      </c>
      <c r="AG333" s="127" t="str">
        <f t="shared" si="91"/>
        <v>julio</v>
      </c>
      <c r="AH333" s="141">
        <f t="shared" ref="AH333:AH364" si="96">+V333</f>
        <v>4</v>
      </c>
      <c r="AI333" s="132" t="s">
        <v>96</v>
      </c>
      <c r="AJ333" s="151" t="s">
        <v>97</v>
      </c>
      <c r="AK333" s="128">
        <f t="shared" si="94"/>
        <v>4524912</v>
      </c>
      <c r="AL333" s="128">
        <f t="shared" si="81"/>
        <v>4524912</v>
      </c>
      <c r="AM333" s="128"/>
      <c r="AN333" s="132" t="s">
        <v>94</v>
      </c>
      <c r="AO333" s="132" t="s">
        <v>98</v>
      </c>
      <c r="AP333" s="152" t="s">
        <v>99</v>
      </c>
      <c r="AQ333" s="153" t="s">
        <v>100</v>
      </c>
      <c r="AR333" s="129" t="str">
        <f t="shared" ref="AR333:AR364" si="97">E333</f>
        <v xml:space="preserve">CENTRO DE LENGUAS </v>
      </c>
      <c r="AS333" s="130" t="s">
        <v>101</v>
      </c>
      <c r="AT333" s="131" t="s">
        <v>102</v>
      </c>
      <c r="AU333" s="132" t="s">
        <v>94</v>
      </c>
      <c r="AV333" s="132" t="s">
        <v>94</v>
      </c>
      <c r="AW333" s="133" t="s">
        <v>103</v>
      </c>
      <c r="AX333" s="133" t="s">
        <v>104</v>
      </c>
      <c r="AY333" s="133" t="s">
        <v>105</v>
      </c>
      <c r="AZ333" s="133" t="s">
        <v>103</v>
      </c>
      <c r="BA333" s="133"/>
      <c r="BB333" s="133"/>
    </row>
    <row r="334" spans="2:54" s="3" customFormat="1" ht="60">
      <c r="B334" s="113">
        <v>318</v>
      </c>
      <c r="C334" s="113" t="s">
        <v>290</v>
      </c>
      <c r="D334" s="113" t="s">
        <v>29</v>
      </c>
      <c r="E334" s="113" t="s">
        <v>32</v>
      </c>
      <c r="F334" s="113"/>
      <c r="G334" s="114" t="s">
        <v>324</v>
      </c>
      <c r="H334" s="114" t="s">
        <v>107</v>
      </c>
      <c r="I334" s="113" t="s">
        <v>108</v>
      </c>
      <c r="J334" s="113">
        <v>1</v>
      </c>
      <c r="K334" s="115"/>
      <c r="L334" s="116"/>
      <c r="M334" s="117">
        <v>1131228</v>
      </c>
      <c r="N334" s="113">
        <v>1</v>
      </c>
      <c r="O334" s="113" t="s">
        <v>109</v>
      </c>
      <c r="P334" s="119">
        <v>45867</v>
      </c>
      <c r="Q334" s="119">
        <v>45987</v>
      </c>
      <c r="R334" s="120">
        <f t="shared" ref="R334:R365" si="98">IF($O334="MENSUAL",ROUND((((Q334-P334))/30),0)*$M334,((Q334-P334)/30)*$M334)</f>
        <v>4524912</v>
      </c>
      <c r="S334" s="118"/>
      <c r="T334" s="118"/>
      <c r="U334" s="120">
        <f t="shared" si="95"/>
        <v>0</v>
      </c>
      <c r="V334" s="148">
        <f t="shared" si="93"/>
        <v>4</v>
      </c>
      <c r="W334" s="122">
        <f t="shared" ref="W334:W365" si="99">+R334+U334</f>
        <v>4524912</v>
      </c>
      <c r="X334" s="123" t="s">
        <v>92</v>
      </c>
      <c r="Y334" s="124" t="s">
        <v>466</v>
      </c>
      <c r="Z334" s="125" t="s">
        <v>110</v>
      </c>
      <c r="AA334" s="125" t="s">
        <v>347</v>
      </c>
      <c r="AB334" s="125" t="s">
        <v>94</v>
      </c>
      <c r="AC334" s="126" t="str">
        <f t="shared" si="92"/>
        <v>CLE-318</v>
      </c>
      <c r="AD334" s="123">
        <v>80111600</v>
      </c>
      <c r="AE334" s="47" t="s">
        <v>675</v>
      </c>
      <c r="AF334" s="127" t="s">
        <v>670</v>
      </c>
      <c r="AG334" s="127" t="str">
        <f t="shared" ref="AG334:AG365" si="100">+AF334</f>
        <v>julio</v>
      </c>
      <c r="AH334" s="141">
        <f t="shared" si="96"/>
        <v>4</v>
      </c>
      <c r="AI334" s="132" t="s">
        <v>96</v>
      </c>
      <c r="AJ334" s="151" t="s">
        <v>97</v>
      </c>
      <c r="AK334" s="128">
        <f t="shared" si="94"/>
        <v>4524912</v>
      </c>
      <c r="AL334" s="128">
        <f t="shared" si="81"/>
        <v>4524912</v>
      </c>
      <c r="AM334" s="128"/>
      <c r="AN334" s="132" t="s">
        <v>94</v>
      </c>
      <c r="AO334" s="132" t="s">
        <v>98</v>
      </c>
      <c r="AP334" s="152" t="s">
        <v>99</v>
      </c>
      <c r="AQ334" s="153" t="s">
        <v>100</v>
      </c>
      <c r="AR334" s="129" t="str">
        <f t="shared" si="97"/>
        <v xml:space="preserve">CENTRO DE LENGUAS </v>
      </c>
      <c r="AS334" s="130" t="s">
        <v>101</v>
      </c>
      <c r="AT334" s="131" t="s">
        <v>102</v>
      </c>
      <c r="AU334" s="132" t="s">
        <v>94</v>
      </c>
      <c r="AV334" s="132" t="s">
        <v>94</v>
      </c>
      <c r="AW334" s="133" t="s">
        <v>103</v>
      </c>
      <c r="AX334" s="133" t="s">
        <v>104</v>
      </c>
      <c r="AY334" s="133" t="s">
        <v>105</v>
      </c>
      <c r="AZ334" s="133" t="s">
        <v>103</v>
      </c>
      <c r="BA334" s="133"/>
      <c r="BB334" s="133"/>
    </row>
    <row r="335" spans="2:54" s="3" customFormat="1" ht="60">
      <c r="B335" s="113">
        <v>319</v>
      </c>
      <c r="C335" s="113" t="s">
        <v>290</v>
      </c>
      <c r="D335" s="113" t="s">
        <v>29</v>
      </c>
      <c r="E335" s="113" t="s">
        <v>32</v>
      </c>
      <c r="F335" s="113"/>
      <c r="G335" s="114" t="s">
        <v>324</v>
      </c>
      <c r="H335" s="114" t="s">
        <v>107</v>
      </c>
      <c r="I335" s="113" t="s">
        <v>108</v>
      </c>
      <c r="J335" s="113">
        <v>1</v>
      </c>
      <c r="K335" s="115"/>
      <c r="L335" s="116"/>
      <c r="M335" s="117">
        <v>1131228</v>
      </c>
      <c r="N335" s="113">
        <v>1</v>
      </c>
      <c r="O335" s="113" t="s">
        <v>109</v>
      </c>
      <c r="P335" s="119">
        <v>45867</v>
      </c>
      <c r="Q335" s="119">
        <v>45987</v>
      </c>
      <c r="R335" s="120">
        <f t="shared" si="98"/>
        <v>4524912</v>
      </c>
      <c r="S335" s="118"/>
      <c r="T335" s="118"/>
      <c r="U335" s="120">
        <f t="shared" si="95"/>
        <v>0</v>
      </c>
      <c r="V335" s="148">
        <f t="shared" si="93"/>
        <v>4</v>
      </c>
      <c r="W335" s="122">
        <f t="shared" si="99"/>
        <v>4524912</v>
      </c>
      <c r="X335" s="123" t="s">
        <v>92</v>
      </c>
      <c r="Y335" s="124" t="s">
        <v>466</v>
      </c>
      <c r="Z335" s="125" t="s">
        <v>110</v>
      </c>
      <c r="AA335" s="125" t="s">
        <v>347</v>
      </c>
      <c r="AB335" s="125" t="s">
        <v>94</v>
      </c>
      <c r="AC335" s="126" t="str">
        <f t="shared" si="92"/>
        <v>CLE-319</v>
      </c>
      <c r="AD335" s="123">
        <v>80111600</v>
      </c>
      <c r="AE335" s="47" t="s">
        <v>675</v>
      </c>
      <c r="AF335" s="127" t="s">
        <v>670</v>
      </c>
      <c r="AG335" s="127" t="str">
        <f t="shared" si="100"/>
        <v>julio</v>
      </c>
      <c r="AH335" s="141">
        <f t="shared" si="96"/>
        <v>4</v>
      </c>
      <c r="AI335" s="132" t="s">
        <v>96</v>
      </c>
      <c r="AJ335" s="151" t="s">
        <v>97</v>
      </c>
      <c r="AK335" s="128">
        <f t="shared" si="94"/>
        <v>4524912</v>
      </c>
      <c r="AL335" s="128">
        <f t="shared" si="81"/>
        <v>4524912</v>
      </c>
      <c r="AM335" s="128"/>
      <c r="AN335" s="132" t="s">
        <v>94</v>
      </c>
      <c r="AO335" s="132" t="s">
        <v>98</v>
      </c>
      <c r="AP335" s="152" t="s">
        <v>99</v>
      </c>
      <c r="AQ335" s="153" t="s">
        <v>100</v>
      </c>
      <c r="AR335" s="129" t="str">
        <f t="shared" si="97"/>
        <v xml:space="preserve">CENTRO DE LENGUAS </v>
      </c>
      <c r="AS335" s="130" t="s">
        <v>101</v>
      </c>
      <c r="AT335" s="131" t="s">
        <v>102</v>
      </c>
      <c r="AU335" s="132" t="s">
        <v>94</v>
      </c>
      <c r="AV335" s="132" t="s">
        <v>94</v>
      </c>
      <c r="AW335" s="133" t="s">
        <v>103</v>
      </c>
      <c r="AX335" s="133" t="s">
        <v>104</v>
      </c>
      <c r="AY335" s="133" t="s">
        <v>105</v>
      </c>
      <c r="AZ335" s="133" t="s">
        <v>103</v>
      </c>
      <c r="BA335" s="133"/>
      <c r="BB335" s="133"/>
    </row>
    <row r="336" spans="2:54" s="3" customFormat="1" ht="60">
      <c r="B336" s="113">
        <v>320</v>
      </c>
      <c r="C336" s="113" t="s">
        <v>290</v>
      </c>
      <c r="D336" s="113" t="s">
        <v>29</v>
      </c>
      <c r="E336" s="113" t="s">
        <v>32</v>
      </c>
      <c r="F336" s="113"/>
      <c r="G336" s="114" t="s">
        <v>324</v>
      </c>
      <c r="H336" s="114" t="s">
        <v>107</v>
      </c>
      <c r="I336" s="113" t="s">
        <v>108</v>
      </c>
      <c r="J336" s="113">
        <v>1</v>
      </c>
      <c r="K336" s="115"/>
      <c r="L336" s="116"/>
      <c r="M336" s="117">
        <v>1131228</v>
      </c>
      <c r="N336" s="113">
        <v>1</v>
      </c>
      <c r="O336" s="113" t="s">
        <v>109</v>
      </c>
      <c r="P336" s="119">
        <v>45867</v>
      </c>
      <c r="Q336" s="119">
        <v>45987</v>
      </c>
      <c r="R336" s="120">
        <f t="shared" si="98"/>
        <v>4524912</v>
      </c>
      <c r="S336" s="118"/>
      <c r="T336" s="118"/>
      <c r="U336" s="120">
        <f t="shared" si="95"/>
        <v>0</v>
      </c>
      <c r="V336" s="148">
        <f t="shared" si="93"/>
        <v>4</v>
      </c>
      <c r="W336" s="122">
        <f t="shared" si="99"/>
        <v>4524912</v>
      </c>
      <c r="X336" s="123" t="s">
        <v>92</v>
      </c>
      <c r="Y336" s="124" t="s">
        <v>466</v>
      </c>
      <c r="Z336" s="125" t="s">
        <v>110</v>
      </c>
      <c r="AA336" s="125" t="s">
        <v>347</v>
      </c>
      <c r="AB336" s="125" t="s">
        <v>94</v>
      </c>
      <c r="AC336" s="126" t="str">
        <f t="shared" ref="AC336:AC367" si="101">"CLE-"&amp;B336</f>
        <v>CLE-320</v>
      </c>
      <c r="AD336" s="123">
        <v>80111600</v>
      </c>
      <c r="AE336" s="47" t="s">
        <v>675</v>
      </c>
      <c r="AF336" s="127" t="s">
        <v>670</v>
      </c>
      <c r="AG336" s="127" t="str">
        <f t="shared" si="100"/>
        <v>julio</v>
      </c>
      <c r="AH336" s="141">
        <f t="shared" si="96"/>
        <v>4</v>
      </c>
      <c r="AI336" s="132" t="s">
        <v>96</v>
      </c>
      <c r="AJ336" s="151" t="s">
        <v>97</v>
      </c>
      <c r="AK336" s="128">
        <f t="shared" si="94"/>
        <v>4524912</v>
      </c>
      <c r="AL336" s="128">
        <f t="shared" si="81"/>
        <v>4524912</v>
      </c>
      <c r="AM336" s="128"/>
      <c r="AN336" s="132" t="s">
        <v>94</v>
      </c>
      <c r="AO336" s="132" t="s">
        <v>98</v>
      </c>
      <c r="AP336" s="152" t="s">
        <v>99</v>
      </c>
      <c r="AQ336" s="153" t="s">
        <v>100</v>
      </c>
      <c r="AR336" s="129" t="str">
        <f t="shared" si="97"/>
        <v xml:space="preserve">CENTRO DE LENGUAS </v>
      </c>
      <c r="AS336" s="130" t="s">
        <v>101</v>
      </c>
      <c r="AT336" s="131" t="s">
        <v>102</v>
      </c>
      <c r="AU336" s="132" t="s">
        <v>94</v>
      </c>
      <c r="AV336" s="132" t="s">
        <v>94</v>
      </c>
      <c r="AW336" s="133" t="s">
        <v>103</v>
      </c>
      <c r="AX336" s="133" t="s">
        <v>104</v>
      </c>
      <c r="AY336" s="133" t="s">
        <v>105</v>
      </c>
      <c r="AZ336" s="133" t="s">
        <v>103</v>
      </c>
      <c r="BA336" s="133"/>
      <c r="BB336" s="133"/>
    </row>
    <row r="337" spans="2:54" s="3" customFormat="1" ht="60">
      <c r="B337" s="113">
        <v>321</v>
      </c>
      <c r="C337" s="113" t="s">
        <v>290</v>
      </c>
      <c r="D337" s="113" t="s">
        <v>29</v>
      </c>
      <c r="E337" s="113" t="s">
        <v>32</v>
      </c>
      <c r="F337" s="113"/>
      <c r="G337" s="114" t="s">
        <v>324</v>
      </c>
      <c r="H337" s="114" t="s">
        <v>107</v>
      </c>
      <c r="I337" s="113" t="s">
        <v>108</v>
      </c>
      <c r="J337" s="113">
        <v>1</v>
      </c>
      <c r="K337" s="115"/>
      <c r="L337" s="116"/>
      <c r="M337" s="117">
        <v>1131228</v>
      </c>
      <c r="N337" s="113">
        <v>1</v>
      </c>
      <c r="O337" s="113" t="s">
        <v>109</v>
      </c>
      <c r="P337" s="119">
        <v>45867</v>
      </c>
      <c r="Q337" s="119">
        <v>45987</v>
      </c>
      <c r="R337" s="120">
        <f t="shared" si="98"/>
        <v>4524912</v>
      </c>
      <c r="S337" s="118"/>
      <c r="T337" s="118"/>
      <c r="U337" s="120">
        <f t="shared" si="95"/>
        <v>0</v>
      </c>
      <c r="V337" s="148">
        <f t="shared" ref="V337:V368" si="102">ROUND((((Q337-P337)+(T337-S337))/30),0)</f>
        <v>4</v>
      </c>
      <c r="W337" s="122">
        <f t="shared" si="99"/>
        <v>4524912</v>
      </c>
      <c r="X337" s="123" t="s">
        <v>92</v>
      </c>
      <c r="Y337" s="124" t="s">
        <v>466</v>
      </c>
      <c r="Z337" s="125" t="s">
        <v>110</v>
      </c>
      <c r="AA337" s="125" t="s">
        <v>347</v>
      </c>
      <c r="AB337" s="125" t="s">
        <v>94</v>
      </c>
      <c r="AC337" s="126" t="str">
        <f t="shared" si="101"/>
        <v>CLE-321</v>
      </c>
      <c r="AD337" s="123">
        <v>80111600</v>
      </c>
      <c r="AE337" s="47" t="s">
        <v>675</v>
      </c>
      <c r="AF337" s="127" t="s">
        <v>670</v>
      </c>
      <c r="AG337" s="127" t="str">
        <f t="shared" si="100"/>
        <v>julio</v>
      </c>
      <c r="AH337" s="141">
        <f t="shared" si="96"/>
        <v>4</v>
      </c>
      <c r="AI337" s="132" t="s">
        <v>96</v>
      </c>
      <c r="AJ337" s="151" t="s">
        <v>97</v>
      </c>
      <c r="AK337" s="128">
        <f t="shared" ref="AK337:AK368" si="103">+W337</f>
        <v>4524912</v>
      </c>
      <c r="AL337" s="128">
        <f t="shared" ref="AL337:AL400" si="104">+AK337</f>
        <v>4524912</v>
      </c>
      <c r="AM337" s="128"/>
      <c r="AN337" s="132" t="s">
        <v>94</v>
      </c>
      <c r="AO337" s="132" t="s">
        <v>98</v>
      </c>
      <c r="AP337" s="152" t="s">
        <v>99</v>
      </c>
      <c r="AQ337" s="153" t="s">
        <v>100</v>
      </c>
      <c r="AR337" s="129" t="str">
        <f t="shared" si="97"/>
        <v xml:space="preserve">CENTRO DE LENGUAS </v>
      </c>
      <c r="AS337" s="130" t="s">
        <v>101</v>
      </c>
      <c r="AT337" s="131" t="s">
        <v>102</v>
      </c>
      <c r="AU337" s="132" t="s">
        <v>94</v>
      </c>
      <c r="AV337" s="132" t="s">
        <v>94</v>
      </c>
      <c r="AW337" s="133" t="s">
        <v>103</v>
      </c>
      <c r="AX337" s="133" t="s">
        <v>104</v>
      </c>
      <c r="AY337" s="133" t="s">
        <v>105</v>
      </c>
      <c r="AZ337" s="133" t="s">
        <v>103</v>
      </c>
      <c r="BA337" s="133"/>
      <c r="BB337" s="133"/>
    </row>
    <row r="338" spans="2:54" s="3" customFormat="1" ht="60">
      <c r="B338" s="113">
        <v>322</v>
      </c>
      <c r="C338" s="113" t="s">
        <v>290</v>
      </c>
      <c r="D338" s="113" t="s">
        <v>29</v>
      </c>
      <c r="E338" s="113" t="s">
        <v>32</v>
      </c>
      <c r="F338" s="113"/>
      <c r="G338" s="114" t="s">
        <v>324</v>
      </c>
      <c r="H338" s="114" t="s">
        <v>107</v>
      </c>
      <c r="I338" s="113" t="s">
        <v>108</v>
      </c>
      <c r="J338" s="113">
        <v>1</v>
      </c>
      <c r="K338" s="115"/>
      <c r="L338" s="116"/>
      <c r="M338" s="117">
        <v>1131228</v>
      </c>
      <c r="N338" s="113">
        <v>1</v>
      </c>
      <c r="O338" s="113" t="s">
        <v>109</v>
      </c>
      <c r="P338" s="119">
        <v>45867</v>
      </c>
      <c r="Q338" s="119">
        <v>45987</v>
      </c>
      <c r="R338" s="120">
        <f t="shared" si="98"/>
        <v>4524912</v>
      </c>
      <c r="S338" s="118"/>
      <c r="T338" s="118"/>
      <c r="U338" s="120">
        <f t="shared" si="95"/>
        <v>0</v>
      </c>
      <c r="V338" s="148">
        <f t="shared" si="102"/>
        <v>4</v>
      </c>
      <c r="W338" s="122">
        <f t="shared" si="99"/>
        <v>4524912</v>
      </c>
      <c r="X338" s="123" t="s">
        <v>92</v>
      </c>
      <c r="Y338" s="124" t="s">
        <v>466</v>
      </c>
      <c r="Z338" s="125" t="s">
        <v>110</v>
      </c>
      <c r="AA338" s="125" t="s">
        <v>347</v>
      </c>
      <c r="AB338" s="125" t="s">
        <v>94</v>
      </c>
      <c r="AC338" s="126" t="str">
        <f t="shared" si="101"/>
        <v>CLE-322</v>
      </c>
      <c r="AD338" s="123">
        <v>80111600</v>
      </c>
      <c r="AE338" s="47" t="s">
        <v>675</v>
      </c>
      <c r="AF338" s="127" t="s">
        <v>670</v>
      </c>
      <c r="AG338" s="127" t="str">
        <f t="shared" si="100"/>
        <v>julio</v>
      </c>
      <c r="AH338" s="141">
        <f t="shared" si="96"/>
        <v>4</v>
      </c>
      <c r="AI338" s="132" t="s">
        <v>96</v>
      </c>
      <c r="AJ338" s="151" t="s">
        <v>97</v>
      </c>
      <c r="AK338" s="128">
        <f t="shared" si="103"/>
        <v>4524912</v>
      </c>
      <c r="AL338" s="128">
        <f t="shared" si="104"/>
        <v>4524912</v>
      </c>
      <c r="AM338" s="128"/>
      <c r="AN338" s="132" t="s">
        <v>94</v>
      </c>
      <c r="AO338" s="132" t="s">
        <v>98</v>
      </c>
      <c r="AP338" s="152" t="s">
        <v>99</v>
      </c>
      <c r="AQ338" s="153" t="s">
        <v>100</v>
      </c>
      <c r="AR338" s="129" t="str">
        <f t="shared" si="97"/>
        <v xml:space="preserve">CENTRO DE LENGUAS </v>
      </c>
      <c r="AS338" s="130" t="s">
        <v>101</v>
      </c>
      <c r="AT338" s="131" t="s">
        <v>102</v>
      </c>
      <c r="AU338" s="132" t="s">
        <v>94</v>
      </c>
      <c r="AV338" s="132" t="s">
        <v>94</v>
      </c>
      <c r="AW338" s="133" t="s">
        <v>103</v>
      </c>
      <c r="AX338" s="133" t="s">
        <v>104</v>
      </c>
      <c r="AY338" s="133" t="s">
        <v>105</v>
      </c>
      <c r="AZ338" s="133" t="s">
        <v>103</v>
      </c>
      <c r="BA338" s="133"/>
      <c r="BB338" s="133"/>
    </row>
    <row r="339" spans="2:54" s="3" customFormat="1" ht="60">
      <c r="B339" s="113">
        <v>323</v>
      </c>
      <c r="C339" s="113" t="s">
        <v>290</v>
      </c>
      <c r="D339" s="113" t="s">
        <v>29</v>
      </c>
      <c r="E339" s="113" t="s">
        <v>32</v>
      </c>
      <c r="F339" s="113"/>
      <c r="G339" s="114" t="s">
        <v>324</v>
      </c>
      <c r="H339" s="114" t="s">
        <v>107</v>
      </c>
      <c r="I339" s="113" t="s">
        <v>108</v>
      </c>
      <c r="J339" s="113">
        <v>1</v>
      </c>
      <c r="K339" s="115"/>
      <c r="L339" s="116"/>
      <c r="M339" s="117">
        <v>1131228</v>
      </c>
      <c r="N339" s="113">
        <v>1</v>
      </c>
      <c r="O339" s="113" t="s">
        <v>109</v>
      </c>
      <c r="P339" s="119">
        <v>45867</v>
      </c>
      <c r="Q339" s="119">
        <v>45987</v>
      </c>
      <c r="R339" s="120">
        <f t="shared" si="98"/>
        <v>4524912</v>
      </c>
      <c r="S339" s="118"/>
      <c r="T339" s="118"/>
      <c r="U339" s="120">
        <f t="shared" si="95"/>
        <v>0</v>
      </c>
      <c r="V339" s="148">
        <f t="shared" si="102"/>
        <v>4</v>
      </c>
      <c r="W339" s="122">
        <f t="shared" si="99"/>
        <v>4524912</v>
      </c>
      <c r="X339" s="123" t="s">
        <v>92</v>
      </c>
      <c r="Y339" s="124" t="s">
        <v>466</v>
      </c>
      <c r="Z339" s="125" t="s">
        <v>110</v>
      </c>
      <c r="AA339" s="125" t="s">
        <v>347</v>
      </c>
      <c r="AB339" s="125" t="s">
        <v>94</v>
      </c>
      <c r="AC339" s="126" t="str">
        <f t="shared" si="101"/>
        <v>CLE-323</v>
      </c>
      <c r="AD339" s="123">
        <v>80111600</v>
      </c>
      <c r="AE339" s="47" t="s">
        <v>675</v>
      </c>
      <c r="AF339" s="127" t="s">
        <v>670</v>
      </c>
      <c r="AG339" s="127" t="str">
        <f t="shared" si="100"/>
        <v>julio</v>
      </c>
      <c r="AH339" s="141">
        <f t="shared" si="96"/>
        <v>4</v>
      </c>
      <c r="AI339" s="132" t="s">
        <v>96</v>
      </c>
      <c r="AJ339" s="151" t="s">
        <v>97</v>
      </c>
      <c r="AK339" s="128">
        <f t="shared" si="103"/>
        <v>4524912</v>
      </c>
      <c r="AL339" s="128">
        <f t="shared" si="104"/>
        <v>4524912</v>
      </c>
      <c r="AM339" s="128"/>
      <c r="AN339" s="132" t="s">
        <v>94</v>
      </c>
      <c r="AO339" s="132" t="s">
        <v>98</v>
      </c>
      <c r="AP339" s="152" t="s">
        <v>99</v>
      </c>
      <c r="AQ339" s="153" t="s">
        <v>100</v>
      </c>
      <c r="AR339" s="129" t="str">
        <f t="shared" si="97"/>
        <v xml:space="preserve">CENTRO DE LENGUAS </v>
      </c>
      <c r="AS339" s="130" t="s">
        <v>101</v>
      </c>
      <c r="AT339" s="131" t="s">
        <v>102</v>
      </c>
      <c r="AU339" s="132" t="s">
        <v>94</v>
      </c>
      <c r="AV339" s="132" t="s">
        <v>94</v>
      </c>
      <c r="AW339" s="133" t="s">
        <v>103</v>
      </c>
      <c r="AX339" s="133" t="s">
        <v>104</v>
      </c>
      <c r="AY339" s="133" t="s">
        <v>105</v>
      </c>
      <c r="AZ339" s="133" t="s">
        <v>103</v>
      </c>
      <c r="BA339" s="133"/>
      <c r="BB339" s="133"/>
    </row>
    <row r="340" spans="2:54" s="3" customFormat="1" ht="60">
      <c r="B340" s="113">
        <v>324</v>
      </c>
      <c r="C340" s="113" t="s">
        <v>290</v>
      </c>
      <c r="D340" s="113" t="s">
        <v>29</v>
      </c>
      <c r="E340" s="113" t="s">
        <v>32</v>
      </c>
      <c r="F340" s="113"/>
      <c r="G340" s="114" t="s">
        <v>324</v>
      </c>
      <c r="H340" s="114" t="s">
        <v>107</v>
      </c>
      <c r="I340" s="113" t="s">
        <v>108</v>
      </c>
      <c r="J340" s="113">
        <v>1</v>
      </c>
      <c r="K340" s="115"/>
      <c r="L340" s="116"/>
      <c r="M340" s="117">
        <v>1337501</v>
      </c>
      <c r="N340" s="113">
        <v>1</v>
      </c>
      <c r="O340" s="113" t="s">
        <v>109</v>
      </c>
      <c r="P340" s="119">
        <v>45867</v>
      </c>
      <c r="Q340" s="119">
        <v>45987</v>
      </c>
      <c r="R340" s="120">
        <f t="shared" si="98"/>
        <v>5350004</v>
      </c>
      <c r="S340" s="118"/>
      <c r="T340" s="118"/>
      <c r="U340" s="120">
        <f t="shared" si="95"/>
        <v>0</v>
      </c>
      <c r="V340" s="148">
        <f t="shared" si="102"/>
        <v>4</v>
      </c>
      <c r="W340" s="122">
        <f t="shared" si="99"/>
        <v>5350004</v>
      </c>
      <c r="X340" s="123" t="s">
        <v>92</v>
      </c>
      <c r="Y340" s="124" t="s">
        <v>466</v>
      </c>
      <c r="Z340" s="125" t="s">
        <v>110</v>
      </c>
      <c r="AA340" s="125" t="s">
        <v>347</v>
      </c>
      <c r="AB340" s="125" t="s">
        <v>94</v>
      </c>
      <c r="AC340" s="126" t="str">
        <f t="shared" si="101"/>
        <v>CLE-324</v>
      </c>
      <c r="AD340" s="123">
        <v>80111600</v>
      </c>
      <c r="AE340" s="47" t="s">
        <v>675</v>
      </c>
      <c r="AF340" s="127" t="s">
        <v>670</v>
      </c>
      <c r="AG340" s="127" t="str">
        <f t="shared" si="100"/>
        <v>julio</v>
      </c>
      <c r="AH340" s="141">
        <f t="shared" si="96"/>
        <v>4</v>
      </c>
      <c r="AI340" s="132" t="s">
        <v>96</v>
      </c>
      <c r="AJ340" s="151" t="s">
        <v>97</v>
      </c>
      <c r="AK340" s="128">
        <f t="shared" si="103"/>
        <v>5350004</v>
      </c>
      <c r="AL340" s="128">
        <f t="shared" si="104"/>
        <v>5350004</v>
      </c>
      <c r="AM340" s="128"/>
      <c r="AN340" s="132" t="s">
        <v>94</v>
      </c>
      <c r="AO340" s="132" t="s">
        <v>98</v>
      </c>
      <c r="AP340" s="152" t="s">
        <v>99</v>
      </c>
      <c r="AQ340" s="153" t="s">
        <v>100</v>
      </c>
      <c r="AR340" s="129" t="str">
        <f t="shared" si="97"/>
        <v xml:space="preserve">CENTRO DE LENGUAS </v>
      </c>
      <c r="AS340" s="130" t="s">
        <v>101</v>
      </c>
      <c r="AT340" s="131" t="s">
        <v>102</v>
      </c>
      <c r="AU340" s="132" t="s">
        <v>94</v>
      </c>
      <c r="AV340" s="132" t="s">
        <v>94</v>
      </c>
      <c r="AW340" s="133" t="s">
        <v>103</v>
      </c>
      <c r="AX340" s="133" t="s">
        <v>104</v>
      </c>
      <c r="AY340" s="133" t="s">
        <v>105</v>
      </c>
      <c r="AZ340" s="133" t="s">
        <v>103</v>
      </c>
      <c r="BA340" s="133"/>
      <c r="BB340" s="133"/>
    </row>
    <row r="341" spans="2:54" s="3" customFormat="1" ht="60">
      <c r="B341" s="113">
        <v>325</v>
      </c>
      <c r="C341" s="113" t="s">
        <v>290</v>
      </c>
      <c r="D341" s="113" t="s">
        <v>29</v>
      </c>
      <c r="E341" s="113" t="s">
        <v>32</v>
      </c>
      <c r="F341" s="113"/>
      <c r="G341" s="114" t="s">
        <v>324</v>
      </c>
      <c r="H341" s="114" t="s">
        <v>107</v>
      </c>
      <c r="I341" s="113" t="s">
        <v>108</v>
      </c>
      <c r="J341" s="113">
        <v>1</v>
      </c>
      <c r="K341" s="115"/>
      <c r="L341" s="116"/>
      <c r="M341" s="117">
        <v>1337501</v>
      </c>
      <c r="N341" s="113">
        <v>1</v>
      </c>
      <c r="O341" s="113" t="s">
        <v>109</v>
      </c>
      <c r="P341" s="119">
        <v>45867</v>
      </c>
      <c r="Q341" s="119">
        <v>45987</v>
      </c>
      <c r="R341" s="120">
        <f t="shared" si="98"/>
        <v>5350004</v>
      </c>
      <c r="S341" s="118"/>
      <c r="T341" s="118"/>
      <c r="U341" s="120">
        <f t="shared" si="95"/>
        <v>0</v>
      </c>
      <c r="V341" s="148">
        <f t="shared" si="102"/>
        <v>4</v>
      </c>
      <c r="W341" s="122">
        <f t="shared" si="99"/>
        <v>5350004</v>
      </c>
      <c r="X341" s="123" t="s">
        <v>92</v>
      </c>
      <c r="Y341" s="124" t="s">
        <v>466</v>
      </c>
      <c r="Z341" s="125" t="s">
        <v>110</v>
      </c>
      <c r="AA341" s="125" t="s">
        <v>347</v>
      </c>
      <c r="AB341" s="125" t="s">
        <v>94</v>
      </c>
      <c r="AC341" s="126" t="str">
        <f t="shared" si="101"/>
        <v>CLE-325</v>
      </c>
      <c r="AD341" s="123">
        <v>80111600</v>
      </c>
      <c r="AE341" s="47" t="s">
        <v>675</v>
      </c>
      <c r="AF341" s="127" t="s">
        <v>670</v>
      </c>
      <c r="AG341" s="127" t="str">
        <f t="shared" si="100"/>
        <v>julio</v>
      </c>
      <c r="AH341" s="141">
        <f t="shared" si="96"/>
        <v>4</v>
      </c>
      <c r="AI341" s="132" t="s">
        <v>96</v>
      </c>
      <c r="AJ341" s="151" t="s">
        <v>97</v>
      </c>
      <c r="AK341" s="128">
        <f t="shared" si="103"/>
        <v>5350004</v>
      </c>
      <c r="AL341" s="128">
        <f t="shared" si="104"/>
        <v>5350004</v>
      </c>
      <c r="AM341" s="128"/>
      <c r="AN341" s="132" t="s">
        <v>94</v>
      </c>
      <c r="AO341" s="132" t="s">
        <v>98</v>
      </c>
      <c r="AP341" s="152" t="s">
        <v>99</v>
      </c>
      <c r="AQ341" s="153" t="s">
        <v>100</v>
      </c>
      <c r="AR341" s="129" t="str">
        <f t="shared" si="97"/>
        <v xml:space="preserve">CENTRO DE LENGUAS </v>
      </c>
      <c r="AS341" s="130" t="s">
        <v>101</v>
      </c>
      <c r="AT341" s="131" t="s">
        <v>102</v>
      </c>
      <c r="AU341" s="132" t="s">
        <v>94</v>
      </c>
      <c r="AV341" s="132" t="s">
        <v>94</v>
      </c>
      <c r="AW341" s="133" t="s">
        <v>103</v>
      </c>
      <c r="AX341" s="133" t="s">
        <v>104</v>
      </c>
      <c r="AY341" s="133" t="s">
        <v>105</v>
      </c>
      <c r="AZ341" s="133" t="s">
        <v>103</v>
      </c>
      <c r="BA341" s="133"/>
      <c r="BB341" s="133"/>
    </row>
    <row r="342" spans="2:54" s="3" customFormat="1" ht="60">
      <c r="B342" s="113">
        <v>326</v>
      </c>
      <c r="C342" s="113" t="s">
        <v>290</v>
      </c>
      <c r="D342" s="113" t="s">
        <v>29</v>
      </c>
      <c r="E342" s="113" t="s">
        <v>32</v>
      </c>
      <c r="F342" s="113"/>
      <c r="G342" s="114" t="s">
        <v>324</v>
      </c>
      <c r="H342" s="114" t="s">
        <v>107</v>
      </c>
      <c r="I342" s="113" t="s">
        <v>108</v>
      </c>
      <c r="J342" s="113">
        <v>1</v>
      </c>
      <c r="K342" s="115"/>
      <c r="L342" s="116"/>
      <c r="M342" s="117">
        <v>1337501</v>
      </c>
      <c r="N342" s="113">
        <v>1</v>
      </c>
      <c r="O342" s="113" t="s">
        <v>109</v>
      </c>
      <c r="P342" s="119">
        <v>45867</v>
      </c>
      <c r="Q342" s="119">
        <v>45987</v>
      </c>
      <c r="R342" s="120">
        <f t="shared" si="98"/>
        <v>5350004</v>
      </c>
      <c r="S342" s="118"/>
      <c r="T342" s="118"/>
      <c r="U342" s="120">
        <f t="shared" si="95"/>
        <v>0</v>
      </c>
      <c r="V342" s="148">
        <f t="shared" si="102"/>
        <v>4</v>
      </c>
      <c r="W342" s="122">
        <f t="shared" si="99"/>
        <v>5350004</v>
      </c>
      <c r="X342" s="123" t="s">
        <v>92</v>
      </c>
      <c r="Y342" s="124" t="s">
        <v>466</v>
      </c>
      <c r="Z342" s="125" t="s">
        <v>110</v>
      </c>
      <c r="AA342" s="125" t="s">
        <v>347</v>
      </c>
      <c r="AB342" s="125" t="s">
        <v>94</v>
      </c>
      <c r="AC342" s="126" t="str">
        <f t="shared" si="101"/>
        <v>CLE-326</v>
      </c>
      <c r="AD342" s="123">
        <v>80111600</v>
      </c>
      <c r="AE342" s="47" t="s">
        <v>675</v>
      </c>
      <c r="AF342" s="127" t="s">
        <v>670</v>
      </c>
      <c r="AG342" s="127" t="str">
        <f t="shared" si="100"/>
        <v>julio</v>
      </c>
      <c r="AH342" s="141">
        <f t="shared" si="96"/>
        <v>4</v>
      </c>
      <c r="AI342" s="132" t="s">
        <v>96</v>
      </c>
      <c r="AJ342" s="151" t="s">
        <v>97</v>
      </c>
      <c r="AK342" s="128">
        <f t="shared" si="103"/>
        <v>5350004</v>
      </c>
      <c r="AL342" s="128">
        <f t="shared" si="104"/>
        <v>5350004</v>
      </c>
      <c r="AM342" s="128"/>
      <c r="AN342" s="132" t="s">
        <v>94</v>
      </c>
      <c r="AO342" s="132" t="s">
        <v>98</v>
      </c>
      <c r="AP342" s="152" t="s">
        <v>99</v>
      </c>
      <c r="AQ342" s="153" t="s">
        <v>100</v>
      </c>
      <c r="AR342" s="129" t="str">
        <f t="shared" si="97"/>
        <v xml:space="preserve">CENTRO DE LENGUAS </v>
      </c>
      <c r="AS342" s="130" t="s">
        <v>101</v>
      </c>
      <c r="AT342" s="131" t="s">
        <v>102</v>
      </c>
      <c r="AU342" s="132" t="s">
        <v>94</v>
      </c>
      <c r="AV342" s="132" t="s">
        <v>94</v>
      </c>
      <c r="AW342" s="133" t="s">
        <v>103</v>
      </c>
      <c r="AX342" s="133" t="s">
        <v>104</v>
      </c>
      <c r="AY342" s="133" t="s">
        <v>105</v>
      </c>
      <c r="AZ342" s="133" t="s">
        <v>103</v>
      </c>
      <c r="BA342" s="133"/>
      <c r="BB342" s="133"/>
    </row>
    <row r="343" spans="2:54" s="3" customFormat="1" ht="60">
      <c r="B343" s="113">
        <v>327</v>
      </c>
      <c r="C343" s="113" t="s">
        <v>290</v>
      </c>
      <c r="D343" s="113" t="s">
        <v>29</v>
      </c>
      <c r="E343" s="113" t="s">
        <v>32</v>
      </c>
      <c r="F343" s="113"/>
      <c r="G343" s="114" t="s">
        <v>324</v>
      </c>
      <c r="H343" s="114" t="s">
        <v>107</v>
      </c>
      <c r="I343" s="113" t="s">
        <v>108</v>
      </c>
      <c r="J343" s="113">
        <v>1</v>
      </c>
      <c r="K343" s="115"/>
      <c r="L343" s="116"/>
      <c r="M343" s="117">
        <v>1337501</v>
      </c>
      <c r="N343" s="113">
        <v>1</v>
      </c>
      <c r="O343" s="113" t="s">
        <v>109</v>
      </c>
      <c r="P343" s="119">
        <v>45867</v>
      </c>
      <c r="Q343" s="119">
        <v>45987</v>
      </c>
      <c r="R343" s="120">
        <f t="shared" si="98"/>
        <v>5350004</v>
      </c>
      <c r="S343" s="118"/>
      <c r="T343" s="118"/>
      <c r="U343" s="120">
        <f t="shared" si="95"/>
        <v>0</v>
      </c>
      <c r="V343" s="148">
        <f t="shared" si="102"/>
        <v>4</v>
      </c>
      <c r="W343" s="122">
        <f t="shared" si="99"/>
        <v>5350004</v>
      </c>
      <c r="X343" s="123" t="s">
        <v>92</v>
      </c>
      <c r="Y343" s="124" t="s">
        <v>466</v>
      </c>
      <c r="Z343" s="125" t="s">
        <v>110</v>
      </c>
      <c r="AA343" s="125" t="s">
        <v>347</v>
      </c>
      <c r="AB343" s="125" t="s">
        <v>94</v>
      </c>
      <c r="AC343" s="126" t="str">
        <f t="shared" si="101"/>
        <v>CLE-327</v>
      </c>
      <c r="AD343" s="123">
        <v>80111600</v>
      </c>
      <c r="AE343" s="47" t="s">
        <v>675</v>
      </c>
      <c r="AF343" s="127" t="s">
        <v>670</v>
      </c>
      <c r="AG343" s="127" t="str">
        <f t="shared" si="100"/>
        <v>julio</v>
      </c>
      <c r="AH343" s="141">
        <f t="shared" si="96"/>
        <v>4</v>
      </c>
      <c r="AI343" s="132" t="s">
        <v>96</v>
      </c>
      <c r="AJ343" s="151" t="s">
        <v>97</v>
      </c>
      <c r="AK343" s="128">
        <f t="shared" si="103"/>
        <v>5350004</v>
      </c>
      <c r="AL343" s="128">
        <f t="shared" si="104"/>
        <v>5350004</v>
      </c>
      <c r="AM343" s="128"/>
      <c r="AN343" s="132" t="s">
        <v>94</v>
      </c>
      <c r="AO343" s="132" t="s">
        <v>98</v>
      </c>
      <c r="AP343" s="152" t="s">
        <v>99</v>
      </c>
      <c r="AQ343" s="153" t="s">
        <v>100</v>
      </c>
      <c r="AR343" s="129" t="str">
        <f t="shared" si="97"/>
        <v xml:space="preserve">CENTRO DE LENGUAS </v>
      </c>
      <c r="AS343" s="130" t="s">
        <v>101</v>
      </c>
      <c r="AT343" s="131" t="s">
        <v>102</v>
      </c>
      <c r="AU343" s="132" t="s">
        <v>94</v>
      </c>
      <c r="AV343" s="132" t="s">
        <v>94</v>
      </c>
      <c r="AW343" s="133" t="s">
        <v>103</v>
      </c>
      <c r="AX343" s="133" t="s">
        <v>104</v>
      </c>
      <c r="AY343" s="133" t="s">
        <v>105</v>
      </c>
      <c r="AZ343" s="133" t="s">
        <v>103</v>
      </c>
      <c r="BA343" s="133"/>
      <c r="BB343" s="133"/>
    </row>
    <row r="344" spans="2:54" s="3" customFormat="1" ht="60">
      <c r="B344" s="113">
        <v>328</v>
      </c>
      <c r="C344" s="113" t="s">
        <v>290</v>
      </c>
      <c r="D344" s="113" t="s">
        <v>29</v>
      </c>
      <c r="E344" s="113" t="s">
        <v>32</v>
      </c>
      <c r="F344" s="113"/>
      <c r="G344" s="114" t="s">
        <v>324</v>
      </c>
      <c r="H344" s="114" t="s">
        <v>107</v>
      </c>
      <c r="I344" s="113" t="s">
        <v>108</v>
      </c>
      <c r="J344" s="113">
        <v>1</v>
      </c>
      <c r="K344" s="115"/>
      <c r="L344" s="116"/>
      <c r="M344" s="117">
        <v>1337501</v>
      </c>
      <c r="N344" s="113">
        <v>1</v>
      </c>
      <c r="O344" s="113" t="s">
        <v>109</v>
      </c>
      <c r="P344" s="119">
        <v>45867</v>
      </c>
      <c r="Q344" s="119">
        <v>45987</v>
      </c>
      <c r="R344" s="120">
        <f t="shared" si="98"/>
        <v>5350004</v>
      </c>
      <c r="S344" s="118"/>
      <c r="T344" s="118"/>
      <c r="U344" s="120">
        <f t="shared" si="95"/>
        <v>0</v>
      </c>
      <c r="V344" s="148">
        <f t="shared" si="102"/>
        <v>4</v>
      </c>
      <c r="W344" s="122">
        <f t="shared" si="99"/>
        <v>5350004</v>
      </c>
      <c r="X344" s="123" t="s">
        <v>92</v>
      </c>
      <c r="Y344" s="124" t="s">
        <v>466</v>
      </c>
      <c r="Z344" s="125" t="s">
        <v>110</v>
      </c>
      <c r="AA344" s="125" t="s">
        <v>347</v>
      </c>
      <c r="AB344" s="125" t="s">
        <v>94</v>
      </c>
      <c r="AC344" s="126" t="str">
        <f t="shared" si="101"/>
        <v>CLE-328</v>
      </c>
      <c r="AD344" s="123">
        <v>80111600</v>
      </c>
      <c r="AE344" s="47" t="s">
        <v>675</v>
      </c>
      <c r="AF344" s="127" t="s">
        <v>670</v>
      </c>
      <c r="AG344" s="127" t="str">
        <f t="shared" si="100"/>
        <v>julio</v>
      </c>
      <c r="AH344" s="141">
        <f t="shared" si="96"/>
        <v>4</v>
      </c>
      <c r="AI344" s="132" t="s">
        <v>96</v>
      </c>
      <c r="AJ344" s="151" t="s">
        <v>97</v>
      </c>
      <c r="AK344" s="128">
        <f t="shared" si="103"/>
        <v>5350004</v>
      </c>
      <c r="AL344" s="128">
        <f t="shared" si="104"/>
        <v>5350004</v>
      </c>
      <c r="AM344" s="128"/>
      <c r="AN344" s="132" t="s">
        <v>94</v>
      </c>
      <c r="AO344" s="132" t="s">
        <v>98</v>
      </c>
      <c r="AP344" s="152" t="s">
        <v>99</v>
      </c>
      <c r="AQ344" s="153" t="s">
        <v>100</v>
      </c>
      <c r="AR344" s="129" t="str">
        <f t="shared" si="97"/>
        <v xml:space="preserve">CENTRO DE LENGUAS </v>
      </c>
      <c r="AS344" s="130" t="s">
        <v>101</v>
      </c>
      <c r="AT344" s="131" t="s">
        <v>102</v>
      </c>
      <c r="AU344" s="132" t="s">
        <v>94</v>
      </c>
      <c r="AV344" s="132" t="s">
        <v>94</v>
      </c>
      <c r="AW344" s="133" t="s">
        <v>103</v>
      </c>
      <c r="AX344" s="133" t="s">
        <v>104</v>
      </c>
      <c r="AY344" s="133" t="s">
        <v>105</v>
      </c>
      <c r="AZ344" s="133" t="s">
        <v>103</v>
      </c>
      <c r="BA344" s="133"/>
      <c r="BB344" s="133"/>
    </row>
    <row r="345" spans="2:54" s="3" customFormat="1" ht="60">
      <c r="B345" s="113">
        <v>329</v>
      </c>
      <c r="C345" s="113" t="s">
        <v>290</v>
      </c>
      <c r="D345" s="113" t="s">
        <v>29</v>
      </c>
      <c r="E345" s="113" t="s">
        <v>32</v>
      </c>
      <c r="F345" s="113"/>
      <c r="G345" s="114" t="s">
        <v>324</v>
      </c>
      <c r="H345" s="114" t="s">
        <v>107</v>
      </c>
      <c r="I345" s="113" t="s">
        <v>108</v>
      </c>
      <c r="J345" s="113">
        <v>1</v>
      </c>
      <c r="K345" s="115"/>
      <c r="L345" s="116"/>
      <c r="M345" s="117">
        <v>1337501</v>
      </c>
      <c r="N345" s="113">
        <v>1</v>
      </c>
      <c r="O345" s="113" t="s">
        <v>109</v>
      </c>
      <c r="P345" s="119">
        <v>45867</v>
      </c>
      <c r="Q345" s="119">
        <v>45987</v>
      </c>
      <c r="R345" s="120">
        <f t="shared" si="98"/>
        <v>5350004</v>
      </c>
      <c r="S345" s="118"/>
      <c r="T345" s="118"/>
      <c r="U345" s="120">
        <f t="shared" si="95"/>
        <v>0</v>
      </c>
      <c r="V345" s="148">
        <f t="shared" si="102"/>
        <v>4</v>
      </c>
      <c r="W345" s="122">
        <f t="shared" si="99"/>
        <v>5350004</v>
      </c>
      <c r="X345" s="123" t="s">
        <v>92</v>
      </c>
      <c r="Y345" s="124" t="s">
        <v>466</v>
      </c>
      <c r="Z345" s="125" t="s">
        <v>110</v>
      </c>
      <c r="AA345" s="125" t="s">
        <v>347</v>
      </c>
      <c r="AB345" s="125" t="s">
        <v>94</v>
      </c>
      <c r="AC345" s="126" t="str">
        <f t="shared" si="101"/>
        <v>CLE-329</v>
      </c>
      <c r="AD345" s="123">
        <v>80111600</v>
      </c>
      <c r="AE345" s="47" t="s">
        <v>675</v>
      </c>
      <c r="AF345" s="127" t="s">
        <v>670</v>
      </c>
      <c r="AG345" s="127" t="str">
        <f t="shared" si="100"/>
        <v>julio</v>
      </c>
      <c r="AH345" s="141">
        <f t="shared" si="96"/>
        <v>4</v>
      </c>
      <c r="AI345" s="132" t="s">
        <v>96</v>
      </c>
      <c r="AJ345" s="151" t="s">
        <v>97</v>
      </c>
      <c r="AK345" s="128">
        <f t="shared" si="103"/>
        <v>5350004</v>
      </c>
      <c r="AL345" s="128">
        <f t="shared" si="104"/>
        <v>5350004</v>
      </c>
      <c r="AM345" s="128"/>
      <c r="AN345" s="132" t="s">
        <v>94</v>
      </c>
      <c r="AO345" s="132" t="s">
        <v>98</v>
      </c>
      <c r="AP345" s="152" t="s">
        <v>99</v>
      </c>
      <c r="AQ345" s="153" t="s">
        <v>100</v>
      </c>
      <c r="AR345" s="129" t="str">
        <f t="shared" si="97"/>
        <v xml:space="preserve">CENTRO DE LENGUAS </v>
      </c>
      <c r="AS345" s="130" t="s">
        <v>101</v>
      </c>
      <c r="AT345" s="131" t="s">
        <v>102</v>
      </c>
      <c r="AU345" s="132" t="s">
        <v>94</v>
      </c>
      <c r="AV345" s="132" t="s">
        <v>94</v>
      </c>
      <c r="AW345" s="133" t="s">
        <v>103</v>
      </c>
      <c r="AX345" s="133" t="s">
        <v>104</v>
      </c>
      <c r="AY345" s="133" t="s">
        <v>105</v>
      </c>
      <c r="AZ345" s="133" t="s">
        <v>103</v>
      </c>
      <c r="BA345" s="133"/>
      <c r="BB345" s="133"/>
    </row>
    <row r="346" spans="2:54" s="3" customFormat="1" ht="60">
      <c r="B346" s="113">
        <v>330</v>
      </c>
      <c r="C346" s="113" t="s">
        <v>290</v>
      </c>
      <c r="D346" s="113" t="s">
        <v>29</v>
      </c>
      <c r="E346" s="113" t="s">
        <v>32</v>
      </c>
      <c r="F346" s="113"/>
      <c r="G346" s="114" t="s">
        <v>324</v>
      </c>
      <c r="H346" s="114" t="s">
        <v>107</v>
      </c>
      <c r="I346" s="113" t="s">
        <v>108</v>
      </c>
      <c r="J346" s="113">
        <v>1</v>
      </c>
      <c r="K346" s="115"/>
      <c r="L346" s="116"/>
      <c r="M346" s="117">
        <v>1337501</v>
      </c>
      <c r="N346" s="113">
        <v>1</v>
      </c>
      <c r="O346" s="113" t="s">
        <v>109</v>
      </c>
      <c r="P346" s="119">
        <v>45867</v>
      </c>
      <c r="Q346" s="119">
        <v>45987</v>
      </c>
      <c r="R346" s="120">
        <f t="shared" si="98"/>
        <v>5350004</v>
      </c>
      <c r="S346" s="118"/>
      <c r="T346" s="118"/>
      <c r="U346" s="120">
        <f t="shared" si="95"/>
        <v>0</v>
      </c>
      <c r="V346" s="148">
        <f t="shared" si="102"/>
        <v>4</v>
      </c>
      <c r="W346" s="122">
        <f t="shared" si="99"/>
        <v>5350004</v>
      </c>
      <c r="X346" s="123" t="s">
        <v>92</v>
      </c>
      <c r="Y346" s="124" t="s">
        <v>466</v>
      </c>
      <c r="Z346" s="125" t="s">
        <v>110</v>
      </c>
      <c r="AA346" s="125" t="s">
        <v>347</v>
      </c>
      <c r="AB346" s="125" t="s">
        <v>94</v>
      </c>
      <c r="AC346" s="126" t="str">
        <f t="shared" si="101"/>
        <v>CLE-330</v>
      </c>
      <c r="AD346" s="123">
        <v>80111600</v>
      </c>
      <c r="AE346" s="47" t="s">
        <v>675</v>
      </c>
      <c r="AF346" s="127" t="s">
        <v>670</v>
      </c>
      <c r="AG346" s="127" t="str">
        <f t="shared" si="100"/>
        <v>julio</v>
      </c>
      <c r="AH346" s="141">
        <f t="shared" si="96"/>
        <v>4</v>
      </c>
      <c r="AI346" s="132" t="s">
        <v>96</v>
      </c>
      <c r="AJ346" s="151" t="s">
        <v>97</v>
      </c>
      <c r="AK346" s="128">
        <f t="shared" si="103"/>
        <v>5350004</v>
      </c>
      <c r="AL346" s="128">
        <f t="shared" si="104"/>
        <v>5350004</v>
      </c>
      <c r="AM346" s="128"/>
      <c r="AN346" s="132" t="s">
        <v>94</v>
      </c>
      <c r="AO346" s="132" t="s">
        <v>98</v>
      </c>
      <c r="AP346" s="152" t="s">
        <v>99</v>
      </c>
      <c r="AQ346" s="153" t="s">
        <v>100</v>
      </c>
      <c r="AR346" s="129" t="str">
        <f t="shared" si="97"/>
        <v xml:space="preserve">CENTRO DE LENGUAS </v>
      </c>
      <c r="AS346" s="130" t="s">
        <v>101</v>
      </c>
      <c r="AT346" s="131" t="s">
        <v>102</v>
      </c>
      <c r="AU346" s="132" t="s">
        <v>94</v>
      </c>
      <c r="AV346" s="132" t="s">
        <v>94</v>
      </c>
      <c r="AW346" s="133" t="s">
        <v>103</v>
      </c>
      <c r="AX346" s="133" t="s">
        <v>104</v>
      </c>
      <c r="AY346" s="133" t="s">
        <v>105</v>
      </c>
      <c r="AZ346" s="133" t="s">
        <v>103</v>
      </c>
      <c r="BA346" s="133"/>
      <c r="BB346" s="133"/>
    </row>
    <row r="347" spans="2:54" s="3" customFormat="1" ht="60">
      <c r="B347" s="113">
        <v>331</v>
      </c>
      <c r="C347" s="113" t="s">
        <v>290</v>
      </c>
      <c r="D347" s="113" t="s">
        <v>29</v>
      </c>
      <c r="E347" s="113" t="s">
        <v>32</v>
      </c>
      <c r="F347" s="113"/>
      <c r="G347" s="114" t="s">
        <v>324</v>
      </c>
      <c r="H347" s="114" t="s">
        <v>107</v>
      </c>
      <c r="I347" s="113" t="s">
        <v>108</v>
      </c>
      <c r="J347" s="113">
        <v>1</v>
      </c>
      <c r="K347" s="115"/>
      <c r="L347" s="116"/>
      <c r="M347" s="117">
        <v>1337501</v>
      </c>
      <c r="N347" s="113">
        <v>1</v>
      </c>
      <c r="O347" s="113" t="s">
        <v>109</v>
      </c>
      <c r="P347" s="119">
        <v>45867</v>
      </c>
      <c r="Q347" s="119">
        <v>45987</v>
      </c>
      <c r="R347" s="120">
        <f t="shared" si="98"/>
        <v>5350004</v>
      </c>
      <c r="S347" s="118"/>
      <c r="T347" s="118"/>
      <c r="U347" s="120">
        <f t="shared" si="95"/>
        <v>0</v>
      </c>
      <c r="V347" s="148">
        <f t="shared" si="102"/>
        <v>4</v>
      </c>
      <c r="W347" s="122">
        <f t="shared" si="99"/>
        <v>5350004</v>
      </c>
      <c r="X347" s="123" t="s">
        <v>92</v>
      </c>
      <c r="Y347" s="124" t="s">
        <v>466</v>
      </c>
      <c r="Z347" s="125" t="s">
        <v>110</v>
      </c>
      <c r="AA347" s="125" t="s">
        <v>347</v>
      </c>
      <c r="AB347" s="125" t="s">
        <v>94</v>
      </c>
      <c r="AC347" s="126" t="str">
        <f t="shared" si="101"/>
        <v>CLE-331</v>
      </c>
      <c r="AD347" s="123">
        <v>80111600</v>
      </c>
      <c r="AE347" s="47" t="s">
        <v>675</v>
      </c>
      <c r="AF347" s="127" t="s">
        <v>670</v>
      </c>
      <c r="AG347" s="127" t="str">
        <f t="shared" si="100"/>
        <v>julio</v>
      </c>
      <c r="AH347" s="141">
        <f t="shared" si="96"/>
        <v>4</v>
      </c>
      <c r="AI347" s="132" t="s">
        <v>96</v>
      </c>
      <c r="AJ347" s="151" t="s">
        <v>97</v>
      </c>
      <c r="AK347" s="128">
        <f t="shared" si="103"/>
        <v>5350004</v>
      </c>
      <c r="AL347" s="128">
        <f t="shared" si="104"/>
        <v>5350004</v>
      </c>
      <c r="AM347" s="128"/>
      <c r="AN347" s="132" t="s">
        <v>94</v>
      </c>
      <c r="AO347" s="132" t="s">
        <v>98</v>
      </c>
      <c r="AP347" s="152" t="s">
        <v>99</v>
      </c>
      <c r="AQ347" s="153" t="s">
        <v>100</v>
      </c>
      <c r="AR347" s="129" t="str">
        <f t="shared" si="97"/>
        <v xml:space="preserve">CENTRO DE LENGUAS </v>
      </c>
      <c r="AS347" s="130" t="s">
        <v>101</v>
      </c>
      <c r="AT347" s="131" t="s">
        <v>102</v>
      </c>
      <c r="AU347" s="132" t="s">
        <v>94</v>
      </c>
      <c r="AV347" s="132" t="s">
        <v>94</v>
      </c>
      <c r="AW347" s="133" t="s">
        <v>103</v>
      </c>
      <c r="AX347" s="133" t="s">
        <v>104</v>
      </c>
      <c r="AY347" s="133" t="s">
        <v>105</v>
      </c>
      <c r="AZ347" s="133" t="s">
        <v>103</v>
      </c>
      <c r="BA347" s="133"/>
      <c r="BB347" s="133"/>
    </row>
    <row r="348" spans="2:54" s="3" customFormat="1" ht="60">
      <c r="B348" s="113">
        <v>332</v>
      </c>
      <c r="C348" s="113" t="s">
        <v>290</v>
      </c>
      <c r="D348" s="113" t="s">
        <v>29</v>
      </c>
      <c r="E348" s="113" t="s">
        <v>32</v>
      </c>
      <c r="F348" s="113"/>
      <c r="G348" s="114" t="s">
        <v>324</v>
      </c>
      <c r="H348" s="114" t="s">
        <v>107</v>
      </c>
      <c r="I348" s="113" t="s">
        <v>108</v>
      </c>
      <c r="J348" s="113">
        <v>1</v>
      </c>
      <c r="K348" s="115"/>
      <c r="L348" s="116"/>
      <c r="M348" s="117">
        <v>1337501</v>
      </c>
      <c r="N348" s="113">
        <v>1</v>
      </c>
      <c r="O348" s="113" t="s">
        <v>109</v>
      </c>
      <c r="P348" s="119">
        <v>45867</v>
      </c>
      <c r="Q348" s="119">
        <v>45987</v>
      </c>
      <c r="R348" s="120">
        <f t="shared" si="98"/>
        <v>5350004</v>
      </c>
      <c r="S348" s="118"/>
      <c r="T348" s="118"/>
      <c r="U348" s="120">
        <f t="shared" si="95"/>
        <v>0</v>
      </c>
      <c r="V348" s="148">
        <f t="shared" si="102"/>
        <v>4</v>
      </c>
      <c r="W348" s="122">
        <f t="shared" si="99"/>
        <v>5350004</v>
      </c>
      <c r="X348" s="123" t="s">
        <v>92</v>
      </c>
      <c r="Y348" s="124" t="s">
        <v>466</v>
      </c>
      <c r="Z348" s="125" t="s">
        <v>110</v>
      </c>
      <c r="AA348" s="125" t="s">
        <v>347</v>
      </c>
      <c r="AB348" s="125" t="s">
        <v>94</v>
      </c>
      <c r="AC348" s="126" t="str">
        <f t="shared" si="101"/>
        <v>CLE-332</v>
      </c>
      <c r="AD348" s="123">
        <v>80111600</v>
      </c>
      <c r="AE348" s="47" t="s">
        <v>675</v>
      </c>
      <c r="AF348" s="127" t="s">
        <v>670</v>
      </c>
      <c r="AG348" s="127" t="str">
        <f t="shared" si="100"/>
        <v>julio</v>
      </c>
      <c r="AH348" s="141">
        <f t="shared" si="96"/>
        <v>4</v>
      </c>
      <c r="AI348" s="132" t="s">
        <v>96</v>
      </c>
      <c r="AJ348" s="151" t="s">
        <v>97</v>
      </c>
      <c r="AK348" s="128">
        <f t="shared" si="103"/>
        <v>5350004</v>
      </c>
      <c r="AL348" s="128">
        <f t="shared" si="104"/>
        <v>5350004</v>
      </c>
      <c r="AM348" s="128"/>
      <c r="AN348" s="132" t="s">
        <v>94</v>
      </c>
      <c r="AO348" s="132" t="s">
        <v>98</v>
      </c>
      <c r="AP348" s="152" t="s">
        <v>99</v>
      </c>
      <c r="AQ348" s="153" t="s">
        <v>100</v>
      </c>
      <c r="AR348" s="129" t="str">
        <f t="shared" si="97"/>
        <v xml:space="preserve">CENTRO DE LENGUAS </v>
      </c>
      <c r="AS348" s="130" t="s">
        <v>101</v>
      </c>
      <c r="AT348" s="131" t="s">
        <v>102</v>
      </c>
      <c r="AU348" s="132" t="s">
        <v>94</v>
      </c>
      <c r="AV348" s="132" t="s">
        <v>94</v>
      </c>
      <c r="AW348" s="133" t="s">
        <v>103</v>
      </c>
      <c r="AX348" s="133" t="s">
        <v>104</v>
      </c>
      <c r="AY348" s="133" t="s">
        <v>105</v>
      </c>
      <c r="AZ348" s="133" t="s">
        <v>103</v>
      </c>
      <c r="BA348" s="133"/>
      <c r="BB348" s="133"/>
    </row>
    <row r="349" spans="2:54" s="3" customFormat="1" ht="60">
      <c r="B349" s="113">
        <v>333</v>
      </c>
      <c r="C349" s="113" t="s">
        <v>290</v>
      </c>
      <c r="D349" s="113" t="s">
        <v>29</v>
      </c>
      <c r="E349" s="113" t="s">
        <v>32</v>
      </c>
      <c r="F349" s="113"/>
      <c r="G349" s="114" t="s">
        <v>324</v>
      </c>
      <c r="H349" s="114" t="s">
        <v>107</v>
      </c>
      <c r="I349" s="113" t="s">
        <v>108</v>
      </c>
      <c r="J349" s="113">
        <v>1</v>
      </c>
      <c r="K349" s="115"/>
      <c r="L349" s="116"/>
      <c r="M349" s="117">
        <v>1337501</v>
      </c>
      <c r="N349" s="113">
        <v>1</v>
      </c>
      <c r="O349" s="113" t="s">
        <v>109</v>
      </c>
      <c r="P349" s="119">
        <v>45867</v>
      </c>
      <c r="Q349" s="119">
        <v>45987</v>
      </c>
      <c r="R349" s="120">
        <f t="shared" si="98"/>
        <v>5350004</v>
      </c>
      <c r="S349" s="118"/>
      <c r="T349" s="118"/>
      <c r="U349" s="120">
        <f t="shared" si="95"/>
        <v>0</v>
      </c>
      <c r="V349" s="148">
        <f t="shared" si="102"/>
        <v>4</v>
      </c>
      <c r="W349" s="122">
        <f t="shared" si="99"/>
        <v>5350004</v>
      </c>
      <c r="X349" s="123" t="s">
        <v>92</v>
      </c>
      <c r="Y349" s="124" t="s">
        <v>466</v>
      </c>
      <c r="Z349" s="125" t="s">
        <v>110</v>
      </c>
      <c r="AA349" s="125" t="s">
        <v>347</v>
      </c>
      <c r="AB349" s="125" t="s">
        <v>94</v>
      </c>
      <c r="AC349" s="126" t="str">
        <f t="shared" si="101"/>
        <v>CLE-333</v>
      </c>
      <c r="AD349" s="123">
        <v>80111600</v>
      </c>
      <c r="AE349" s="47" t="s">
        <v>675</v>
      </c>
      <c r="AF349" s="127" t="s">
        <v>670</v>
      </c>
      <c r="AG349" s="127" t="str">
        <f t="shared" si="100"/>
        <v>julio</v>
      </c>
      <c r="AH349" s="141">
        <f t="shared" si="96"/>
        <v>4</v>
      </c>
      <c r="AI349" s="132" t="s">
        <v>96</v>
      </c>
      <c r="AJ349" s="151" t="s">
        <v>97</v>
      </c>
      <c r="AK349" s="128">
        <f t="shared" si="103"/>
        <v>5350004</v>
      </c>
      <c r="AL349" s="128">
        <f t="shared" si="104"/>
        <v>5350004</v>
      </c>
      <c r="AM349" s="128"/>
      <c r="AN349" s="132" t="s">
        <v>94</v>
      </c>
      <c r="AO349" s="132" t="s">
        <v>98</v>
      </c>
      <c r="AP349" s="152" t="s">
        <v>99</v>
      </c>
      <c r="AQ349" s="153" t="s">
        <v>100</v>
      </c>
      <c r="AR349" s="129" t="str">
        <f t="shared" si="97"/>
        <v xml:space="preserve">CENTRO DE LENGUAS </v>
      </c>
      <c r="AS349" s="130" t="s">
        <v>101</v>
      </c>
      <c r="AT349" s="131" t="s">
        <v>102</v>
      </c>
      <c r="AU349" s="132" t="s">
        <v>94</v>
      </c>
      <c r="AV349" s="132" t="s">
        <v>94</v>
      </c>
      <c r="AW349" s="133" t="s">
        <v>103</v>
      </c>
      <c r="AX349" s="133" t="s">
        <v>104</v>
      </c>
      <c r="AY349" s="133" t="s">
        <v>105</v>
      </c>
      <c r="AZ349" s="133" t="s">
        <v>103</v>
      </c>
      <c r="BA349" s="133"/>
      <c r="BB349" s="133"/>
    </row>
    <row r="350" spans="2:54" s="3" customFormat="1" ht="60">
      <c r="B350" s="113">
        <v>334</v>
      </c>
      <c r="C350" s="113" t="s">
        <v>290</v>
      </c>
      <c r="D350" s="113" t="s">
        <v>29</v>
      </c>
      <c r="E350" s="113" t="s">
        <v>32</v>
      </c>
      <c r="F350" s="113"/>
      <c r="G350" s="114" t="s">
        <v>324</v>
      </c>
      <c r="H350" s="114" t="s">
        <v>107</v>
      </c>
      <c r="I350" s="113" t="s">
        <v>108</v>
      </c>
      <c r="J350" s="113">
        <v>1</v>
      </c>
      <c r="K350" s="115"/>
      <c r="L350" s="116"/>
      <c r="M350" s="117">
        <v>1337501</v>
      </c>
      <c r="N350" s="113">
        <v>1</v>
      </c>
      <c r="O350" s="113" t="s">
        <v>109</v>
      </c>
      <c r="P350" s="119">
        <v>45867</v>
      </c>
      <c r="Q350" s="119">
        <v>45987</v>
      </c>
      <c r="R350" s="120">
        <f t="shared" si="98"/>
        <v>5350004</v>
      </c>
      <c r="S350" s="118"/>
      <c r="T350" s="118"/>
      <c r="U350" s="120">
        <f t="shared" si="95"/>
        <v>0</v>
      </c>
      <c r="V350" s="148">
        <f t="shared" si="102"/>
        <v>4</v>
      </c>
      <c r="W350" s="122">
        <f t="shared" si="99"/>
        <v>5350004</v>
      </c>
      <c r="X350" s="123" t="s">
        <v>92</v>
      </c>
      <c r="Y350" s="124" t="s">
        <v>466</v>
      </c>
      <c r="Z350" s="125" t="s">
        <v>110</v>
      </c>
      <c r="AA350" s="125" t="s">
        <v>347</v>
      </c>
      <c r="AB350" s="125" t="s">
        <v>94</v>
      </c>
      <c r="AC350" s="126" t="str">
        <f t="shared" si="101"/>
        <v>CLE-334</v>
      </c>
      <c r="AD350" s="123">
        <v>80111600</v>
      </c>
      <c r="AE350" s="47" t="s">
        <v>675</v>
      </c>
      <c r="AF350" s="127" t="s">
        <v>670</v>
      </c>
      <c r="AG350" s="127" t="str">
        <f t="shared" si="100"/>
        <v>julio</v>
      </c>
      <c r="AH350" s="141">
        <f t="shared" si="96"/>
        <v>4</v>
      </c>
      <c r="AI350" s="132" t="s">
        <v>96</v>
      </c>
      <c r="AJ350" s="151" t="s">
        <v>97</v>
      </c>
      <c r="AK350" s="128">
        <f t="shared" si="103"/>
        <v>5350004</v>
      </c>
      <c r="AL350" s="128">
        <f t="shared" si="104"/>
        <v>5350004</v>
      </c>
      <c r="AM350" s="128"/>
      <c r="AN350" s="132" t="s">
        <v>94</v>
      </c>
      <c r="AO350" s="132" t="s">
        <v>98</v>
      </c>
      <c r="AP350" s="152" t="s">
        <v>99</v>
      </c>
      <c r="AQ350" s="153" t="s">
        <v>100</v>
      </c>
      <c r="AR350" s="129" t="str">
        <f t="shared" si="97"/>
        <v xml:space="preserve">CENTRO DE LENGUAS </v>
      </c>
      <c r="AS350" s="130" t="s">
        <v>101</v>
      </c>
      <c r="AT350" s="131" t="s">
        <v>102</v>
      </c>
      <c r="AU350" s="132" t="s">
        <v>94</v>
      </c>
      <c r="AV350" s="132" t="s">
        <v>94</v>
      </c>
      <c r="AW350" s="133" t="s">
        <v>103</v>
      </c>
      <c r="AX350" s="133" t="s">
        <v>104</v>
      </c>
      <c r="AY350" s="133" t="s">
        <v>105</v>
      </c>
      <c r="AZ350" s="133" t="s">
        <v>103</v>
      </c>
      <c r="BA350" s="133"/>
      <c r="BB350" s="133"/>
    </row>
    <row r="351" spans="2:54" s="3" customFormat="1" ht="60">
      <c r="B351" s="113">
        <v>335</v>
      </c>
      <c r="C351" s="113" t="s">
        <v>290</v>
      </c>
      <c r="D351" s="113" t="s">
        <v>29</v>
      </c>
      <c r="E351" s="113" t="s">
        <v>32</v>
      </c>
      <c r="F351" s="113"/>
      <c r="G351" s="114" t="s">
        <v>324</v>
      </c>
      <c r="H351" s="114" t="s">
        <v>107</v>
      </c>
      <c r="I351" s="113" t="s">
        <v>108</v>
      </c>
      <c r="J351" s="113">
        <v>1</v>
      </c>
      <c r="K351" s="115"/>
      <c r="L351" s="116"/>
      <c r="M351" s="117">
        <v>1337501</v>
      </c>
      <c r="N351" s="113">
        <v>1</v>
      </c>
      <c r="O351" s="113" t="s">
        <v>109</v>
      </c>
      <c r="P351" s="119">
        <v>45867</v>
      </c>
      <c r="Q351" s="119">
        <v>45987</v>
      </c>
      <c r="R351" s="120">
        <f t="shared" si="98"/>
        <v>5350004</v>
      </c>
      <c r="S351" s="118"/>
      <c r="T351" s="118"/>
      <c r="U351" s="120">
        <f t="shared" si="95"/>
        <v>0</v>
      </c>
      <c r="V351" s="148">
        <f t="shared" si="102"/>
        <v>4</v>
      </c>
      <c r="W351" s="122">
        <f t="shared" si="99"/>
        <v>5350004</v>
      </c>
      <c r="X351" s="123" t="s">
        <v>92</v>
      </c>
      <c r="Y351" s="124" t="s">
        <v>466</v>
      </c>
      <c r="Z351" s="125" t="s">
        <v>110</v>
      </c>
      <c r="AA351" s="125" t="s">
        <v>347</v>
      </c>
      <c r="AB351" s="125" t="s">
        <v>94</v>
      </c>
      <c r="AC351" s="126" t="str">
        <f t="shared" si="101"/>
        <v>CLE-335</v>
      </c>
      <c r="AD351" s="123">
        <v>80111600</v>
      </c>
      <c r="AE351" s="47" t="s">
        <v>675</v>
      </c>
      <c r="AF351" s="127" t="s">
        <v>670</v>
      </c>
      <c r="AG351" s="127" t="str">
        <f t="shared" si="100"/>
        <v>julio</v>
      </c>
      <c r="AH351" s="141">
        <f t="shared" si="96"/>
        <v>4</v>
      </c>
      <c r="AI351" s="132" t="s">
        <v>96</v>
      </c>
      <c r="AJ351" s="151" t="s">
        <v>97</v>
      </c>
      <c r="AK351" s="128">
        <f t="shared" si="103"/>
        <v>5350004</v>
      </c>
      <c r="AL351" s="128">
        <f t="shared" si="104"/>
        <v>5350004</v>
      </c>
      <c r="AM351" s="128"/>
      <c r="AN351" s="132" t="s">
        <v>94</v>
      </c>
      <c r="AO351" s="132" t="s">
        <v>98</v>
      </c>
      <c r="AP351" s="152" t="s">
        <v>99</v>
      </c>
      <c r="AQ351" s="153" t="s">
        <v>100</v>
      </c>
      <c r="AR351" s="129" t="str">
        <f t="shared" si="97"/>
        <v xml:space="preserve">CENTRO DE LENGUAS </v>
      </c>
      <c r="AS351" s="130" t="s">
        <v>101</v>
      </c>
      <c r="AT351" s="131" t="s">
        <v>102</v>
      </c>
      <c r="AU351" s="132" t="s">
        <v>94</v>
      </c>
      <c r="AV351" s="132" t="s">
        <v>94</v>
      </c>
      <c r="AW351" s="133" t="s">
        <v>103</v>
      </c>
      <c r="AX351" s="133" t="s">
        <v>104</v>
      </c>
      <c r="AY351" s="133" t="s">
        <v>105</v>
      </c>
      <c r="AZ351" s="133" t="s">
        <v>103</v>
      </c>
      <c r="BA351" s="133"/>
      <c r="BB351" s="133"/>
    </row>
    <row r="352" spans="2:54" s="3" customFormat="1" ht="60">
      <c r="B352" s="113">
        <v>336</v>
      </c>
      <c r="C352" s="113" t="s">
        <v>290</v>
      </c>
      <c r="D352" s="113" t="s">
        <v>29</v>
      </c>
      <c r="E352" s="113" t="s">
        <v>32</v>
      </c>
      <c r="F352" s="113"/>
      <c r="G352" s="114" t="s">
        <v>324</v>
      </c>
      <c r="H352" s="114" t="s">
        <v>107</v>
      </c>
      <c r="I352" s="113" t="s">
        <v>108</v>
      </c>
      <c r="J352" s="113">
        <v>1</v>
      </c>
      <c r="K352" s="115"/>
      <c r="L352" s="116"/>
      <c r="M352" s="117">
        <v>1337501</v>
      </c>
      <c r="N352" s="113">
        <v>1</v>
      </c>
      <c r="O352" s="113" t="s">
        <v>109</v>
      </c>
      <c r="P352" s="119">
        <v>45867</v>
      </c>
      <c r="Q352" s="119">
        <v>45987</v>
      </c>
      <c r="R352" s="120">
        <f t="shared" si="98"/>
        <v>5350004</v>
      </c>
      <c r="S352" s="118"/>
      <c r="T352" s="118"/>
      <c r="U352" s="120">
        <f t="shared" si="95"/>
        <v>0</v>
      </c>
      <c r="V352" s="148">
        <f t="shared" si="102"/>
        <v>4</v>
      </c>
      <c r="W352" s="122">
        <f t="shared" si="99"/>
        <v>5350004</v>
      </c>
      <c r="X352" s="123" t="s">
        <v>92</v>
      </c>
      <c r="Y352" s="124" t="s">
        <v>466</v>
      </c>
      <c r="Z352" s="125" t="s">
        <v>110</v>
      </c>
      <c r="AA352" s="125" t="s">
        <v>347</v>
      </c>
      <c r="AB352" s="125" t="s">
        <v>94</v>
      </c>
      <c r="AC352" s="126" t="str">
        <f t="shared" si="101"/>
        <v>CLE-336</v>
      </c>
      <c r="AD352" s="123">
        <v>80111600</v>
      </c>
      <c r="AE352" s="47" t="s">
        <v>675</v>
      </c>
      <c r="AF352" s="127" t="s">
        <v>670</v>
      </c>
      <c r="AG352" s="127" t="str">
        <f t="shared" si="100"/>
        <v>julio</v>
      </c>
      <c r="AH352" s="141">
        <f t="shared" si="96"/>
        <v>4</v>
      </c>
      <c r="AI352" s="132" t="s">
        <v>96</v>
      </c>
      <c r="AJ352" s="151" t="s">
        <v>97</v>
      </c>
      <c r="AK352" s="128">
        <f t="shared" si="103"/>
        <v>5350004</v>
      </c>
      <c r="AL352" s="128">
        <f t="shared" si="104"/>
        <v>5350004</v>
      </c>
      <c r="AM352" s="128"/>
      <c r="AN352" s="132" t="s">
        <v>94</v>
      </c>
      <c r="AO352" s="132" t="s">
        <v>98</v>
      </c>
      <c r="AP352" s="152" t="s">
        <v>99</v>
      </c>
      <c r="AQ352" s="153" t="s">
        <v>100</v>
      </c>
      <c r="AR352" s="129" t="str">
        <f t="shared" si="97"/>
        <v xml:space="preserve">CENTRO DE LENGUAS </v>
      </c>
      <c r="AS352" s="130" t="s">
        <v>101</v>
      </c>
      <c r="AT352" s="131" t="s">
        <v>102</v>
      </c>
      <c r="AU352" s="132" t="s">
        <v>94</v>
      </c>
      <c r="AV352" s="132" t="s">
        <v>94</v>
      </c>
      <c r="AW352" s="133" t="s">
        <v>103</v>
      </c>
      <c r="AX352" s="133" t="s">
        <v>104</v>
      </c>
      <c r="AY352" s="133" t="s">
        <v>105</v>
      </c>
      <c r="AZ352" s="133" t="s">
        <v>103</v>
      </c>
      <c r="BA352" s="133"/>
      <c r="BB352" s="133"/>
    </row>
    <row r="353" spans="2:54" s="3" customFormat="1" ht="60">
      <c r="B353" s="113">
        <v>337</v>
      </c>
      <c r="C353" s="113" t="s">
        <v>290</v>
      </c>
      <c r="D353" s="113" t="s">
        <v>29</v>
      </c>
      <c r="E353" s="113" t="s">
        <v>32</v>
      </c>
      <c r="F353" s="113"/>
      <c r="G353" s="114" t="s">
        <v>324</v>
      </c>
      <c r="H353" s="114" t="s">
        <v>107</v>
      </c>
      <c r="I353" s="113" t="s">
        <v>108</v>
      </c>
      <c r="J353" s="113">
        <v>1</v>
      </c>
      <c r="K353" s="115"/>
      <c r="L353" s="116"/>
      <c r="M353" s="117">
        <v>1337501</v>
      </c>
      <c r="N353" s="113">
        <v>1</v>
      </c>
      <c r="O353" s="113" t="s">
        <v>109</v>
      </c>
      <c r="P353" s="119">
        <v>45867</v>
      </c>
      <c r="Q353" s="119">
        <v>45987</v>
      </c>
      <c r="R353" s="120">
        <f t="shared" si="98"/>
        <v>5350004</v>
      </c>
      <c r="S353" s="118"/>
      <c r="T353" s="118"/>
      <c r="U353" s="120">
        <f t="shared" si="95"/>
        <v>0</v>
      </c>
      <c r="V353" s="148">
        <f t="shared" si="102"/>
        <v>4</v>
      </c>
      <c r="W353" s="122">
        <f t="shared" si="99"/>
        <v>5350004</v>
      </c>
      <c r="X353" s="123" t="s">
        <v>92</v>
      </c>
      <c r="Y353" s="124" t="s">
        <v>466</v>
      </c>
      <c r="Z353" s="125" t="s">
        <v>110</v>
      </c>
      <c r="AA353" s="125" t="s">
        <v>347</v>
      </c>
      <c r="AB353" s="125" t="s">
        <v>94</v>
      </c>
      <c r="AC353" s="126" t="str">
        <f t="shared" si="101"/>
        <v>CLE-337</v>
      </c>
      <c r="AD353" s="123">
        <v>80111600</v>
      </c>
      <c r="AE353" s="47" t="s">
        <v>675</v>
      </c>
      <c r="AF353" s="127" t="s">
        <v>670</v>
      </c>
      <c r="AG353" s="127" t="str">
        <f t="shared" si="100"/>
        <v>julio</v>
      </c>
      <c r="AH353" s="141">
        <f t="shared" si="96"/>
        <v>4</v>
      </c>
      <c r="AI353" s="132" t="s">
        <v>96</v>
      </c>
      <c r="AJ353" s="151" t="s">
        <v>97</v>
      </c>
      <c r="AK353" s="128">
        <f t="shared" si="103"/>
        <v>5350004</v>
      </c>
      <c r="AL353" s="128">
        <f t="shared" si="104"/>
        <v>5350004</v>
      </c>
      <c r="AM353" s="128"/>
      <c r="AN353" s="132" t="s">
        <v>94</v>
      </c>
      <c r="AO353" s="132" t="s">
        <v>98</v>
      </c>
      <c r="AP353" s="152" t="s">
        <v>99</v>
      </c>
      <c r="AQ353" s="153" t="s">
        <v>100</v>
      </c>
      <c r="AR353" s="129" t="str">
        <f t="shared" si="97"/>
        <v xml:space="preserve">CENTRO DE LENGUAS </v>
      </c>
      <c r="AS353" s="130" t="s">
        <v>101</v>
      </c>
      <c r="AT353" s="131" t="s">
        <v>102</v>
      </c>
      <c r="AU353" s="132" t="s">
        <v>94</v>
      </c>
      <c r="AV353" s="132" t="s">
        <v>94</v>
      </c>
      <c r="AW353" s="133" t="s">
        <v>103</v>
      </c>
      <c r="AX353" s="133" t="s">
        <v>104</v>
      </c>
      <c r="AY353" s="133" t="s">
        <v>105</v>
      </c>
      <c r="AZ353" s="133" t="s">
        <v>103</v>
      </c>
      <c r="BA353" s="133"/>
      <c r="BB353" s="133"/>
    </row>
    <row r="354" spans="2:54" s="3" customFormat="1" ht="60">
      <c r="B354" s="113">
        <v>338</v>
      </c>
      <c r="C354" s="113" t="s">
        <v>290</v>
      </c>
      <c r="D354" s="113" t="s">
        <v>29</v>
      </c>
      <c r="E354" s="113" t="s">
        <v>32</v>
      </c>
      <c r="F354" s="113"/>
      <c r="G354" s="114" t="s">
        <v>324</v>
      </c>
      <c r="H354" s="114" t="s">
        <v>107</v>
      </c>
      <c r="I354" s="113" t="s">
        <v>108</v>
      </c>
      <c r="J354" s="113">
        <v>1</v>
      </c>
      <c r="K354" s="115"/>
      <c r="L354" s="116"/>
      <c r="M354" s="117">
        <v>1337501</v>
      </c>
      <c r="N354" s="113">
        <v>1</v>
      </c>
      <c r="O354" s="113" t="s">
        <v>109</v>
      </c>
      <c r="P354" s="119">
        <v>45867</v>
      </c>
      <c r="Q354" s="119">
        <v>45987</v>
      </c>
      <c r="R354" s="120">
        <f t="shared" si="98"/>
        <v>5350004</v>
      </c>
      <c r="S354" s="118"/>
      <c r="T354" s="118"/>
      <c r="U354" s="120">
        <f t="shared" si="95"/>
        <v>0</v>
      </c>
      <c r="V354" s="148">
        <f t="shared" si="102"/>
        <v>4</v>
      </c>
      <c r="W354" s="122">
        <f t="shared" si="99"/>
        <v>5350004</v>
      </c>
      <c r="X354" s="123" t="s">
        <v>92</v>
      </c>
      <c r="Y354" s="124" t="s">
        <v>466</v>
      </c>
      <c r="Z354" s="125" t="s">
        <v>110</v>
      </c>
      <c r="AA354" s="125" t="s">
        <v>347</v>
      </c>
      <c r="AB354" s="125" t="s">
        <v>94</v>
      </c>
      <c r="AC354" s="126" t="str">
        <f t="shared" si="101"/>
        <v>CLE-338</v>
      </c>
      <c r="AD354" s="123">
        <v>80111600</v>
      </c>
      <c r="AE354" s="47" t="s">
        <v>675</v>
      </c>
      <c r="AF354" s="127" t="s">
        <v>670</v>
      </c>
      <c r="AG354" s="127" t="str">
        <f t="shared" si="100"/>
        <v>julio</v>
      </c>
      <c r="AH354" s="141">
        <f t="shared" si="96"/>
        <v>4</v>
      </c>
      <c r="AI354" s="132" t="s">
        <v>96</v>
      </c>
      <c r="AJ354" s="151" t="s">
        <v>97</v>
      </c>
      <c r="AK354" s="128">
        <f t="shared" si="103"/>
        <v>5350004</v>
      </c>
      <c r="AL354" s="128">
        <f t="shared" si="104"/>
        <v>5350004</v>
      </c>
      <c r="AM354" s="128"/>
      <c r="AN354" s="132" t="s">
        <v>94</v>
      </c>
      <c r="AO354" s="132" t="s">
        <v>98</v>
      </c>
      <c r="AP354" s="152" t="s">
        <v>99</v>
      </c>
      <c r="AQ354" s="153" t="s">
        <v>100</v>
      </c>
      <c r="AR354" s="129" t="str">
        <f t="shared" si="97"/>
        <v xml:space="preserve">CENTRO DE LENGUAS </v>
      </c>
      <c r="AS354" s="130" t="s">
        <v>101</v>
      </c>
      <c r="AT354" s="131" t="s">
        <v>102</v>
      </c>
      <c r="AU354" s="132" t="s">
        <v>94</v>
      </c>
      <c r="AV354" s="132" t="s">
        <v>94</v>
      </c>
      <c r="AW354" s="133" t="s">
        <v>103</v>
      </c>
      <c r="AX354" s="133" t="s">
        <v>104</v>
      </c>
      <c r="AY354" s="133" t="s">
        <v>105</v>
      </c>
      <c r="AZ354" s="133" t="s">
        <v>103</v>
      </c>
      <c r="BA354" s="133"/>
      <c r="BB354" s="133"/>
    </row>
    <row r="355" spans="2:54" s="3" customFormat="1" ht="60">
      <c r="B355" s="113">
        <v>339</v>
      </c>
      <c r="C355" s="113" t="s">
        <v>290</v>
      </c>
      <c r="D355" s="113" t="s">
        <v>29</v>
      </c>
      <c r="E355" s="113" t="s">
        <v>32</v>
      </c>
      <c r="F355" s="113"/>
      <c r="G355" s="114" t="s">
        <v>324</v>
      </c>
      <c r="H355" s="114" t="s">
        <v>107</v>
      </c>
      <c r="I355" s="113" t="s">
        <v>108</v>
      </c>
      <c r="J355" s="113">
        <v>1</v>
      </c>
      <c r="K355" s="115"/>
      <c r="L355" s="116"/>
      <c r="M355" s="117">
        <v>1337501</v>
      </c>
      <c r="N355" s="113">
        <v>1</v>
      </c>
      <c r="O355" s="113" t="s">
        <v>109</v>
      </c>
      <c r="P355" s="119">
        <v>45867</v>
      </c>
      <c r="Q355" s="119">
        <v>45987</v>
      </c>
      <c r="R355" s="120">
        <f t="shared" si="98"/>
        <v>5350004</v>
      </c>
      <c r="S355" s="118"/>
      <c r="T355" s="118"/>
      <c r="U355" s="120">
        <f t="shared" si="95"/>
        <v>0</v>
      </c>
      <c r="V355" s="148">
        <f t="shared" si="102"/>
        <v>4</v>
      </c>
      <c r="W355" s="122">
        <f t="shared" si="99"/>
        <v>5350004</v>
      </c>
      <c r="X355" s="123" t="s">
        <v>92</v>
      </c>
      <c r="Y355" s="124" t="s">
        <v>466</v>
      </c>
      <c r="Z355" s="125" t="s">
        <v>110</v>
      </c>
      <c r="AA355" s="125" t="s">
        <v>347</v>
      </c>
      <c r="AB355" s="125" t="s">
        <v>94</v>
      </c>
      <c r="AC355" s="126" t="str">
        <f t="shared" si="101"/>
        <v>CLE-339</v>
      </c>
      <c r="AD355" s="123">
        <v>80111600</v>
      </c>
      <c r="AE355" s="47" t="s">
        <v>675</v>
      </c>
      <c r="AF355" s="127" t="s">
        <v>670</v>
      </c>
      <c r="AG355" s="127" t="str">
        <f t="shared" si="100"/>
        <v>julio</v>
      </c>
      <c r="AH355" s="141">
        <f t="shared" si="96"/>
        <v>4</v>
      </c>
      <c r="AI355" s="132" t="s">
        <v>96</v>
      </c>
      <c r="AJ355" s="151" t="s">
        <v>97</v>
      </c>
      <c r="AK355" s="128">
        <f t="shared" si="103"/>
        <v>5350004</v>
      </c>
      <c r="AL355" s="128">
        <f t="shared" si="104"/>
        <v>5350004</v>
      </c>
      <c r="AM355" s="128"/>
      <c r="AN355" s="132" t="s">
        <v>94</v>
      </c>
      <c r="AO355" s="132" t="s">
        <v>98</v>
      </c>
      <c r="AP355" s="152" t="s">
        <v>99</v>
      </c>
      <c r="AQ355" s="153" t="s">
        <v>100</v>
      </c>
      <c r="AR355" s="129" t="str">
        <f t="shared" si="97"/>
        <v xml:space="preserve">CENTRO DE LENGUAS </v>
      </c>
      <c r="AS355" s="130" t="s">
        <v>101</v>
      </c>
      <c r="AT355" s="131" t="s">
        <v>102</v>
      </c>
      <c r="AU355" s="132" t="s">
        <v>94</v>
      </c>
      <c r="AV355" s="132" t="s">
        <v>94</v>
      </c>
      <c r="AW355" s="133" t="s">
        <v>103</v>
      </c>
      <c r="AX355" s="133" t="s">
        <v>104</v>
      </c>
      <c r="AY355" s="133" t="s">
        <v>105</v>
      </c>
      <c r="AZ355" s="133" t="s">
        <v>103</v>
      </c>
      <c r="BA355" s="133"/>
      <c r="BB355" s="133"/>
    </row>
    <row r="356" spans="2:54" s="3" customFormat="1" ht="60">
      <c r="B356" s="113">
        <v>340</v>
      </c>
      <c r="C356" s="113" t="s">
        <v>290</v>
      </c>
      <c r="D356" s="113" t="s">
        <v>29</v>
      </c>
      <c r="E356" s="113" t="s">
        <v>32</v>
      </c>
      <c r="F356" s="113"/>
      <c r="G356" s="114" t="s">
        <v>324</v>
      </c>
      <c r="H356" s="114" t="s">
        <v>107</v>
      </c>
      <c r="I356" s="113" t="s">
        <v>108</v>
      </c>
      <c r="J356" s="113">
        <v>1</v>
      </c>
      <c r="K356" s="115"/>
      <c r="L356" s="116"/>
      <c r="M356" s="117">
        <v>1337501</v>
      </c>
      <c r="N356" s="113">
        <v>1</v>
      </c>
      <c r="O356" s="113" t="s">
        <v>109</v>
      </c>
      <c r="P356" s="119">
        <v>45867</v>
      </c>
      <c r="Q356" s="119">
        <v>45987</v>
      </c>
      <c r="R356" s="120">
        <f t="shared" si="98"/>
        <v>5350004</v>
      </c>
      <c r="S356" s="118"/>
      <c r="T356" s="118"/>
      <c r="U356" s="120">
        <f t="shared" si="95"/>
        <v>0</v>
      </c>
      <c r="V356" s="148">
        <f t="shared" si="102"/>
        <v>4</v>
      </c>
      <c r="W356" s="122">
        <f t="shared" si="99"/>
        <v>5350004</v>
      </c>
      <c r="X356" s="123" t="s">
        <v>92</v>
      </c>
      <c r="Y356" s="124" t="s">
        <v>466</v>
      </c>
      <c r="Z356" s="125" t="s">
        <v>110</v>
      </c>
      <c r="AA356" s="125" t="s">
        <v>347</v>
      </c>
      <c r="AB356" s="125" t="s">
        <v>94</v>
      </c>
      <c r="AC356" s="126" t="str">
        <f t="shared" si="101"/>
        <v>CLE-340</v>
      </c>
      <c r="AD356" s="123">
        <v>80111600</v>
      </c>
      <c r="AE356" s="47" t="s">
        <v>675</v>
      </c>
      <c r="AF356" s="127" t="s">
        <v>670</v>
      </c>
      <c r="AG356" s="127" t="str">
        <f t="shared" si="100"/>
        <v>julio</v>
      </c>
      <c r="AH356" s="141">
        <f t="shared" si="96"/>
        <v>4</v>
      </c>
      <c r="AI356" s="132" t="s">
        <v>96</v>
      </c>
      <c r="AJ356" s="151" t="s">
        <v>97</v>
      </c>
      <c r="AK356" s="128">
        <f t="shared" si="103"/>
        <v>5350004</v>
      </c>
      <c r="AL356" s="128">
        <f t="shared" si="104"/>
        <v>5350004</v>
      </c>
      <c r="AM356" s="128"/>
      <c r="AN356" s="132" t="s">
        <v>94</v>
      </c>
      <c r="AO356" s="132" t="s">
        <v>98</v>
      </c>
      <c r="AP356" s="152" t="s">
        <v>99</v>
      </c>
      <c r="AQ356" s="153" t="s">
        <v>100</v>
      </c>
      <c r="AR356" s="129" t="str">
        <f t="shared" si="97"/>
        <v xml:space="preserve">CENTRO DE LENGUAS </v>
      </c>
      <c r="AS356" s="130" t="s">
        <v>101</v>
      </c>
      <c r="AT356" s="131" t="s">
        <v>102</v>
      </c>
      <c r="AU356" s="132" t="s">
        <v>94</v>
      </c>
      <c r="AV356" s="132" t="s">
        <v>94</v>
      </c>
      <c r="AW356" s="133" t="s">
        <v>103</v>
      </c>
      <c r="AX356" s="133" t="s">
        <v>104</v>
      </c>
      <c r="AY356" s="133" t="s">
        <v>105</v>
      </c>
      <c r="AZ356" s="133" t="s">
        <v>103</v>
      </c>
      <c r="BA356" s="133"/>
      <c r="BB356" s="133"/>
    </row>
    <row r="357" spans="2:54" s="3" customFormat="1" ht="60">
      <c r="B357" s="113">
        <v>341</v>
      </c>
      <c r="C357" s="113" t="s">
        <v>290</v>
      </c>
      <c r="D357" s="113" t="s">
        <v>29</v>
      </c>
      <c r="E357" s="113" t="s">
        <v>32</v>
      </c>
      <c r="F357" s="113"/>
      <c r="G357" s="114" t="s">
        <v>324</v>
      </c>
      <c r="H357" s="114" t="s">
        <v>107</v>
      </c>
      <c r="I357" s="113" t="s">
        <v>108</v>
      </c>
      <c r="J357" s="113">
        <v>1</v>
      </c>
      <c r="K357" s="115"/>
      <c r="L357" s="116"/>
      <c r="M357" s="117">
        <v>2269201</v>
      </c>
      <c r="N357" s="113">
        <v>1</v>
      </c>
      <c r="O357" s="113" t="s">
        <v>109</v>
      </c>
      <c r="P357" s="119">
        <v>45867</v>
      </c>
      <c r="Q357" s="119">
        <v>45987</v>
      </c>
      <c r="R357" s="120">
        <f t="shared" si="98"/>
        <v>9076804</v>
      </c>
      <c r="S357" s="118"/>
      <c r="T357" s="118"/>
      <c r="U357" s="120">
        <f t="shared" si="95"/>
        <v>0</v>
      </c>
      <c r="V357" s="148">
        <f t="shared" si="102"/>
        <v>4</v>
      </c>
      <c r="W357" s="122">
        <f t="shared" si="99"/>
        <v>9076804</v>
      </c>
      <c r="X357" s="123" t="s">
        <v>92</v>
      </c>
      <c r="Y357" s="124" t="s">
        <v>466</v>
      </c>
      <c r="Z357" s="125" t="s">
        <v>110</v>
      </c>
      <c r="AA357" s="125" t="s">
        <v>347</v>
      </c>
      <c r="AB357" s="125" t="s">
        <v>94</v>
      </c>
      <c r="AC357" s="126" t="str">
        <f t="shared" si="101"/>
        <v>CLE-341</v>
      </c>
      <c r="AD357" s="123">
        <v>80111600</v>
      </c>
      <c r="AE357" s="47" t="s">
        <v>675</v>
      </c>
      <c r="AF357" s="127" t="s">
        <v>670</v>
      </c>
      <c r="AG357" s="127" t="str">
        <f t="shared" si="100"/>
        <v>julio</v>
      </c>
      <c r="AH357" s="141">
        <f t="shared" si="96"/>
        <v>4</v>
      </c>
      <c r="AI357" s="132" t="s">
        <v>96</v>
      </c>
      <c r="AJ357" s="151" t="s">
        <v>97</v>
      </c>
      <c r="AK357" s="128">
        <f t="shared" si="103"/>
        <v>9076804</v>
      </c>
      <c r="AL357" s="128">
        <f t="shared" si="104"/>
        <v>9076804</v>
      </c>
      <c r="AM357" s="128"/>
      <c r="AN357" s="132" t="s">
        <v>94</v>
      </c>
      <c r="AO357" s="132" t="s">
        <v>98</v>
      </c>
      <c r="AP357" s="152" t="s">
        <v>99</v>
      </c>
      <c r="AQ357" s="153" t="s">
        <v>100</v>
      </c>
      <c r="AR357" s="129" t="str">
        <f t="shared" si="97"/>
        <v xml:space="preserve">CENTRO DE LENGUAS </v>
      </c>
      <c r="AS357" s="130" t="s">
        <v>101</v>
      </c>
      <c r="AT357" s="131" t="s">
        <v>102</v>
      </c>
      <c r="AU357" s="132" t="s">
        <v>94</v>
      </c>
      <c r="AV357" s="132" t="s">
        <v>94</v>
      </c>
      <c r="AW357" s="133" t="s">
        <v>103</v>
      </c>
      <c r="AX357" s="133" t="s">
        <v>104</v>
      </c>
      <c r="AY357" s="133" t="s">
        <v>105</v>
      </c>
      <c r="AZ357" s="133" t="s">
        <v>103</v>
      </c>
      <c r="BA357" s="133"/>
      <c r="BB357" s="133"/>
    </row>
    <row r="358" spans="2:54" s="3" customFormat="1" ht="60">
      <c r="B358" s="113">
        <v>342</v>
      </c>
      <c r="C358" s="113" t="s">
        <v>290</v>
      </c>
      <c r="D358" s="113" t="s">
        <v>29</v>
      </c>
      <c r="E358" s="113" t="s">
        <v>32</v>
      </c>
      <c r="F358" s="113"/>
      <c r="G358" s="114" t="s">
        <v>324</v>
      </c>
      <c r="H358" s="114" t="s">
        <v>107</v>
      </c>
      <c r="I358" s="113" t="s">
        <v>108</v>
      </c>
      <c r="J358" s="113">
        <v>1</v>
      </c>
      <c r="K358" s="115"/>
      <c r="L358" s="116"/>
      <c r="M358" s="117">
        <v>2269201</v>
      </c>
      <c r="N358" s="113">
        <v>1</v>
      </c>
      <c r="O358" s="113" t="s">
        <v>109</v>
      </c>
      <c r="P358" s="119">
        <v>45867</v>
      </c>
      <c r="Q358" s="119">
        <v>45987</v>
      </c>
      <c r="R358" s="120">
        <f t="shared" si="98"/>
        <v>9076804</v>
      </c>
      <c r="S358" s="118"/>
      <c r="T358" s="118"/>
      <c r="U358" s="120">
        <f t="shared" si="95"/>
        <v>0</v>
      </c>
      <c r="V358" s="148">
        <f t="shared" si="102"/>
        <v>4</v>
      </c>
      <c r="W358" s="122">
        <f t="shared" si="99"/>
        <v>9076804</v>
      </c>
      <c r="X358" s="123" t="s">
        <v>92</v>
      </c>
      <c r="Y358" s="124" t="s">
        <v>466</v>
      </c>
      <c r="Z358" s="125" t="s">
        <v>110</v>
      </c>
      <c r="AA358" s="125" t="s">
        <v>347</v>
      </c>
      <c r="AB358" s="125" t="s">
        <v>94</v>
      </c>
      <c r="AC358" s="126" t="str">
        <f t="shared" si="101"/>
        <v>CLE-342</v>
      </c>
      <c r="AD358" s="123">
        <v>80111600</v>
      </c>
      <c r="AE358" s="47" t="s">
        <v>675</v>
      </c>
      <c r="AF358" s="127" t="s">
        <v>670</v>
      </c>
      <c r="AG358" s="127" t="str">
        <f t="shared" si="100"/>
        <v>julio</v>
      </c>
      <c r="AH358" s="141">
        <f t="shared" si="96"/>
        <v>4</v>
      </c>
      <c r="AI358" s="132" t="s">
        <v>96</v>
      </c>
      <c r="AJ358" s="151" t="s">
        <v>97</v>
      </c>
      <c r="AK358" s="128">
        <f t="shared" si="103"/>
        <v>9076804</v>
      </c>
      <c r="AL358" s="128">
        <f t="shared" si="104"/>
        <v>9076804</v>
      </c>
      <c r="AM358" s="128"/>
      <c r="AN358" s="132" t="s">
        <v>94</v>
      </c>
      <c r="AO358" s="132" t="s">
        <v>98</v>
      </c>
      <c r="AP358" s="152" t="s">
        <v>99</v>
      </c>
      <c r="AQ358" s="153" t="s">
        <v>100</v>
      </c>
      <c r="AR358" s="129" t="str">
        <f t="shared" si="97"/>
        <v xml:space="preserve">CENTRO DE LENGUAS </v>
      </c>
      <c r="AS358" s="130" t="s">
        <v>101</v>
      </c>
      <c r="AT358" s="131" t="s">
        <v>102</v>
      </c>
      <c r="AU358" s="132" t="s">
        <v>94</v>
      </c>
      <c r="AV358" s="132" t="s">
        <v>94</v>
      </c>
      <c r="AW358" s="133" t="s">
        <v>103</v>
      </c>
      <c r="AX358" s="133" t="s">
        <v>104</v>
      </c>
      <c r="AY358" s="133" t="s">
        <v>105</v>
      </c>
      <c r="AZ358" s="133" t="s">
        <v>103</v>
      </c>
      <c r="BA358" s="133"/>
      <c r="BB358" s="133"/>
    </row>
    <row r="359" spans="2:54" s="3" customFormat="1" ht="60">
      <c r="B359" s="113">
        <v>343</v>
      </c>
      <c r="C359" s="113" t="s">
        <v>290</v>
      </c>
      <c r="D359" s="113" t="s">
        <v>29</v>
      </c>
      <c r="E359" s="113" t="s">
        <v>32</v>
      </c>
      <c r="F359" s="113"/>
      <c r="G359" s="114" t="s">
        <v>324</v>
      </c>
      <c r="H359" s="114" t="s">
        <v>107</v>
      </c>
      <c r="I359" s="113" t="s">
        <v>108</v>
      </c>
      <c r="J359" s="113">
        <v>1</v>
      </c>
      <c r="K359" s="115"/>
      <c r="L359" s="116"/>
      <c r="M359" s="117">
        <v>2269201</v>
      </c>
      <c r="N359" s="113">
        <v>1</v>
      </c>
      <c r="O359" s="113" t="s">
        <v>109</v>
      </c>
      <c r="P359" s="119">
        <v>45867</v>
      </c>
      <c r="Q359" s="119">
        <v>45987</v>
      </c>
      <c r="R359" s="120">
        <f t="shared" si="98"/>
        <v>9076804</v>
      </c>
      <c r="S359" s="118"/>
      <c r="T359" s="118"/>
      <c r="U359" s="120">
        <f t="shared" si="95"/>
        <v>0</v>
      </c>
      <c r="V359" s="148">
        <f t="shared" si="102"/>
        <v>4</v>
      </c>
      <c r="W359" s="122">
        <f t="shared" si="99"/>
        <v>9076804</v>
      </c>
      <c r="X359" s="123" t="s">
        <v>92</v>
      </c>
      <c r="Y359" s="124" t="s">
        <v>466</v>
      </c>
      <c r="Z359" s="125" t="s">
        <v>110</v>
      </c>
      <c r="AA359" s="125" t="s">
        <v>347</v>
      </c>
      <c r="AB359" s="125" t="s">
        <v>94</v>
      </c>
      <c r="AC359" s="126" t="str">
        <f t="shared" si="101"/>
        <v>CLE-343</v>
      </c>
      <c r="AD359" s="123">
        <v>80111600</v>
      </c>
      <c r="AE359" s="47" t="s">
        <v>675</v>
      </c>
      <c r="AF359" s="127" t="s">
        <v>670</v>
      </c>
      <c r="AG359" s="127" t="str">
        <f t="shared" si="100"/>
        <v>julio</v>
      </c>
      <c r="AH359" s="141">
        <f t="shared" si="96"/>
        <v>4</v>
      </c>
      <c r="AI359" s="132" t="s">
        <v>96</v>
      </c>
      <c r="AJ359" s="151" t="s">
        <v>97</v>
      </c>
      <c r="AK359" s="128">
        <f t="shared" si="103"/>
        <v>9076804</v>
      </c>
      <c r="AL359" s="128">
        <f t="shared" si="104"/>
        <v>9076804</v>
      </c>
      <c r="AM359" s="128"/>
      <c r="AN359" s="132" t="s">
        <v>94</v>
      </c>
      <c r="AO359" s="132" t="s">
        <v>98</v>
      </c>
      <c r="AP359" s="152" t="s">
        <v>99</v>
      </c>
      <c r="AQ359" s="153" t="s">
        <v>100</v>
      </c>
      <c r="AR359" s="129" t="str">
        <f t="shared" si="97"/>
        <v xml:space="preserve">CENTRO DE LENGUAS </v>
      </c>
      <c r="AS359" s="130" t="s">
        <v>101</v>
      </c>
      <c r="AT359" s="131" t="s">
        <v>102</v>
      </c>
      <c r="AU359" s="132" t="s">
        <v>94</v>
      </c>
      <c r="AV359" s="132" t="s">
        <v>94</v>
      </c>
      <c r="AW359" s="133" t="s">
        <v>103</v>
      </c>
      <c r="AX359" s="133" t="s">
        <v>104</v>
      </c>
      <c r="AY359" s="133" t="s">
        <v>105</v>
      </c>
      <c r="AZ359" s="133" t="s">
        <v>103</v>
      </c>
      <c r="BA359" s="133"/>
      <c r="BB359" s="133"/>
    </row>
    <row r="360" spans="2:54" s="3" customFormat="1" ht="60">
      <c r="B360" s="113">
        <v>344</v>
      </c>
      <c r="C360" s="113" t="s">
        <v>290</v>
      </c>
      <c r="D360" s="113" t="s">
        <v>29</v>
      </c>
      <c r="E360" s="113" t="s">
        <v>32</v>
      </c>
      <c r="F360" s="113"/>
      <c r="G360" s="114" t="s">
        <v>324</v>
      </c>
      <c r="H360" s="114" t="s">
        <v>107</v>
      </c>
      <c r="I360" s="113" t="s">
        <v>108</v>
      </c>
      <c r="J360" s="113">
        <v>1</v>
      </c>
      <c r="K360" s="115"/>
      <c r="L360" s="116"/>
      <c r="M360" s="117">
        <v>1856656</v>
      </c>
      <c r="N360" s="113">
        <v>1</v>
      </c>
      <c r="O360" s="113" t="s">
        <v>109</v>
      </c>
      <c r="P360" s="119">
        <v>45867</v>
      </c>
      <c r="Q360" s="119">
        <v>45987</v>
      </c>
      <c r="R360" s="120">
        <f t="shared" si="98"/>
        <v>7426624</v>
      </c>
      <c r="S360" s="118"/>
      <c r="T360" s="118"/>
      <c r="U360" s="120">
        <f t="shared" si="95"/>
        <v>0</v>
      </c>
      <c r="V360" s="148">
        <f t="shared" si="102"/>
        <v>4</v>
      </c>
      <c r="W360" s="122">
        <f t="shared" si="99"/>
        <v>7426624</v>
      </c>
      <c r="X360" s="123" t="s">
        <v>92</v>
      </c>
      <c r="Y360" s="124" t="s">
        <v>466</v>
      </c>
      <c r="Z360" s="125" t="s">
        <v>110</v>
      </c>
      <c r="AA360" s="125" t="s">
        <v>347</v>
      </c>
      <c r="AB360" s="125" t="s">
        <v>94</v>
      </c>
      <c r="AC360" s="126" t="str">
        <f t="shared" si="101"/>
        <v>CLE-344</v>
      </c>
      <c r="AD360" s="123">
        <v>80111600</v>
      </c>
      <c r="AE360" s="47" t="s">
        <v>675</v>
      </c>
      <c r="AF360" s="127" t="s">
        <v>670</v>
      </c>
      <c r="AG360" s="127" t="str">
        <f t="shared" si="100"/>
        <v>julio</v>
      </c>
      <c r="AH360" s="141">
        <f t="shared" si="96"/>
        <v>4</v>
      </c>
      <c r="AI360" s="132" t="s">
        <v>96</v>
      </c>
      <c r="AJ360" s="151" t="s">
        <v>97</v>
      </c>
      <c r="AK360" s="128">
        <f t="shared" si="103"/>
        <v>7426624</v>
      </c>
      <c r="AL360" s="128">
        <f t="shared" si="104"/>
        <v>7426624</v>
      </c>
      <c r="AM360" s="128"/>
      <c r="AN360" s="132" t="s">
        <v>94</v>
      </c>
      <c r="AO360" s="132" t="s">
        <v>98</v>
      </c>
      <c r="AP360" s="152" t="s">
        <v>99</v>
      </c>
      <c r="AQ360" s="153" t="s">
        <v>100</v>
      </c>
      <c r="AR360" s="129" t="str">
        <f t="shared" si="97"/>
        <v xml:space="preserve">CENTRO DE LENGUAS </v>
      </c>
      <c r="AS360" s="130" t="s">
        <v>101</v>
      </c>
      <c r="AT360" s="131" t="s">
        <v>102</v>
      </c>
      <c r="AU360" s="132" t="s">
        <v>94</v>
      </c>
      <c r="AV360" s="132" t="s">
        <v>94</v>
      </c>
      <c r="AW360" s="133" t="s">
        <v>103</v>
      </c>
      <c r="AX360" s="133" t="s">
        <v>104</v>
      </c>
      <c r="AY360" s="133" t="s">
        <v>105</v>
      </c>
      <c r="AZ360" s="133" t="s">
        <v>103</v>
      </c>
      <c r="BA360" s="133"/>
      <c r="BB360" s="133"/>
    </row>
    <row r="361" spans="2:54" s="3" customFormat="1" ht="60">
      <c r="B361" s="113">
        <v>345</v>
      </c>
      <c r="C361" s="113" t="s">
        <v>290</v>
      </c>
      <c r="D361" s="113" t="s">
        <v>29</v>
      </c>
      <c r="E361" s="113" t="s">
        <v>32</v>
      </c>
      <c r="F361" s="113"/>
      <c r="G361" s="114" t="s">
        <v>324</v>
      </c>
      <c r="H361" s="114" t="s">
        <v>107</v>
      </c>
      <c r="I361" s="113" t="s">
        <v>108</v>
      </c>
      <c r="J361" s="113">
        <v>1</v>
      </c>
      <c r="K361" s="115"/>
      <c r="L361" s="116"/>
      <c r="M361" s="117">
        <v>1856656</v>
      </c>
      <c r="N361" s="113">
        <v>1</v>
      </c>
      <c r="O361" s="113" t="s">
        <v>109</v>
      </c>
      <c r="P361" s="119">
        <v>45867</v>
      </c>
      <c r="Q361" s="119">
        <v>45987</v>
      </c>
      <c r="R361" s="176">
        <v>3425944</v>
      </c>
      <c r="S361" s="118"/>
      <c r="T361" s="118"/>
      <c r="U361" s="120">
        <f t="shared" si="95"/>
        <v>0</v>
      </c>
      <c r="V361" s="148">
        <f t="shared" si="102"/>
        <v>4</v>
      </c>
      <c r="W361" s="178">
        <f t="shared" si="99"/>
        <v>3425944</v>
      </c>
      <c r="X361" s="123" t="s">
        <v>92</v>
      </c>
      <c r="Y361" s="124" t="s">
        <v>466</v>
      </c>
      <c r="Z361" s="125" t="s">
        <v>110</v>
      </c>
      <c r="AA361" s="125" t="s">
        <v>347</v>
      </c>
      <c r="AB361" s="177" t="s">
        <v>110</v>
      </c>
      <c r="AC361" s="126" t="str">
        <f t="shared" si="101"/>
        <v>CLE-345</v>
      </c>
      <c r="AD361" s="123">
        <v>80111600</v>
      </c>
      <c r="AE361" s="47" t="s">
        <v>675</v>
      </c>
      <c r="AF361" s="127" t="s">
        <v>670</v>
      </c>
      <c r="AG361" s="127" t="str">
        <f t="shared" si="100"/>
        <v>julio</v>
      </c>
      <c r="AH361" s="141">
        <f t="shared" si="96"/>
        <v>4</v>
      </c>
      <c r="AI361" s="132" t="s">
        <v>96</v>
      </c>
      <c r="AJ361" s="151" t="s">
        <v>97</v>
      </c>
      <c r="AK361" s="180">
        <f t="shared" si="103"/>
        <v>3425944</v>
      </c>
      <c r="AL361" s="180">
        <f t="shared" si="104"/>
        <v>3425944</v>
      </c>
      <c r="AM361" s="128"/>
      <c r="AN361" s="132" t="s">
        <v>94</v>
      </c>
      <c r="AO361" s="132" t="s">
        <v>98</v>
      </c>
      <c r="AP361" s="152" t="s">
        <v>99</v>
      </c>
      <c r="AQ361" s="153" t="s">
        <v>100</v>
      </c>
      <c r="AR361" s="129" t="str">
        <f t="shared" si="97"/>
        <v xml:space="preserve">CENTRO DE LENGUAS </v>
      </c>
      <c r="AS361" s="130" t="s">
        <v>101</v>
      </c>
      <c r="AT361" s="131" t="s">
        <v>102</v>
      </c>
      <c r="AU361" s="132" t="s">
        <v>94</v>
      </c>
      <c r="AV361" s="132" t="s">
        <v>94</v>
      </c>
      <c r="AW361" s="133" t="s">
        <v>103</v>
      </c>
      <c r="AX361" s="133" t="s">
        <v>104</v>
      </c>
      <c r="AY361" s="133" t="s">
        <v>105</v>
      </c>
      <c r="AZ361" s="133" t="s">
        <v>103</v>
      </c>
      <c r="BA361" s="133"/>
      <c r="BB361" s="133"/>
    </row>
    <row r="362" spans="2:54" s="3" customFormat="1" ht="60">
      <c r="B362" s="113">
        <v>346</v>
      </c>
      <c r="C362" s="113" t="s">
        <v>290</v>
      </c>
      <c r="D362" s="113" t="s">
        <v>29</v>
      </c>
      <c r="E362" s="113" t="s">
        <v>32</v>
      </c>
      <c r="F362" s="113"/>
      <c r="G362" s="114" t="s">
        <v>324</v>
      </c>
      <c r="H362" s="114" t="s">
        <v>107</v>
      </c>
      <c r="I362" s="113" t="s">
        <v>108</v>
      </c>
      <c r="J362" s="113">
        <v>1</v>
      </c>
      <c r="K362" s="115"/>
      <c r="L362" s="116"/>
      <c r="M362" s="117">
        <v>1856656</v>
      </c>
      <c r="N362" s="113">
        <v>1</v>
      </c>
      <c r="O362" s="113" t="s">
        <v>109</v>
      </c>
      <c r="P362" s="119">
        <v>45867</v>
      </c>
      <c r="Q362" s="119">
        <v>45987</v>
      </c>
      <c r="R362" s="120">
        <f t="shared" si="98"/>
        <v>7426624</v>
      </c>
      <c r="S362" s="118"/>
      <c r="T362" s="118"/>
      <c r="U362" s="120">
        <f t="shared" si="95"/>
        <v>0</v>
      </c>
      <c r="V362" s="148">
        <f t="shared" si="102"/>
        <v>4</v>
      </c>
      <c r="W362" s="122">
        <f t="shared" si="99"/>
        <v>7426624</v>
      </c>
      <c r="X362" s="123" t="s">
        <v>92</v>
      </c>
      <c r="Y362" s="124" t="s">
        <v>466</v>
      </c>
      <c r="Z362" s="125" t="s">
        <v>110</v>
      </c>
      <c r="AA362" s="125" t="s">
        <v>347</v>
      </c>
      <c r="AB362" s="125" t="s">
        <v>94</v>
      </c>
      <c r="AC362" s="126" t="str">
        <f t="shared" si="101"/>
        <v>CLE-346</v>
      </c>
      <c r="AD362" s="123">
        <v>80111600</v>
      </c>
      <c r="AE362" s="47" t="s">
        <v>675</v>
      </c>
      <c r="AF362" s="127" t="s">
        <v>670</v>
      </c>
      <c r="AG362" s="127" t="str">
        <f t="shared" si="100"/>
        <v>julio</v>
      </c>
      <c r="AH362" s="141">
        <f t="shared" si="96"/>
        <v>4</v>
      </c>
      <c r="AI362" s="132" t="s">
        <v>96</v>
      </c>
      <c r="AJ362" s="151" t="s">
        <v>97</v>
      </c>
      <c r="AK362" s="128">
        <f t="shared" si="103"/>
        <v>7426624</v>
      </c>
      <c r="AL362" s="128">
        <f t="shared" si="104"/>
        <v>7426624</v>
      </c>
      <c r="AM362" s="128"/>
      <c r="AN362" s="132" t="s">
        <v>94</v>
      </c>
      <c r="AO362" s="132" t="s">
        <v>98</v>
      </c>
      <c r="AP362" s="152" t="s">
        <v>99</v>
      </c>
      <c r="AQ362" s="153" t="s">
        <v>100</v>
      </c>
      <c r="AR362" s="129" t="str">
        <f t="shared" si="97"/>
        <v xml:space="preserve">CENTRO DE LENGUAS </v>
      </c>
      <c r="AS362" s="130" t="s">
        <v>101</v>
      </c>
      <c r="AT362" s="131" t="s">
        <v>102</v>
      </c>
      <c r="AU362" s="132" t="s">
        <v>94</v>
      </c>
      <c r="AV362" s="132" t="s">
        <v>94</v>
      </c>
      <c r="AW362" s="133" t="s">
        <v>103</v>
      </c>
      <c r="AX362" s="133" t="s">
        <v>104</v>
      </c>
      <c r="AY362" s="133" t="s">
        <v>105</v>
      </c>
      <c r="AZ362" s="133" t="s">
        <v>103</v>
      </c>
      <c r="BA362" s="133"/>
      <c r="BB362" s="133"/>
    </row>
    <row r="363" spans="2:54" s="3" customFormat="1" ht="60">
      <c r="B363" s="113">
        <v>347</v>
      </c>
      <c r="C363" s="113" t="s">
        <v>290</v>
      </c>
      <c r="D363" s="113" t="s">
        <v>29</v>
      </c>
      <c r="E363" s="113" t="s">
        <v>32</v>
      </c>
      <c r="F363" s="113"/>
      <c r="G363" s="114" t="s">
        <v>324</v>
      </c>
      <c r="H363" s="114" t="s">
        <v>107</v>
      </c>
      <c r="I363" s="113" t="s">
        <v>108</v>
      </c>
      <c r="J363" s="113">
        <v>1</v>
      </c>
      <c r="K363" s="115"/>
      <c r="L363" s="116"/>
      <c r="M363" s="117">
        <v>1856656</v>
      </c>
      <c r="N363" s="113">
        <v>1</v>
      </c>
      <c r="O363" s="113" t="s">
        <v>109</v>
      </c>
      <c r="P363" s="119">
        <v>45867</v>
      </c>
      <c r="Q363" s="119">
        <v>45987</v>
      </c>
      <c r="R363" s="120">
        <f t="shared" si="98"/>
        <v>7426624</v>
      </c>
      <c r="S363" s="118"/>
      <c r="T363" s="118"/>
      <c r="U363" s="120">
        <f t="shared" si="95"/>
        <v>0</v>
      </c>
      <c r="V363" s="148">
        <f t="shared" si="102"/>
        <v>4</v>
      </c>
      <c r="W363" s="122">
        <f t="shared" si="99"/>
        <v>7426624</v>
      </c>
      <c r="X363" s="123" t="s">
        <v>92</v>
      </c>
      <c r="Y363" s="124" t="s">
        <v>466</v>
      </c>
      <c r="Z363" s="125" t="s">
        <v>110</v>
      </c>
      <c r="AA363" s="125" t="s">
        <v>347</v>
      </c>
      <c r="AB363" s="125" t="s">
        <v>94</v>
      </c>
      <c r="AC363" s="126" t="str">
        <f t="shared" si="101"/>
        <v>CLE-347</v>
      </c>
      <c r="AD363" s="123">
        <v>80111600</v>
      </c>
      <c r="AE363" s="47" t="s">
        <v>675</v>
      </c>
      <c r="AF363" s="127" t="s">
        <v>670</v>
      </c>
      <c r="AG363" s="127" t="str">
        <f t="shared" si="100"/>
        <v>julio</v>
      </c>
      <c r="AH363" s="141">
        <f t="shared" si="96"/>
        <v>4</v>
      </c>
      <c r="AI363" s="132" t="s">
        <v>96</v>
      </c>
      <c r="AJ363" s="151" t="s">
        <v>97</v>
      </c>
      <c r="AK363" s="128">
        <f t="shared" si="103"/>
        <v>7426624</v>
      </c>
      <c r="AL363" s="128">
        <f t="shared" si="104"/>
        <v>7426624</v>
      </c>
      <c r="AM363" s="128"/>
      <c r="AN363" s="132" t="s">
        <v>94</v>
      </c>
      <c r="AO363" s="132" t="s">
        <v>98</v>
      </c>
      <c r="AP363" s="152" t="s">
        <v>99</v>
      </c>
      <c r="AQ363" s="153" t="s">
        <v>100</v>
      </c>
      <c r="AR363" s="129" t="str">
        <f t="shared" si="97"/>
        <v xml:space="preserve">CENTRO DE LENGUAS </v>
      </c>
      <c r="AS363" s="130" t="s">
        <v>101</v>
      </c>
      <c r="AT363" s="131" t="s">
        <v>102</v>
      </c>
      <c r="AU363" s="132" t="s">
        <v>94</v>
      </c>
      <c r="AV363" s="132" t="s">
        <v>94</v>
      </c>
      <c r="AW363" s="133" t="s">
        <v>103</v>
      </c>
      <c r="AX363" s="133" t="s">
        <v>104</v>
      </c>
      <c r="AY363" s="133" t="s">
        <v>105</v>
      </c>
      <c r="AZ363" s="133" t="s">
        <v>103</v>
      </c>
      <c r="BA363" s="133"/>
      <c r="BB363" s="133"/>
    </row>
    <row r="364" spans="2:54" s="3" customFormat="1" ht="60">
      <c r="B364" s="113">
        <v>348</v>
      </c>
      <c r="C364" s="113" t="s">
        <v>290</v>
      </c>
      <c r="D364" s="113" t="s">
        <v>29</v>
      </c>
      <c r="E364" s="113" t="s">
        <v>32</v>
      </c>
      <c r="F364" s="113"/>
      <c r="G364" s="114" t="s">
        <v>324</v>
      </c>
      <c r="H364" s="114" t="s">
        <v>107</v>
      </c>
      <c r="I364" s="113" t="s">
        <v>108</v>
      </c>
      <c r="J364" s="113">
        <v>1</v>
      </c>
      <c r="K364" s="115"/>
      <c r="L364" s="116"/>
      <c r="M364" s="117">
        <v>1856656</v>
      </c>
      <c r="N364" s="113">
        <v>1</v>
      </c>
      <c r="O364" s="113" t="s">
        <v>109</v>
      </c>
      <c r="P364" s="119">
        <v>45867</v>
      </c>
      <c r="Q364" s="119">
        <v>45987</v>
      </c>
      <c r="R364" s="120">
        <f t="shared" si="98"/>
        <v>7426624</v>
      </c>
      <c r="S364" s="118"/>
      <c r="T364" s="118"/>
      <c r="U364" s="120">
        <f t="shared" si="95"/>
        <v>0</v>
      </c>
      <c r="V364" s="148">
        <f t="shared" si="102"/>
        <v>4</v>
      </c>
      <c r="W364" s="122">
        <f t="shared" si="99"/>
        <v>7426624</v>
      </c>
      <c r="X364" s="123" t="s">
        <v>92</v>
      </c>
      <c r="Y364" s="124" t="s">
        <v>466</v>
      </c>
      <c r="Z364" s="125" t="s">
        <v>110</v>
      </c>
      <c r="AA364" s="125" t="s">
        <v>347</v>
      </c>
      <c r="AB364" s="125" t="s">
        <v>94</v>
      </c>
      <c r="AC364" s="126" t="str">
        <f t="shared" si="101"/>
        <v>CLE-348</v>
      </c>
      <c r="AD364" s="123">
        <v>80111600</v>
      </c>
      <c r="AE364" s="47" t="s">
        <v>675</v>
      </c>
      <c r="AF364" s="127" t="s">
        <v>670</v>
      </c>
      <c r="AG364" s="127" t="str">
        <f t="shared" si="100"/>
        <v>julio</v>
      </c>
      <c r="AH364" s="141">
        <f t="shared" si="96"/>
        <v>4</v>
      </c>
      <c r="AI364" s="132" t="s">
        <v>96</v>
      </c>
      <c r="AJ364" s="151" t="s">
        <v>97</v>
      </c>
      <c r="AK364" s="128">
        <f t="shared" si="103"/>
        <v>7426624</v>
      </c>
      <c r="AL364" s="128">
        <f t="shared" si="104"/>
        <v>7426624</v>
      </c>
      <c r="AM364" s="128"/>
      <c r="AN364" s="132" t="s">
        <v>94</v>
      </c>
      <c r="AO364" s="132" t="s">
        <v>98</v>
      </c>
      <c r="AP364" s="152" t="s">
        <v>99</v>
      </c>
      <c r="AQ364" s="153" t="s">
        <v>100</v>
      </c>
      <c r="AR364" s="129" t="str">
        <f t="shared" si="97"/>
        <v xml:space="preserve">CENTRO DE LENGUAS </v>
      </c>
      <c r="AS364" s="130" t="s">
        <v>101</v>
      </c>
      <c r="AT364" s="131" t="s">
        <v>102</v>
      </c>
      <c r="AU364" s="132" t="s">
        <v>94</v>
      </c>
      <c r="AV364" s="132" t="s">
        <v>94</v>
      </c>
      <c r="AW364" s="133" t="s">
        <v>103</v>
      </c>
      <c r="AX364" s="133" t="s">
        <v>104</v>
      </c>
      <c r="AY364" s="133" t="s">
        <v>105</v>
      </c>
      <c r="AZ364" s="133" t="s">
        <v>103</v>
      </c>
      <c r="BA364" s="133"/>
      <c r="BB364" s="133"/>
    </row>
    <row r="365" spans="2:54" s="3" customFormat="1" ht="60">
      <c r="B365" s="113">
        <v>349</v>
      </c>
      <c r="C365" s="113" t="s">
        <v>290</v>
      </c>
      <c r="D365" s="113" t="s">
        <v>29</v>
      </c>
      <c r="E365" s="113" t="s">
        <v>32</v>
      </c>
      <c r="F365" s="113"/>
      <c r="G365" s="114" t="s">
        <v>324</v>
      </c>
      <c r="H365" s="114" t="s">
        <v>107</v>
      </c>
      <c r="I365" s="113" t="s">
        <v>108</v>
      </c>
      <c r="J365" s="113">
        <v>1</v>
      </c>
      <c r="K365" s="115"/>
      <c r="L365" s="116"/>
      <c r="M365" s="117">
        <v>1856656</v>
      </c>
      <c r="N365" s="113">
        <v>1</v>
      </c>
      <c r="O365" s="113" t="s">
        <v>109</v>
      </c>
      <c r="P365" s="119">
        <v>45867</v>
      </c>
      <c r="Q365" s="119">
        <v>45987</v>
      </c>
      <c r="R365" s="120">
        <f t="shared" si="98"/>
        <v>7426624</v>
      </c>
      <c r="S365" s="118"/>
      <c r="T365" s="118"/>
      <c r="U365" s="120">
        <f t="shared" ref="U365:U384" si="105">IF($O365="MENSUAL",ROUND((((T365-S365))/30),0)*$M365,((T365-S365)/30)*$M365)</f>
        <v>0</v>
      </c>
      <c r="V365" s="148">
        <f t="shared" si="102"/>
        <v>4</v>
      </c>
      <c r="W365" s="122">
        <f t="shared" si="99"/>
        <v>7426624</v>
      </c>
      <c r="X365" s="123" t="s">
        <v>92</v>
      </c>
      <c r="Y365" s="124" t="s">
        <v>466</v>
      </c>
      <c r="Z365" s="125" t="s">
        <v>110</v>
      </c>
      <c r="AA365" s="125" t="s">
        <v>347</v>
      </c>
      <c r="AB365" s="125" t="s">
        <v>94</v>
      </c>
      <c r="AC365" s="126" t="str">
        <f t="shared" si="101"/>
        <v>CLE-349</v>
      </c>
      <c r="AD365" s="123">
        <v>80111600</v>
      </c>
      <c r="AE365" s="47" t="s">
        <v>675</v>
      </c>
      <c r="AF365" s="127" t="s">
        <v>670</v>
      </c>
      <c r="AG365" s="127" t="str">
        <f t="shared" si="100"/>
        <v>julio</v>
      </c>
      <c r="AH365" s="141">
        <f t="shared" ref="AH365:AH396" si="106">+V365</f>
        <v>4</v>
      </c>
      <c r="AI365" s="132" t="s">
        <v>96</v>
      </c>
      <c r="AJ365" s="151" t="s">
        <v>97</v>
      </c>
      <c r="AK365" s="128">
        <f t="shared" si="103"/>
        <v>7426624</v>
      </c>
      <c r="AL365" s="128">
        <f t="shared" si="104"/>
        <v>7426624</v>
      </c>
      <c r="AM365" s="128"/>
      <c r="AN365" s="132" t="s">
        <v>94</v>
      </c>
      <c r="AO365" s="132" t="s">
        <v>98</v>
      </c>
      <c r="AP365" s="152" t="s">
        <v>99</v>
      </c>
      <c r="AQ365" s="153" t="s">
        <v>100</v>
      </c>
      <c r="AR365" s="129" t="str">
        <f t="shared" ref="AR365:AR396" si="107">E365</f>
        <v xml:space="preserve">CENTRO DE LENGUAS </v>
      </c>
      <c r="AS365" s="130" t="s">
        <v>101</v>
      </c>
      <c r="AT365" s="131" t="s">
        <v>102</v>
      </c>
      <c r="AU365" s="132" t="s">
        <v>94</v>
      </c>
      <c r="AV365" s="132" t="s">
        <v>94</v>
      </c>
      <c r="AW365" s="133" t="s">
        <v>103</v>
      </c>
      <c r="AX365" s="133" t="s">
        <v>104</v>
      </c>
      <c r="AY365" s="133" t="s">
        <v>105</v>
      </c>
      <c r="AZ365" s="133" t="s">
        <v>103</v>
      </c>
      <c r="BA365" s="133"/>
      <c r="BB365" s="133"/>
    </row>
    <row r="366" spans="2:54" s="3" customFormat="1" ht="60">
      <c r="B366" s="113">
        <v>350</v>
      </c>
      <c r="C366" s="113" t="s">
        <v>290</v>
      </c>
      <c r="D366" s="113" t="s">
        <v>29</v>
      </c>
      <c r="E366" s="113" t="s">
        <v>32</v>
      </c>
      <c r="F366" s="113"/>
      <c r="G366" s="114" t="s">
        <v>324</v>
      </c>
      <c r="H366" s="114" t="s">
        <v>107</v>
      </c>
      <c r="I366" s="113" t="s">
        <v>108</v>
      </c>
      <c r="J366" s="113">
        <v>1</v>
      </c>
      <c r="K366" s="115"/>
      <c r="L366" s="116"/>
      <c r="M366" s="117">
        <v>1856656</v>
      </c>
      <c r="N366" s="113">
        <v>1</v>
      </c>
      <c r="O366" s="113" t="s">
        <v>109</v>
      </c>
      <c r="P366" s="119">
        <v>45867</v>
      </c>
      <c r="Q366" s="119">
        <v>45987</v>
      </c>
      <c r="R366" s="120">
        <f t="shared" ref="R366:R378" si="108">IF($O366="MENSUAL",ROUND((((Q366-P366))/30),0)*$M366,((Q366-P366)/30)*$M366)</f>
        <v>7426624</v>
      </c>
      <c r="S366" s="118"/>
      <c r="T366" s="118"/>
      <c r="U366" s="120">
        <f t="shared" si="105"/>
        <v>0</v>
      </c>
      <c r="V366" s="148">
        <f t="shared" si="102"/>
        <v>4</v>
      </c>
      <c r="W366" s="122">
        <f t="shared" ref="W366:W397" si="109">+R366+U366</f>
        <v>7426624</v>
      </c>
      <c r="X366" s="123" t="s">
        <v>92</v>
      </c>
      <c r="Y366" s="124" t="s">
        <v>466</v>
      </c>
      <c r="Z366" s="125" t="s">
        <v>110</v>
      </c>
      <c r="AA366" s="125" t="s">
        <v>347</v>
      </c>
      <c r="AB366" s="125" t="s">
        <v>94</v>
      </c>
      <c r="AC366" s="126" t="str">
        <f t="shared" si="101"/>
        <v>CLE-350</v>
      </c>
      <c r="AD366" s="123">
        <v>80111600</v>
      </c>
      <c r="AE366" s="47" t="s">
        <v>675</v>
      </c>
      <c r="AF366" s="127" t="s">
        <v>670</v>
      </c>
      <c r="AG366" s="127" t="str">
        <f t="shared" ref="AG366:AG397" si="110">+AF366</f>
        <v>julio</v>
      </c>
      <c r="AH366" s="141">
        <f t="shared" si="106"/>
        <v>4</v>
      </c>
      <c r="AI366" s="132" t="s">
        <v>96</v>
      </c>
      <c r="AJ366" s="151" t="s">
        <v>97</v>
      </c>
      <c r="AK366" s="128">
        <f t="shared" si="103"/>
        <v>7426624</v>
      </c>
      <c r="AL366" s="128">
        <f t="shared" si="104"/>
        <v>7426624</v>
      </c>
      <c r="AM366" s="128"/>
      <c r="AN366" s="132" t="s">
        <v>94</v>
      </c>
      <c r="AO366" s="132" t="s">
        <v>98</v>
      </c>
      <c r="AP366" s="152" t="s">
        <v>99</v>
      </c>
      <c r="AQ366" s="153" t="s">
        <v>100</v>
      </c>
      <c r="AR366" s="129" t="str">
        <f t="shared" si="107"/>
        <v xml:space="preserve">CENTRO DE LENGUAS </v>
      </c>
      <c r="AS366" s="130" t="s">
        <v>101</v>
      </c>
      <c r="AT366" s="131" t="s">
        <v>102</v>
      </c>
      <c r="AU366" s="132" t="s">
        <v>94</v>
      </c>
      <c r="AV366" s="132" t="s">
        <v>94</v>
      </c>
      <c r="AW366" s="133" t="s">
        <v>103</v>
      </c>
      <c r="AX366" s="133" t="s">
        <v>104</v>
      </c>
      <c r="AY366" s="133" t="s">
        <v>105</v>
      </c>
      <c r="AZ366" s="133" t="s">
        <v>103</v>
      </c>
      <c r="BA366" s="133"/>
      <c r="BB366" s="133"/>
    </row>
    <row r="367" spans="2:54" s="3" customFormat="1" ht="60">
      <c r="B367" s="113">
        <v>351</v>
      </c>
      <c r="C367" s="113" t="s">
        <v>290</v>
      </c>
      <c r="D367" s="113" t="s">
        <v>29</v>
      </c>
      <c r="E367" s="113" t="s">
        <v>32</v>
      </c>
      <c r="F367" s="113"/>
      <c r="G367" s="114" t="s">
        <v>324</v>
      </c>
      <c r="H367" s="114" t="s">
        <v>107</v>
      </c>
      <c r="I367" s="113" t="s">
        <v>108</v>
      </c>
      <c r="J367" s="113">
        <v>1</v>
      </c>
      <c r="K367" s="115"/>
      <c r="L367" s="116"/>
      <c r="M367" s="117">
        <v>1856656</v>
      </c>
      <c r="N367" s="113">
        <v>1</v>
      </c>
      <c r="O367" s="113" t="s">
        <v>109</v>
      </c>
      <c r="P367" s="119">
        <v>45867</v>
      </c>
      <c r="Q367" s="119">
        <v>45987</v>
      </c>
      <c r="R367" s="120">
        <f t="shared" si="108"/>
        <v>7426624</v>
      </c>
      <c r="S367" s="118"/>
      <c r="T367" s="118"/>
      <c r="U367" s="120">
        <f t="shared" si="105"/>
        <v>0</v>
      </c>
      <c r="V367" s="148">
        <f t="shared" si="102"/>
        <v>4</v>
      </c>
      <c r="W367" s="122">
        <f t="shared" si="109"/>
        <v>7426624</v>
      </c>
      <c r="X367" s="123" t="s">
        <v>92</v>
      </c>
      <c r="Y367" s="124" t="s">
        <v>466</v>
      </c>
      <c r="Z367" s="125" t="s">
        <v>110</v>
      </c>
      <c r="AA367" s="125" t="s">
        <v>347</v>
      </c>
      <c r="AB367" s="125" t="s">
        <v>94</v>
      </c>
      <c r="AC367" s="126" t="str">
        <f t="shared" si="101"/>
        <v>CLE-351</v>
      </c>
      <c r="AD367" s="123">
        <v>80111600</v>
      </c>
      <c r="AE367" s="47" t="s">
        <v>675</v>
      </c>
      <c r="AF367" s="127" t="s">
        <v>670</v>
      </c>
      <c r="AG367" s="127" t="str">
        <f t="shared" si="110"/>
        <v>julio</v>
      </c>
      <c r="AH367" s="141">
        <f t="shared" si="106"/>
        <v>4</v>
      </c>
      <c r="AI367" s="132" t="s">
        <v>96</v>
      </c>
      <c r="AJ367" s="151" t="s">
        <v>97</v>
      </c>
      <c r="AK367" s="128">
        <f t="shared" si="103"/>
        <v>7426624</v>
      </c>
      <c r="AL367" s="128">
        <f t="shared" si="104"/>
        <v>7426624</v>
      </c>
      <c r="AM367" s="128"/>
      <c r="AN367" s="132" t="s">
        <v>94</v>
      </c>
      <c r="AO367" s="132" t="s">
        <v>98</v>
      </c>
      <c r="AP367" s="152" t="s">
        <v>99</v>
      </c>
      <c r="AQ367" s="153" t="s">
        <v>100</v>
      </c>
      <c r="AR367" s="129" t="str">
        <f t="shared" si="107"/>
        <v xml:space="preserve">CENTRO DE LENGUAS </v>
      </c>
      <c r="AS367" s="130" t="s">
        <v>101</v>
      </c>
      <c r="AT367" s="131" t="s">
        <v>102</v>
      </c>
      <c r="AU367" s="132" t="s">
        <v>94</v>
      </c>
      <c r="AV367" s="132" t="s">
        <v>94</v>
      </c>
      <c r="AW367" s="133" t="s">
        <v>103</v>
      </c>
      <c r="AX367" s="133" t="s">
        <v>104</v>
      </c>
      <c r="AY367" s="133" t="s">
        <v>105</v>
      </c>
      <c r="AZ367" s="133" t="s">
        <v>103</v>
      </c>
      <c r="BA367" s="133"/>
      <c r="BB367" s="133"/>
    </row>
    <row r="368" spans="2:54" s="3" customFormat="1" ht="60">
      <c r="B368" s="113">
        <v>352</v>
      </c>
      <c r="C368" s="113" t="s">
        <v>290</v>
      </c>
      <c r="D368" s="113" t="s">
        <v>29</v>
      </c>
      <c r="E368" s="113" t="s">
        <v>32</v>
      </c>
      <c r="F368" s="113"/>
      <c r="G368" s="114" t="s">
        <v>324</v>
      </c>
      <c r="H368" s="114" t="s">
        <v>107</v>
      </c>
      <c r="I368" s="113" t="s">
        <v>108</v>
      </c>
      <c r="J368" s="113">
        <v>1</v>
      </c>
      <c r="K368" s="115"/>
      <c r="L368" s="116"/>
      <c r="M368" s="117">
        <v>1856656</v>
      </c>
      <c r="N368" s="113">
        <v>1</v>
      </c>
      <c r="O368" s="113" t="s">
        <v>109</v>
      </c>
      <c r="P368" s="119">
        <v>45867</v>
      </c>
      <c r="Q368" s="119">
        <v>45987</v>
      </c>
      <c r="R368" s="120">
        <f t="shared" si="108"/>
        <v>7426624</v>
      </c>
      <c r="S368" s="118"/>
      <c r="T368" s="118"/>
      <c r="U368" s="120">
        <f t="shared" si="105"/>
        <v>0</v>
      </c>
      <c r="V368" s="148">
        <f t="shared" si="102"/>
        <v>4</v>
      </c>
      <c r="W368" s="122">
        <f t="shared" si="109"/>
        <v>7426624</v>
      </c>
      <c r="X368" s="123" t="s">
        <v>92</v>
      </c>
      <c r="Y368" s="124" t="s">
        <v>466</v>
      </c>
      <c r="Z368" s="125" t="s">
        <v>110</v>
      </c>
      <c r="AA368" s="125" t="s">
        <v>347</v>
      </c>
      <c r="AB368" s="125" t="s">
        <v>94</v>
      </c>
      <c r="AC368" s="126" t="str">
        <f t="shared" ref="AC368:AC383" si="111">"CLE-"&amp;B368</f>
        <v>CLE-352</v>
      </c>
      <c r="AD368" s="123">
        <v>80111600</v>
      </c>
      <c r="AE368" s="47" t="s">
        <v>675</v>
      </c>
      <c r="AF368" s="127" t="s">
        <v>670</v>
      </c>
      <c r="AG368" s="127" t="str">
        <f t="shared" si="110"/>
        <v>julio</v>
      </c>
      <c r="AH368" s="141">
        <f t="shared" si="106"/>
        <v>4</v>
      </c>
      <c r="AI368" s="132" t="s">
        <v>96</v>
      </c>
      <c r="AJ368" s="151" t="s">
        <v>97</v>
      </c>
      <c r="AK368" s="128">
        <f t="shared" si="103"/>
        <v>7426624</v>
      </c>
      <c r="AL368" s="128">
        <f t="shared" si="104"/>
        <v>7426624</v>
      </c>
      <c r="AM368" s="128"/>
      <c r="AN368" s="132" t="s">
        <v>94</v>
      </c>
      <c r="AO368" s="132" t="s">
        <v>98</v>
      </c>
      <c r="AP368" s="152" t="s">
        <v>99</v>
      </c>
      <c r="AQ368" s="153" t="s">
        <v>100</v>
      </c>
      <c r="AR368" s="129" t="str">
        <f t="shared" si="107"/>
        <v xml:space="preserve">CENTRO DE LENGUAS </v>
      </c>
      <c r="AS368" s="130" t="s">
        <v>101</v>
      </c>
      <c r="AT368" s="131" t="s">
        <v>102</v>
      </c>
      <c r="AU368" s="132" t="s">
        <v>94</v>
      </c>
      <c r="AV368" s="132" t="s">
        <v>94</v>
      </c>
      <c r="AW368" s="133" t="s">
        <v>103</v>
      </c>
      <c r="AX368" s="133" t="s">
        <v>104</v>
      </c>
      <c r="AY368" s="133" t="s">
        <v>105</v>
      </c>
      <c r="AZ368" s="133" t="s">
        <v>103</v>
      </c>
      <c r="BA368" s="133"/>
      <c r="BB368" s="133"/>
    </row>
    <row r="369" spans="2:54" s="3" customFormat="1" ht="60">
      <c r="B369" s="113">
        <v>353</v>
      </c>
      <c r="C369" s="113" t="s">
        <v>290</v>
      </c>
      <c r="D369" s="113" t="s">
        <v>29</v>
      </c>
      <c r="E369" s="113" t="s">
        <v>32</v>
      </c>
      <c r="F369" s="113"/>
      <c r="G369" s="114" t="s">
        <v>324</v>
      </c>
      <c r="H369" s="114" t="s">
        <v>107</v>
      </c>
      <c r="I369" s="113" t="s">
        <v>108</v>
      </c>
      <c r="J369" s="113">
        <v>1</v>
      </c>
      <c r="K369" s="115"/>
      <c r="L369" s="116"/>
      <c r="M369" s="117">
        <v>1131228</v>
      </c>
      <c r="N369" s="113">
        <v>1</v>
      </c>
      <c r="O369" s="113" t="s">
        <v>109</v>
      </c>
      <c r="P369" s="119">
        <v>45867</v>
      </c>
      <c r="Q369" s="119">
        <v>45987</v>
      </c>
      <c r="R369" s="120">
        <f t="shared" si="108"/>
        <v>4524912</v>
      </c>
      <c r="S369" s="118"/>
      <c r="T369" s="118"/>
      <c r="U369" s="120">
        <f t="shared" si="105"/>
        <v>0</v>
      </c>
      <c r="V369" s="148">
        <f t="shared" ref="V369:V400" si="112">ROUND((((Q369-P369)+(T369-S369))/30),0)</f>
        <v>4</v>
      </c>
      <c r="W369" s="122">
        <f t="shared" si="109"/>
        <v>4524912</v>
      </c>
      <c r="X369" s="123" t="s">
        <v>92</v>
      </c>
      <c r="Y369" s="124" t="s">
        <v>466</v>
      </c>
      <c r="Z369" s="125" t="s">
        <v>110</v>
      </c>
      <c r="AA369" s="125" t="s">
        <v>347</v>
      </c>
      <c r="AB369" s="125" t="s">
        <v>94</v>
      </c>
      <c r="AC369" s="126" t="str">
        <f t="shared" si="111"/>
        <v>CLE-353</v>
      </c>
      <c r="AD369" s="123">
        <v>80111600</v>
      </c>
      <c r="AE369" s="47" t="s">
        <v>675</v>
      </c>
      <c r="AF369" s="127" t="s">
        <v>670</v>
      </c>
      <c r="AG369" s="127" t="str">
        <f t="shared" si="110"/>
        <v>julio</v>
      </c>
      <c r="AH369" s="141">
        <f t="shared" si="106"/>
        <v>4</v>
      </c>
      <c r="AI369" s="132" t="s">
        <v>96</v>
      </c>
      <c r="AJ369" s="151" t="s">
        <v>97</v>
      </c>
      <c r="AK369" s="128">
        <f t="shared" ref="AK369:AK400" si="113">+W369</f>
        <v>4524912</v>
      </c>
      <c r="AL369" s="128">
        <f t="shared" si="104"/>
        <v>4524912</v>
      </c>
      <c r="AM369" s="128"/>
      <c r="AN369" s="132" t="s">
        <v>94</v>
      </c>
      <c r="AO369" s="132" t="s">
        <v>98</v>
      </c>
      <c r="AP369" s="152" t="s">
        <v>99</v>
      </c>
      <c r="AQ369" s="153" t="s">
        <v>100</v>
      </c>
      <c r="AR369" s="129" t="str">
        <f t="shared" si="107"/>
        <v xml:space="preserve">CENTRO DE LENGUAS </v>
      </c>
      <c r="AS369" s="130" t="s">
        <v>101</v>
      </c>
      <c r="AT369" s="131" t="s">
        <v>102</v>
      </c>
      <c r="AU369" s="132" t="s">
        <v>94</v>
      </c>
      <c r="AV369" s="132" t="s">
        <v>94</v>
      </c>
      <c r="AW369" s="133" t="s">
        <v>103</v>
      </c>
      <c r="AX369" s="133" t="s">
        <v>104</v>
      </c>
      <c r="AY369" s="133" t="s">
        <v>105</v>
      </c>
      <c r="AZ369" s="133" t="s">
        <v>103</v>
      </c>
      <c r="BA369" s="133"/>
      <c r="BB369" s="133"/>
    </row>
    <row r="370" spans="2:54" s="3" customFormat="1" ht="60">
      <c r="B370" s="113">
        <v>354</v>
      </c>
      <c r="C370" s="113" t="s">
        <v>290</v>
      </c>
      <c r="D370" s="113" t="s">
        <v>29</v>
      </c>
      <c r="E370" s="113" t="s">
        <v>32</v>
      </c>
      <c r="F370" s="113"/>
      <c r="G370" s="114" t="s">
        <v>324</v>
      </c>
      <c r="H370" s="114" t="s">
        <v>107</v>
      </c>
      <c r="I370" s="113" t="s">
        <v>108</v>
      </c>
      <c r="J370" s="113">
        <v>1</v>
      </c>
      <c r="K370" s="115"/>
      <c r="L370" s="116"/>
      <c r="M370" s="117">
        <v>1131228</v>
      </c>
      <c r="N370" s="113">
        <v>1</v>
      </c>
      <c r="O370" s="113" t="s">
        <v>109</v>
      </c>
      <c r="P370" s="119">
        <v>45867</v>
      </c>
      <c r="Q370" s="119">
        <v>45987</v>
      </c>
      <c r="R370" s="120">
        <f t="shared" si="108"/>
        <v>4524912</v>
      </c>
      <c r="S370" s="118"/>
      <c r="T370" s="118"/>
      <c r="U370" s="120">
        <f t="shared" si="105"/>
        <v>0</v>
      </c>
      <c r="V370" s="148">
        <f t="shared" si="112"/>
        <v>4</v>
      </c>
      <c r="W370" s="122">
        <f t="shared" si="109"/>
        <v>4524912</v>
      </c>
      <c r="X370" s="123" t="s">
        <v>92</v>
      </c>
      <c r="Y370" s="124" t="s">
        <v>466</v>
      </c>
      <c r="Z370" s="125" t="s">
        <v>110</v>
      </c>
      <c r="AA370" s="125" t="s">
        <v>347</v>
      </c>
      <c r="AB370" s="125" t="s">
        <v>94</v>
      </c>
      <c r="AC370" s="126" t="str">
        <f t="shared" si="111"/>
        <v>CLE-354</v>
      </c>
      <c r="AD370" s="123">
        <v>80111600</v>
      </c>
      <c r="AE370" s="47" t="s">
        <v>675</v>
      </c>
      <c r="AF370" s="127" t="s">
        <v>670</v>
      </c>
      <c r="AG370" s="127" t="str">
        <f t="shared" si="110"/>
        <v>julio</v>
      </c>
      <c r="AH370" s="141">
        <f t="shared" si="106"/>
        <v>4</v>
      </c>
      <c r="AI370" s="132" t="s">
        <v>96</v>
      </c>
      <c r="AJ370" s="151" t="s">
        <v>97</v>
      </c>
      <c r="AK370" s="128">
        <f t="shared" si="113"/>
        <v>4524912</v>
      </c>
      <c r="AL370" s="128">
        <f t="shared" si="104"/>
        <v>4524912</v>
      </c>
      <c r="AM370" s="128"/>
      <c r="AN370" s="132" t="s">
        <v>94</v>
      </c>
      <c r="AO370" s="132" t="s">
        <v>98</v>
      </c>
      <c r="AP370" s="152" t="s">
        <v>99</v>
      </c>
      <c r="AQ370" s="153" t="s">
        <v>100</v>
      </c>
      <c r="AR370" s="129" t="str">
        <f t="shared" si="107"/>
        <v xml:space="preserve">CENTRO DE LENGUAS </v>
      </c>
      <c r="AS370" s="130" t="s">
        <v>101</v>
      </c>
      <c r="AT370" s="131" t="s">
        <v>102</v>
      </c>
      <c r="AU370" s="132" t="s">
        <v>94</v>
      </c>
      <c r="AV370" s="132" t="s">
        <v>94</v>
      </c>
      <c r="AW370" s="133" t="s">
        <v>103</v>
      </c>
      <c r="AX370" s="133" t="s">
        <v>104</v>
      </c>
      <c r="AY370" s="133" t="s">
        <v>105</v>
      </c>
      <c r="AZ370" s="133" t="s">
        <v>103</v>
      </c>
      <c r="BA370" s="133"/>
      <c r="BB370" s="133"/>
    </row>
    <row r="371" spans="2:54" s="3" customFormat="1" ht="60">
      <c r="B371" s="113">
        <v>355</v>
      </c>
      <c r="C371" s="113" t="s">
        <v>290</v>
      </c>
      <c r="D371" s="113" t="s">
        <v>29</v>
      </c>
      <c r="E371" s="113" t="s">
        <v>32</v>
      </c>
      <c r="F371" s="113"/>
      <c r="G371" s="114" t="s">
        <v>324</v>
      </c>
      <c r="H371" s="114" t="s">
        <v>107</v>
      </c>
      <c r="I371" s="113" t="s">
        <v>108</v>
      </c>
      <c r="J371" s="113">
        <v>1</v>
      </c>
      <c r="K371" s="115"/>
      <c r="L371" s="116"/>
      <c r="M371" s="117">
        <v>1131228</v>
      </c>
      <c r="N371" s="113">
        <v>1</v>
      </c>
      <c r="O371" s="113" t="s">
        <v>109</v>
      </c>
      <c r="P371" s="119">
        <v>45867</v>
      </c>
      <c r="Q371" s="119">
        <v>45987</v>
      </c>
      <c r="R371" s="120">
        <f t="shared" si="108"/>
        <v>4524912</v>
      </c>
      <c r="S371" s="118"/>
      <c r="T371" s="118"/>
      <c r="U371" s="120">
        <f t="shared" si="105"/>
        <v>0</v>
      </c>
      <c r="V371" s="148">
        <f t="shared" si="112"/>
        <v>4</v>
      </c>
      <c r="W371" s="122">
        <f t="shared" si="109"/>
        <v>4524912</v>
      </c>
      <c r="X371" s="123" t="s">
        <v>92</v>
      </c>
      <c r="Y371" s="124" t="s">
        <v>466</v>
      </c>
      <c r="Z371" s="125" t="s">
        <v>110</v>
      </c>
      <c r="AA371" s="125" t="s">
        <v>347</v>
      </c>
      <c r="AB371" s="125" t="s">
        <v>94</v>
      </c>
      <c r="AC371" s="126" t="str">
        <f t="shared" si="111"/>
        <v>CLE-355</v>
      </c>
      <c r="AD371" s="123">
        <v>80111600</v>
      </c>
      <c r="AE371" s="47" t="s">
        <v>675</v>
      </c>
      <c r="AF371" s="127" t="s">
        <v>670</v>
      </c>
      <c r="AG371" s="127" t="str">
        <f t="shared" si="110"/>
        <v>julio</v>
      </c>
      <c r="AH371" s="141">
        <f t="shared" si="106"/>
        <v>4</v>
      </c>
      <c r="AI371" s="132" t="s">
        <v>96</v>
      </c>
      <c r="AJ371" s="151" t="s">
        <v>97</v>
      </c>
      <c r="AK371" s="128">
        <f t="shared" si="113"/>
        <v>4524912</v>
      </c>
      <c r="AL371" s="128">
        <f t="shared" si="104"/>
        <v>4524912</v>
      </c>
      <c r="AM371" s="128"/>
      <c r="AN371" s="132" t="s">
        <v>94</v>
      </c>
      <c r="AO371" s="132" t="s">
        <v>98</v>
      </c>
      <c r="AP371" s="152" t="s">
        <v>99</v>
      </c>
      <c r="AQ371" s="153" t="s">
        <v>100</v>
      </c>
      <c r="AR371" s="129" t="str">
        <f t="shared" si="107"/>
        <v xml:space="preserve">CENTRO DE LENGUAS </v>
      </c>
      <c r="AS371" s="130" t="s">
        <v>101</v>
      </c>
      <c r="AT371" s="131" t="s">
        <v>102</v>
      </c>
      <c r="AU371" s="132" t="s">
        <v>94</v>
      </c>
      <c r="AV371" s="132" t="s">
        <v>94</v>
      </c>
      <c r="AW371" s="133" t="s">
        <v>103</v>
      </c>
      <c r="AX371" s="133" t="s">
        <v>104</v>
      </c>
      <c r="AY371" s="133" t="s">
        <v>105</v>
      </c>
      <c r="AZ371" s="133" t="s">
        <v>103</v>
      </c>
      <c r="BA371" s="133"/>
      <c r="BB371" s="133"/>
    </row>
    <row r="372" spans="2:54" s="3" customFormat="1" ht="60">
      <c r="B372" s="113">
        <v>356</v>
      </c>
      <c r="C372" s="113" t="s">
        <v>290</v>
      </c>
      <c r="D372" s="113" t="s">
        <v>29</v>
      </c>
      <c r="E372" s="113" t="s">
        <v>32</v>
      </c>
      <c r="F372" s="113"/>
      <c r="G372" s="114" t="s">
        <v>324</v>
      </c>
      <c r="H372" s="114" t="s">
        <v>107</v>
      </c>
      <c r="I372" s="113" t="s">
        <v>108</v>
      </c>
      <c r="J372" s="113">
        <v>1</v>
      </c>
      <c r="K372" s="115"/>
      <c r="L372" s="116"/>
      <c r="M372" s="117">
        <v>1131228</v>
      </c>
      <c r="N372" s="113">
        <v>1</v>
      </c>
      <c r="O372" s="113" t="s">
        <v>109</v>
      </c>
      <c r="P372" s="119">
        <v>45867</v>
      </c>
      <c r="Q372" s="119">
        <v>45987</v>
      </c>
      <c r="R372" s="120">
        <f t="shared" si="108"/>
        <v>4524912</v>
      </c>
      <c r="S372" s="118"/>
      <c r="T372" s="118"/>
      <c r="U372" s="120">
        <f t="shared" si="105"/>
        <v>0</v>
      </c>
      <c r="V372" s="148">
        <f t="shared" si="112"/>
        <v>4</v>
      </c>
      <c r="W372" s="122">
        <f t="shared" si="109"/>
        <v>4524912</v>
      </c>
      <c r="X372" s="123" t="s">
        <v>92</v>
      </c>
      <c r="Y372" s="124" t="s">
        <v>466</v>
      </c>
      <c r="Z372" s="125" t="s">
        <v>110</v>
      </c>
      <c r="AA372" s="125" t="s">
        <v>347</v>
      </c>
      <c r="AB372" s="125" t="s">
        <v>94</v>
      </c>
      <c r="AC372" s="126" t="str">
        <f t="shared" si="111"/>
        <v>CLE-356</v>
      </c>
      <c r="AD372" s="123">
        <v>80111600</v>
      </c>
      <c r="AE372" s="47" t="s">
        <v>675</v>
      </c>
      <c r="AF372" s="127" t="s">
        <v>670</v>
      </c>
      <c r="AG372" s="127" t="str">
        <f t="shared" si="110"/>
        <v>julio</v>
      </c>
      <c r="AH372" s="141">
        <f t="shared" si="106"/>
        <v>4</v>
      </c>
      <c r="AI372" s="132" t="s">
        <v>96</v>
      </c>
      <c r="AJ372" s="151" t="s">
        <v>97</v>
      </c>
      <c r="AK372" s="128">
        <f t="shared" si="113"/>
        <v>4524912</v>
      </c>
      <c r="AL372" s="128">
        <f t="shared" si="104"/>
        <v>4524912</v>
      </c>
      <c r="AM372" s="128"/>
      <c r="AN372" s="132" t="s">
        <v>94</v>
      </c>
      <c r="AO372" s="132" t="s">
        <v>98</v>
      </c>
      <c r="AP372" s="152" t="s">
        <v>99</v>
      </c>
      <c r="AQ372" s="153" t="s">
        <v>100</v>
      </c>
      <c r="AR372" s="129" t="str">
        <f t="shared" si="107"/>
        <v xml:space="preserve">CENTRO DE LENGUAS </v>
      </c>
      <c r="AS372" s="130" t="s">
        <v>101</v>
      </c>
      <c r="AT372" s="131" t="s">
        <v>102</v>
      </c>
      <c r="AU372" s="132" t="s">
        <v>94</v>
      </c>
      <c r="AV372" s="132" t="s">
        <v>94</v>
      </c>
      <c r="AW372" s="133" t="s">
        <v>103</v>
      </c>
      <c r="AX372" s="133" t="s">
        <v>104</v>
      </c>
      <c r="AY372" s="133" t="s">
        <v>105</v>
      </c>
      <c r="AZ372" s="133" t="s">
        <v>103</v>
      </c>
      <c r="BA372" s="133"/>
      <c r="BB372" s="133"/>
    </row>
    <row r="373" spans="2:54" s="3" customFormat="1" ht="60">
      <c r="B373" s="113">
        <v>357</v>
      </c>
      <c r="C373" s="113" t="s">
        <v>290</v>
      </c>
      <c r="D373" s="113" t="s">
        <v>29</v>
      </c>
      <c r="E373" s="113" t="s">
        <v>32</v>
      </c>
      <c r="F373" s="113"/>
      <c r="G373" s="114" t="s">
        <v>324</v>
      </c>
      <c r="H373" s="114" t="s">
        <v>107</v>
      </c>
      <c r="I373" s="113" t="s">
        <v>108</v>
      </c>
      <c r="J373" s="113">
        <v>1</v>
      </c>
      <c r="K373" s="115"/>
      <c r="L373" s="116"/>
      <c r="M373" s="117">
        <v>1131228</v>
      </c>
      <c r="N373" s="113">
        <v>1</v>
      </c>
      <c r="O373" s="113" t="s">
        <v>109</v>
      </c>
      <c r="P373" s="119">
        <v>45867</v>
      </c>
      <c r="Q373" s="119">
        <v>45987</v>
      </c>
      <c r="R373" s="120">
        <f t="shared" si="108"/>
        <v>4524912</v>
      </c>
      <c r="S373" s="118"/>
      <c r="T373" s="118"/>
      <c r="U373" s="120">
        <f t="shared" si="105"/>
        <v>0</v>
      </c>
      <c r="V373" s="148">
        <f t="shared" si="112"/>
        <v>4</v>
      </c>
      <c r="W373" s="122">
        <f t="shared" si="109"/>
        <v>4524912</v>
      </c>
      <c r="X373" s="123" t="s">
        <v>92</v>
      </c>
      <c r="Y373" s="124" t="s">
        <v>466</v>
      </c>
      <c r="Z373" s="125" t="s">
        <v>110</v>
      </c>
      <c r="AA373" s="125" t="s">
        <v>347</v>
      </c>
      <c r="AB373" s="125" t="s">
        <v>94</v>
      </c>
      <c r="AC373" s="126" t="str">
        <f t="shared" si="111"/>
        <v>CLE-357</v>
      </c>
      <c r="AD373" s="123">
        <v>80111600</v>
      </c>
      <c r="AE373" s="47" t="s">
        <v>675</v>
      </c>
      <c r="AF373" s="127" t="s">
        <v>670</v>
      </c>
      <c r="AG373" s="127" t="str">
        <f t="shared" si="110"/>
        <v>julio</v>
      </c>
      <c r="AH373" s="141">
        <f t="shared" si="106"/>
        <v>4</v>
      </c>
      <c r="AI373" s="132" t="s">
        <v>96</v>
      </c>
      <c r="AJ373" s="151" t="s">
        <v>97</v>
      </c>
      <c r="AK373" s="128">
        <f t="shared" si="113"/>
        <v>4524912</v>
      </c>
      <c r="AL373" s="128">
        <f t="shared" si="104"/>
        <v>4524912</v>
      </c>
      <c r="AM373" s="128"/>
      <c r="AN373" s="132" t="s">
        <v>94</v>
      </c>
      <c r="AO373" s="132" t="s">
        <v>98</v>
      </c>
      <c r="AP373" s="152" t="s">
        <v>99</v>
      </c>
      <c r="AQ373" s="153" t="s">
        <v>100</v>
      </c>
      <c r="AR373" s="129" t="str">
        <f t="shared" si="107"/>
        <v xml:space="preserve">CENTRO DE LENGUAS </v>
      </c>
      <c r="AS373" s="130" t="s">
        <v>101</v>
      </c>
      <c r="AT373" s="131" t="s">
        <v>102</v>
      </c>
      <c r="AU373" s="132" t="s">
        <v>94</v>
      </c>
      <c r="AV373" s="132" t="s">
        <v>94</v>
      </c>
      <c r="AW373" s="133" t="s">
        <v>103</v>
      </c>
      <c r="AX373" s="133" t="s">
        <v>104</v>
      </c>
      <c r="AY373" s="133" t="s">
        <v>105</v>
      </c>
      <c r="AZ373" s="133" t="s">
        <v>103</v>
      </c>
      <c r="BA373" s="133"/>
      <c r="BB373" s="133"/>
    </row>
    <row r="374" spans="2:54" s="3" customFormat="1" ht="60">
      <c r="B374" s="113">
        <v>358</v>
      </c>
      <c r="C374" s="113" t="s">
        <v>290</v>
      </c>
      <c r="D374" s="113" t="s">
        <v>29</v>
      </c>
      <c r="E374" s="113" t="s">
        <v>32</v>
      </c>
      <c r="F374" s="113"/>
      <c r="G374" s="114" t="s">
        <v>324</v>
      </c>
      <c r="H374" s="114" t="s">
        <v>107</v>
      </c>
      <c r="I374" s="113" t="s">
        <v>108</v>
      </c>
      <c r="J374" s="113">
        <v>1</v>
      </c>
      <c r="K374" s="115"/>
      <c r="L374" s="116"/>
      <c r="M374" s="117">
        <v>1131228</v>
      </c>
      <c r="N374" s="113">
        <v>1</v>
      </c>
      <c r="O374" s="113" t="s">
        <v>109</v>
      </c>
      <c r="P374" s="119">
        <v>45867</v>
      </c>
      <c r="Q374" s="119">
        <v>45987</v>
      </c>
      <c r="R374" s="120">
        <f t="shared" si="108"/>
        <v>4524912</v>
      </c>
      <c r="S374" s="118"/>
      <c r="T374" s="118"/>
      <c r="U374" s="120">
        <f t="shared" si="105"/>
        <v>0</v>
      </c>
      <c r="V374" s="148">
        <f t="shared" si="112"/>
        <v>4</v>
      </c>
      <c r="W374" s="122">
        <f t="shared" si="109"/>
        <v>4524912</v>
      </c>
      <c r="X374" s="123" t="s">
        <v>92</v>
      </c>
      <c r="Y374" s="124" t="s">
        <v>466</v>
      </c>
      <c r="Z374" s="125" t="s">
        <v>110</v>
      </c>
      <c r="AA374" s="125" t="s">
        <v>347</v>
      </c>
      <c r="AB374" s="125" t="s">
        <v>94</v>
      </c>
      <c r="AC374" s="126" t="str">
        <f t="shared" si="111"/>
        <v>CLE-358</v>
      </c>
      <c r="AD374" s="123">
        <v>80111600</v>
      </c>
      <c r="AE374" s="47" t="s">
        <v>675</v>
      </c>
      <c r="AF374" s="127" t="s">
        <v>670</v>
      </c>
      <c r="AG374" s="127" t="str">
        <f t="shared" si="110"/>
        <v>julio</v>
      </c>
      <c r="AH374" s="141">
        <f t="shared" si="106"/>
        <v>4</v>
      </c>
      <c r="AI374" s="132" t="s">
        <v>96</v>
      </c>
      <c r="AJ374" s="151" t="s">
        <v>97</v>
      </c>
      <c r="AK374" s="128">
        <f t="shared" si="113"/>
        <v>4524912</v>
      </c>
      <c r="AL374" s="128">
        <f t="shared" si="104"/>
        <v>4524912</v>
      </c>
      <c r="AM374" s="128"/>
      <c r="AN374" s="132" t="s">
        <v>94</v>
      </c>
      <c r="AO374" s="132" t="s">
        <v>98</v>
      </c>
      <c r="AP374" s="152" t="s">
        <v>99</v>
      </c>
      <c r="AQ374" s="153" t="s">
        <v>100</v>
      </c>
      <c r="AR374" s="129" t="str">
        <f t="shared" si="107"/>
        <v xml:space="preserve">CENTRO DE LENGUAS </v>
      </c>
      <c r="AS374" s="130" t="s">
        <v>101</v>
      </c>
      <c r="AT374" s="131" t="s">
        <v>102</v>
      </c>
      <c r="AU374" s="132" t="s">
        <v>94</v>
      </c>
      <c r="AV374" s="132" t="s">
        <v>94</v>
      </c>
      <c r="AW374" s="133" t="s">
        <v>103</v>
      </c>
      <c r="AX374" s="133" t="s">
        <v>104</v>
      </c>
      <c r="AY374" s="133" t="s">
        <v>105</v>
      </c>
      <c r="AZ374" s="133" t="s">
        <v>103</v>
      </c>
      <c r="BA374" s="133"/>
      <c r="BB374" s="133"/>
    </row>
    <row r="375" spans="2:54" s="3" customFormat="1" ht="60">
      <c r="B375" s="113">
        <v>359</v>
      </c>
      <c r="C375" s="113" t="s">
        <v>290</v>
      </c>
      <c r="D375" s="113" t="s">
        <v>29</v>
      </c>
      <c r="E375" s="113" t="s">
        <v>32</v>
      </c>
      <c r="F375" s="113"/>
      <c r="G375" s="114" t="s">
        <v>324</v>
      </c>
      <c r="H375" s="114" t="s">
        <v>107</v>
      </c>
      <c r="I375" s="113" t="s">
        <v>108</v>
      </c>
      <c r="J375" s="113">
        <v>1</v>
      </c>
      <c r="K375" s="115"/>
      <c r="L375" s="116"/>
      <c r="M375" s="117">
        <v>1131228</v>
      </c>
      <c r="N375" s="113">
        <v>1</v>
      </c>
      <c r="O375" s="113" t="s">
        <v>109</v>
      </c>
      <c r="P375" s="119">
        <v>45867</v>
      </c>
      <c r="Q375" s="119">
        <v>45987</v>
      </c>
      <c r="R375" s="176">
        <v>1131228</v>
      </c>
      <c r="S375" s="118"/>
      <c r="T375" s="118"/>
      <c r="U375" s="120">
        <f t="shared" si="105"/>
        <v>0</v>
      </c>
      <c r="V375" s="148">
        <f t="shared" si="112"/>
        <v>4</v>
      </c>
      <c r="W375" s="178">
        <f t="shared" si="109"/>
        <v>1131228</v>
      </c>
      <c r="X375" s="123" t="s">
        <v>92</v>
      </c>
      <c r="Y375" s="124" t="s">
        <v>466</v>
      </c>
      <c r="Z375" s="125" t="s">
        <v>110</v>
      </c>
      <c r="AA375" s="125" t="s">
        <v>347</v>
      </c>
      <c r="AB375" s="125" t="s">
        <v>110</v>
      </c>
      <c r="AC375" s="126" t="str">
        <f t="shared" si="111"/>
        <v>CLE-359</v>
      </c>
      <c r="AD375" s="123">
        <v>80111600</v>
      </c>
      <c r="AE375" s="47" t="s">
        <v>675</v>
      </c>
      <c r="AF375" s="127" t="s">
        <v>670</v>
      </c>
      <c r="AG375" s="127" t="str">
        <f t="shared" si="110"/>
        <v>julio</v>
      </c>
      <c r="AH375" s="141">
        <f t="shared" si="106"/>
        <v>4</v>
      </c>
      <c r="AI375" s="132" t="s">
        <v>96</v>
      </c>
      <c r="AJ375" s="151" t="s">
        <v>97</v>
      </c>
      <c r="AK375" s="180">
        <f t="shared" si="113"/>
        <v>1131228</v>
      </c>
      <c r="AL375" s="180">
        <f t="shared" si="104"/>
        <v>1131228</v>
      </c>
      <c r="AM375" s="128"/>
      <c r="AN375" s="132" t="s">
        <v>94</v>
      </c>
      <c r="AO375" s="132" t="s">
        <v>98</v>
      </c>
      <c r="AP375" s="152" t="s">
        <v>99</v>
      </c>
      <c r="AQ375" s="153" t="s">
        <v>100</v>
      </c>
      <c r="AR375" s="129" t="str">
        <f t="shared" si="107"/>
        <v xml:space="preserve">CENTRO DE LENGUAS </v>
      </c>
      <c r="AS375" s="130" t="s">
        <v>101</v>
      </c>
      <c r="AT375" s="131" t="s">
        <v>102</v>
      </c>
      <c r="AU375" s="132" t="s">
        <v>94</v>
      </c>
      <c r="AV375" s="132" t="s">
        <v>94</v>
      </c>
      <c r="AW375" s="133" t="s">
        <v>103</v>
      </c>
      <c r="AX375" s="133" t="s">
        <v>104</v>
      </c>
      <c r="AY375" s="133" t="s">
        <v>105</v>
      </c>
      <c r="AZ375" s="133" t="s">
        <v>103</v>
      </c>
      <c r="BA375" s="133"/>
      <c r="BB375" s="133"/>
    </row>
    <row r="376" spans="2:54" s="3" customFormat="1" ht="60">
      <c r="B376" s="113">
        <v>360</v>
      </c>
      <c r="C376" s="113" t="s">
        <v>290</v>
      </c>
      <c r="D376" s="113" t="s">
        <v>29</v>
      </c>
      <c r="E376" s="113" t="s">
        <v>32</v>
      </c>
      <c r="F376" s="113"/>
      <c r="G376" s="114" t="s">
        <v>324</v>
      </c>
      <c r="H376" s="114" t="s">
        <v>107</v>
      </c>
      <c r="I376" s="113" t="s">
        <v>108</v>
      </c>
      <c r="J376" s="113">
        <v>1</v>
      </c>
      <c r="K376" s="115"/>
      <c r="L376" s="116"/>
      <c r="M376" s="117">
        <v>1131228</v>
      </c>
      <c r="N376" s="113">
        <v>1</v>
      </c>
      <c r="O376" s="113" t="s">
        <v>109</v>
      </c>
      <c r="P376" s="119">
        <v>45867</v>
      </c>
      <c r="Q376" s="119">
        <v>45987</v>
      </c>
      <c r="R376" s="120">
        <f t="shared" si="108"/>
        <v>4524912</v>
      </c>
      <c r="S376" s="118"/>
      <c r="T376" s="118"/>
      <c r="U376" s="120">
        <f t="shared" si="105"/>
        <v>0</v>
      </c>
      <c r="V376" s="148">
        <f t="shared" si="112"/>
        <v>4</v>
      </c>
      <c r="W376" s="122">
        <f t="shared" si="109"/>
        <v>4524912</v>
      </c>
      <c r="X376" s="123" t="s">
        <v>92</v>
      </c>
      <c r="Y376" s="124" t="s">
        <v>466</v>
      </c>
      <c r="Z376" s="125" t="s">
        <v>110</v>
      </c>
      <c r="AA376" s="125" t="s">
        <v>347</v>
      </c>
      <c r="AB376" s="125" t="s">
        <v>94</v>
      </c>
      <c r="AC376" s="126" t="str">
        <f t="shared" si="111"/>
        <v>CLE-360</v>
      </c>
      <c r="AD376" s="123">
        <v>80111600</v>
      </c>
      <c r="AE376" s="47" t="s">
        <v>675</v>
      </c>
      <c r="AF376" s="127" t="s">
        <v>670</v>
      </c>
      <c r="AG376" s="127" t="str">
        <f t="shared" si="110"/>
        <v>julio</v>
      </c>
      <c r="AH376" s="141">
        <f t="shared" si="106"/>
        <v>4</v>
      </c>
      <c r="AI376" s="132" t="s">
        <v>96</v>
      </c>
      <c r="AJ376" s="151" t="s">
        <v>97</v>
      </c>
      <c r="AK376" s="128">
        <f t="shared" si="113"/>
        <v>4524912</v>
      </c>
      <c r="AL376" s="128">
        <f t="shared" si="104"/>
        <v>4524912</v>
      </c>
      <c r="AM376" s="128"/>
      <c r="AN376" s="132" t="s">
        <v>94</v>
      </c>
      <c r="AO376" s="132" t="s">
        <v>98</v>
      </c>
      <c r="AP376" s="152" t="s">
        <v>99</v>
      </c>
      <c r="AQ376" s="153" t="s">
        <v>100</v>
      </c>
      <c r="AR376" s="129" t="str">
        <f t="shared" si="107"/>
        <v xml:space="preserve">CENTRO DE LENGUAS </v>
      </c>
      <c r="AS376" s="130" t="s">
        <v>101</v>
      </c>
      <c r="AT376" s="131" t="s">
        <v>102</v>
      </c>
      <c r="AU376" s="132" t="s">
        <v>94</v>
      </c>
      <c r="AV376" s="132" t="s">
        <v>94</v>
      </c>
      <c r="AW376" s="133" t="s">
        <v>103</v>
      </c>
      <c r="AX376" s="133" t="s">
        <v>104</v>
      </c>
      <c r="AY376" s="133" t="s">
        <v>105</v>
      </c>
      <c r="AZ376" s="133" t="s">
        <v>103</v>
      </c>
      <c r="BA376" s="133"/>
      <c r="BB376" s="133"/>
    </row>
    <row r="377" spans="2:54" s="3" customFormat="1" ht="60">
      <c r="B377" s="113">
        <v>361</v>
      </c>
      <c r="C377" s="113" t="s">
        <v>290</v>
      </c>
      <c r="D377" s="113" t="s">
        <v>29</v>
      </c>
      <c r="E377" s="113" t="s">
        <v>32</v>
      </c>
      <c r="F377" s="113"/>
      <c r="G377" s="114" t="s">
        <v>324</v>
      </c>
      <c r="H377" s="114" t="s">
        <v>107</v>
      </c>
      <c r="I377" s="113" t="s">
        <v>108</v>
      </c>
      <c r="J377" s="113">
        <v>1</v>
      </c>
      <c r="K377" s="115"/>
      <c r="L377" s="116"/>
      <c r="M377" s="117">
        <v>1131228</v>
      </c>
      <c r="N377" s="113">
        <v>1</v>
      </c>
      <c r="O377" s="113" t="s">
        <v>109</v>
      </c>
      <c r="P377" s="119">
        <v>45867</v>
      </c>
      <c r="Q377" s="119">
        <v>45987</v>
      </c>
      <c r="R377" s="120">
        <f t="shared" si="108"/>
        <v>4524912</v>
      </c>
      <c r="S377" s="118"/>
      <c r="T377" s="118"/>
      <c r="U377" s="120">
        <f t="shared" si="105"/>
        <v>0</v>
      </c>
      <c r="V377" s="148">
        <f t="shared" si="112"/>
        <v>4</v>
      </c>
      <c r="W377" s="122">
        <f t="shared" si="109"/>
        <v>4524912</v>
      </c>
      <c r="X377" s="123" t="s">
        <v>92</v>
      </c>
      <c r="Y377" s="124" t="s">
        <v>466</v>
      </c>
      <c r="Z377" s="125" t="s">
        <v>110</v>
      </c>
      <c r="AA377" s="125" t="s">
        <v>347</v>
      </c>
      <c r="AB377" s="125" t="s">
        <v>94</v>
      </c>
      <c r="AC377" s="126" t="str">
        <f t="shared" si="111"/>
        <v>CLE-361</v>
      </c>
      <c r="AD377" s="123">
        <v>80111600</v>
      </c>
      <c r="AE377" s="47" t="s">
        <v>675</v>
      </c>
      <c r="AF377" s="127" t="s">
        <v>670</v>
      </c>
      <c r="AG377" s="127" t="str">
        <f t="shared" si="110"/>
        <v>julio</v>
      </c>
      <c r="AH377" s="141">
        <f t="shared" si="106"/>
        <v>4</v>
      </c>
      <c r="AI377" s="132" t="s">
        <v>96</v>
      </c>
      <c r="AJ377" s="151" t="s">
        <v>97</v>
      </c>
      <c r="AK377" s="128">
        <f t="shared" si="113"/>
        <v>4524912</v>
      </c>
      <c r="AL377" s="128">
        <f t="shared" si="104"/>
        <v>4524912</v>
      </c>
      <c r="AM377" s="128"/>
      <c r="AN377" s="132" t="s">
        <v>94</v>
      </c>
      <c r="AO377" s="132" t="s">
        <v>98</v>
      </c>
      <c r="AP377" s="152" t="s">
        <v>99</v>
      </c>
      <c r="AQ377" s="153" t="s">
        <v>100</v>
      </c>
      <c r="AR377" s="129" t="str">
        <f t="shared" si="107"/>
        <v xml:space="preserve">CENTRO DE LENGUAS </v>
      </c>
      <c r="AS377" s="130" t="s">
        <v>101</v>
      </c>
      <c r="AT377" s="131" t="s">
        <v>102</v>
      </c>
      <c r="AU377" s="132" t="s">
        <v>94</v>
      </c>
      <c r="AV377" s="132" t="s">
        <v>94</v>
      </c>
      <c r="AW377" s="133" t="s">
        <v>103</v>
      </c>
      <c r="AX377" s="133" t="s">
        <v>104</v>
      </c>
      <c r="AY377" s="133" t="s">
        <v>105</v>
      </c>
      <c r="AZ377" s="133" t="s">
        <v>103</v>
      </c>
      <c r="BA377" s="133"/>
      <c r="BB377" s="133"/>
    </row>
    <row r="378" spans="2:54" s="3" customFormat="1" ht="60">
      <c r="B378" s="113">
        <v>362</v>
      </c>
      <c r="C378" s="113" t="s">
        <v>290</v>
      </c>
      <c r="D378" s="113" t="s">
        <v>29</v>
      </c>
      <c r="E378" s="113" t="s">
        <v>32</v>
      </c>
      <c r="F378" s="113"/>
      <c r="G378" s="114" t="s">
        <v>324</v>
      </c>
      <c r="H378" s="114" t="s">
        <v>107</v>
      </c>
      <c r="I378" s="113" t="s">
        <v>108</v>
      </c>
      <c r="J378" s="113">
        <v>1</v>
      </c>
      <c r="K378" s="115"/>
      <c r="L378" s="116"/>
      <c r="M378" s="117">
        <v>1131228</v>
      </c>
      <c r="N378" s="113">
        <v>1</v>
      </c>
      <c r="O378" s="113" t="s">
        <v>109</v>
      </c>
      <c r="P378" s="119">
        <v>45867</v>
      </c>
      <c r="Q378" s="119">
        <v>45987</v>
      </c>
      <c r="R378" s="120">
        <f t="shared" si="108"/>
        <v>4524912</v>
      </c>
      <c r="S378" s="118"/>
      <c r="T378" s="118"/>
      <c r="U378" s="120">
        <f t="shared" si="105"/>
        <v>0</v>
      </c>
      <c r="V378" s="148">
        <f t="shared" si="112"/>
        <v>4</v>
      </c>
      <c r="W378" s="122">
        <f t="shared" si="109"/>
        <v>4524912</v>
      </c>
      <c r="X378" s="123" t="s">
        <v>92</v>
      </c>
      <c r="Y378" s="124" t="s">
        <v>466</v>
      </c>
      <c r="Z378" s="125" t="s">
        <v>110</v>
      </c>
      <c r="AA378" s="125" t="s">
        <v>347</v>
      </c>
      <c r="AB378" s="125" t="s">
        <v>94</v>
      </c>
      <c r="AC378" s="126" t="str">
        <f t="shared" si="111"/>
        <v>CLE-362</v>
      </c>
      <c r="AD378" s="123">
        <v>80111600</v>
      </c>
      <c r="AE378" s="47" t="s">
        <v>675</v>
      </c>
      <c r="AF378" s="127" t="s">
        <v>670</v>
      </c>
      <c r="AG378" s="127" t="str">
        <f t="shared" si="110"/>
        <v>julio</v>
      </c>
      <c r="AH378" s="141">
        <f t="shared" si="106"/>
        <v>4</v>
      </c>
      <c r="AI378" s="132" t="s">
        <v>96</v>
      </c>
      <c r="AJ378" s="151" t="s">
        <v>97</v>
      </c>
      <c r="AK378" s="128">
        <f t="shared" si="113"/>
        <v>4524912</v>
      </c>
      <c r="AL378" s="128">
        <f t="shared" si="104"/>
        <v>4524912</v>
      </c>
      <c r="AM378" s="128"/>
      <c r="AN378" s="132" t="s">
        <v>94</v>
      </c>
      <c r="AO378" s="132" t="s">
        <v>98</v>
      </c>
      <c r="AP378" s="152" t="s">
        <v>99</v>
      </c>
      <c r="AQ378" s="153" t="s">
        <v>100</v>
      </c>
      <c r="AR378" s="129" t="str">
        <f t="shared" si="107"/>
        <v xml:space="preserve">CENTRO DE LENGUAS </v>
      </c>
      <c r="AS378" s="130" t="s">
        <v>101</v>
      </c>
      <c r="AT378" s="131" t="s">
        <v>102</v>
      </c>
      <c r="AU378" s="132" t="s">
        <v>94</v>
      </c>
      <c r="AV378" s="132" t="s">
        <v>94</v>
      </c>
      <c r="AW378" s="133" t="s">
        <v>103</v>
      </c>
      <c r="AX378" s="133" t="s">
        <v>104</v>
      </c>
      <c r="AY378" s="133" t="s">
        <v>105</v>
      </c>
      <c r="AZ378" s="133" t="s">
        <v>103</v>
      </c>
      <c r="BA378" s="133"/>
      <c r="BB378" s="133"/>
    </row>
    <row r="379" spans="2:54" s="3" customFormat="1" ht="60">
      <c r="B379" s="113">
        <v>363</v>
      </c>
      <c r="C379" s="113" t="s">
        <v>290</v>
      </c>
      <c r="D379" s="113" t="s">
        <v>29</v>
      </c>
      <c r="E379" s="113" t="s">
        <v>32</v>
      </c>
      <c r="F379" s="113"/>
      <c r="G379" s="114" t="s">
        <v>324</v>
      </c>
      <c r="H379" s="114" t="s">
        <v>107</v>
      </c>
      <c r="I379" s="113" t="s">
        <v>108</v>
      </c>
      <c r="J379" s="113">
        <v>1</v>
      </c>
      <c r="K379" s="115"/>
      <c r="L379" s="116"/>
      <c r="M379" s="117">
        <v>0</v>
      </c>
      <c r="N379" s="113">
        <v>1</v>
      </c>
      <c r="O379" s="113" t="s">
        <v>109</v>
      </c>
      <c r="P379" s="119">
        <v>45867</v>
      </c>
      <c r="Q379" s="119">
        <v>45987</v>
      </c>
      <c r="R379" s="120">
        <v>0</v>
      </c>
      <c r="S379" s="118"/>
      <c r="T379" s="118"/>
      <c r="U379" s="120">
        <f t="shared" si="105"/>
        <v>0</v>
      </c>
      <c r="V379" s="148">
        <f t="shared" si="112"/>
        <v>4</v>
      </c>
      <c r="W379" s="122">
        <f t="shared" si="109"/>
        <v>0</v>
      </c>
      <c r="X379" s="123" t="s">
        <v>92</v>
      </c>
      <c r="Y379" s="124" t="s">
        <v>466</v>
      </c>
      <c r="Z379" s="125" t="s">
        <v>110</v>
      </c>
      <c r="AA379" s="125" t="s">
        <v>347</v>
      </c>
      <c r="AB379" s="125" t="s">
        <v>94</v>
      </c>
      <c r="AC379" s="126" t="str">
        <f t="shared" si="111"/>
        <v>CLE-363</v>
      </c>
      <c r="AD379" s="123">
        <v>80111600</v>
      </c>
      <c r="AE379" s="47" t="s">
        <v>675</v>
      </c>
      <c r="AF379" s="127" t="s">
        <v>670</v>
      </c>
      <c r="AG379" s="127" t="str">
        <f t="shared" si="110"/>
        <v>julio</v>
      </c>
      <c r="AH379" s="141">
        <f t="shared" si="106"/>
        <v>4</v>
      </c>
      <c r="AI379" s="132" t="s">
        <v>96</v>
      </c>
      <c r="AJ379" s="151" t="s">
        <v>97</v>
      </c>
      <c r="AK379" s="128">
        <f t="shared" si="113"/>
        <v>0</v>
      </c>
      <c r="AL379" s="128">
        <f t="shared" si="104"/>
        <v>0</v>
      </c>
      <c r="AM379" s="128"/>
      <c r="AN379" s="132" t="s">
        <v>94</v>
      </c>
      <c r="AO379" s="132" t="s">
        <v>98</v>
      </c>
      <c r="AP379" s="152" t="s">
        <v>99</v>
      </c>
      <c r="AQ379" s="153" t="s">
        <v>100</v>
      </c>
      <c r="AR379" s="129" t="str">
        <f t="shared" si="107"/>
        <v xml:space="preserve">CENTRO DE LENGUAS </v>
      </c>
      <c r="AS379" s="130" t="s">
        <v>101</v>
      </c>
      <c r="AT379" s="131" t="s">
        <v>102</v>
      </c>
      <c r="AU379" s="132" t="s">
        <v>94</v>
      </c>
      <c r="AV379" s="132" t="s">
        <v>94</v>
      </c>
      <c r="AW379" s="133" t="s">
        <v>103</v>
      </c>
      <c r="AX379" s="133" t="s">
        <v>104</v>
      </c>
      <c r="AY379" s="133" t="s">
        <v>105</v>
      </c>
      <c r="AZ379" s="133" t="s">
        <v>103</v>
      </c>
      <c r="BA379" s="133"/>
      <c r="BB379" s="133"/>
    </row>
    <row r="380" spans="2:54" s="3" customFormat="1" ht="60">
      <c r="B380" s="113">
        <v>364</v>
      </c>
      <c r="C380" s="113" t="s">
        <v>290</v>
      </c>
      <c r="D380" s="113" t="s">
        <v>29</v>
      </c>
      <c r="E380" s="113" t="s">
        <v>32</v>
      </c>
      <c r="F380" s="113"/>
      <c r="G380" s="114" t="s">
        <v>324</v>
      </c>
      <c r="H380" s="114" t="s">
        <v>107</v>
      </c>
      <c r="I380" s="113" t="s">
        <v>108</v>
      </c>
      <c r="J380" s="113">
        <v>1</v>
      </c>
      <c r="K380" s="115"/>
      <c r="L380" s="116"/>
      <c r="M380" s="117">
        <v>1337501</v>
      </c>
      <c r="N380" s="113">
        <v>1</v>
      </c>
      <c r="O380" s="113" t="s">
        <v>109</v>
      </c>
      <c r="P380" s="119">
        <v>45867</v>
      </c>
      <c r="Q380" s="119">
        <v>45987</v>
      </c>
      <c r="R380" s="120">
        <f>IF($O380="MENSUAL",ROUND((((Q380-P380))/30),0)*$M380,((Q380-P380)/30)*$M380)</f>
        <v>5350004</v>
      </c>
      <c r="S380" s="118"/>
      <c r="T380" s="118"/>
      <c r="U380" s="120">
        <f t="shared" si="105"/>
        <v>0</v>
      </c>
      <c r="V380" s="148">
        <f t="shared" si="112"/>
        <v>4</v>
      </c>
      <c r="W380" s="122">
        <f t="shared" si="109"/>
        <v>5350004</v>
      </c>
      <c r="X380" s="123" t="s">
        <v>92</v>
      </c>
      <c r="Y380" s="124" t="s">
        <v>466</v>
      </c>
      <c r="Z380" s="125" t="s">
        <v>110</v>
      </c>
      <c r="AA380" s="125" t="s">
        <v>347</v>
      </c>
      <c r="AB380" s="125" t="s">
        <v>94</v>
      </c>
      <c r="AC380" s="126" t="str">
        <f t="shared" si="111"/>
        <v>CLE-364</v>
      </c>
      <c r="AD380" s="123">
        <v>80111600</v>
      </c>
      <c r="AE380" s="47" t="s">
        <v>675</v>
      </c>
      <c r="AF380" s="127" t="s">
        <v>670</v>
      </c>
      <c r="AG380" s="127" t="str">
        <f t="shared" si="110"/>
        <v>julio</v>
      </c>
      <c r="AH380" s="141">
        <f t="shared" si="106"/>
        <v>4</v>
      </c>
      <c r="AI380" s="132" t="s">
        <v>96</v>
      </c>
      <c r="AJ380" s="151" t="s">
        <v>97</v>
      </c>
      <c r="AK380" s="128">
        <f t="shared" si="113"/>
        <v>5350004</v>
      </c>
      <c r="AL380" s="128">
        <f t="shared" si="104"/>
        <v>5350004</v>
      </c>
      <c r="AM380" s="128"/>
      <c r="AN380" s="132" t="s">
        <v>94</v>
      </c>
      <c r="AO380" s="132" t="s">
        <v>98</v>
      </c>
      <c r="AP380" s="152" t="s">
        <v>99</v>
      </c>
      <c r="AQ380" s="153" t="s">
        <v>100</v>
      </c>
      <c r="AR380" s="129" t="str">
        <f t="shared" si="107"/>
        <v xml:space="preserve">CENTRO DE LENGUAS </v>
      </c>
      <c r="AS380" s="130" t="s">
        <v>101</v>
      </c>
      <c r="AT380" s="131" t="s">
        <v>102</v>
      </c>
      <c r="AU380" s="132" t="s">
        <v>94</v>
      </c>
      <c r="AV380" s="132" t="s">
        <v>94</v>
      </c>
      <c r="AW380" s="133" t="s">
        <v>103</v>
      </c>
      <c r="AX380" s="133" t="s">
        <v>104</v>
      </c>
      <c r="AY380" s="133" t="s">
        <v>105</v>
      </c>
      <c r="AZ380" s="133" t="s">
        <v>103</v>
      </c>
      <c r="BA380" s="133"/>
      <c r="BB380" s="133"/>
    </row>
    <row r="381" spans="2:54" s="3" customFormat="1" ht="60">
      <c r="B381" s="113">
        <v>365</v>
      </c>
      <c r="C381" s="113" t="s">
        <v>290</v>
      </c>
      <c r="D381" s="113" t="s">
        <v>29</v>
      </c>
      <c r="E381" s="113" t="s">
        <v>32</v>
      </c>
      <c r="F381" s="113"/>
      <c r="G381" s="114" t="s">
        <v>324</v>
      </c>
      <c r="H381" s="114" t="s">
        <v>107</v>
      </c>
      <c r="I381" s="113" t="s">
        <v>108</v>
      </c>
      <c r="J381" s="113">
        <v>1</v>
      </c>
      <c r="K381" s="115"/>
      <c r="L381" s="116"/>
      <c r="M381" s="117">
        <v>1337501</v>
      </c>
      <c r="N381" s="113">
        <v>1</v>
      </c>
      <c r="O381" s="113" t="s">
        <v>109</v>
      </c>
      <c r="P381" s="119">
        <v>45867</v>
      </c>
      <c r="Q381" s="119">
        <v>45987</v>
      </c>
      <c r="R381" s="120">
        <f>IF($O381="MENSUAL",ROUND((((Q381-P381))/30),0)*$M381,((Q381-P381)/30)*$M381)</f>
        <v>5350004</v>
      </c>
      <c r="S381" s="118"/>
      <c r="T381" s="118"/>
      <c r="U381" s="120">
        <f t="shared" si="105"/>
        <v>0</v>
      </c>
      <c r="V381" s="148">
        <f t="shared" si="112"/>
        <v>4</v>
      </c>
      <c r="W381" s="122">
        <f t="shared" si="109"/>
        <v>5350004</v>
      </c>
      <c r="X381" s="123" t="s">
        <v>92</v>
      </c>
      <c r="Y381" s="124" t="s">
        <v>466</v>
      </c>
      <c r="Z381" s="125" t="s">
        <v>110</v>
      </c>
      <c r="AA381" s="125" t="s">
        <v>347</v>
      </c>
      <c r="AB381" s="125" t="s">
        <v>94</v>
      </c>
      <c r="AC381" s="126" t="str">
        <f t="shared" si="111"/>
        <v>CLE-365</v>
      </c>
      <c r="AD381" s="123">
        <v>80111600</v>
      </c>
      <c r="AE381" s="47" t="s">
        <v>675</v>
      </c>
      <c r="AF381" s="127" t="s">
        <v>670</v>
      </c>
      <c r="AG381" s="127" t="str">
        <f t="shared" si="110"/>
        <v>julio</v>
      </c>
      <c r="AH381" s="141">
        <f t="shared" si="106"/>
        <v>4</v>
      </c>
      <c r="AI381" s="132" t="s">
        <v>96</v>
      </c>
      <c r="AJ381" s="151" t="s">
        <v>97</v>
      </c>
      <c r="AK381" s="128">
        <f t="shared" si="113"/>
        <v>5350004</v>
      </c>
      <c r="AL381" s="128">
        <f t="shared" si="104"/>
        <v>5350004</v>
      </c>
      <c r="AM381" s="128"/>
      <c r="AN381" s="132" t="s">
        <v>94</v>
      </c>
      <c r="AO381" s="132" t="s">
        <v>98</v>
      </c>
      <c r="AP381" s="152" t="s">
        <v>99</v>
      </c>
      <c r="AQ381" s="153" t="s">
        <v>100</v>
      </c>
      <c r="AR381" s="129" t="str">
        <f t="shared" si="107"/>
        <v xml:space="preserve">CENTRO DE LENGUAS </v>
      </c>
      <c r="AS381" s="130" t="s">
        <v>101</v>
      </c>
      <c r="AT381" s="131" t="s">
        <v>102</v>
      </c>
      <c r="AU381" s="132" t="s">
        <v>94</v>
      </c>
      <c r="AV381" s="132" t="s">
        <v>94</v>
      </c>
      <c r="AW381" s="133" t="s">
        <v>103</v>
      </c>
      <c r="AX381" s="133" t="s">
        <v>104</v>
      </c>
      <c r="AY381" s="133" t="s">
        <v>105</v>
      </c>
      <c r="AZ381" s="133" t="s">
        <v>103</v>
      </c>
      <c r="BA381" s="133"/>
      <c r="BB381" s="133"/>
    </row>
    <row r="382" spans="2:54" s="3" customFormat="1" ht="60">
      <c r="B382" s="113">
        <v>366</v>
      </c>
      <c r="C382" s="113" t="s">
        <v>290</v>
      </c>
      <c r="D382" s="113" t="s">
        <v>29</v>
      </c>
      <c r="E382" s="113" t="s">
        <v>32</v>
      </c>
      <c r="F382" s="113"/>
      <c r="G382" s="114" t="s">
        <v>324</v>
      </c>
      <c r="H382" s="114" t="s">
        <v>107</v>
      </c>
      <c r="I382" s="113" t="s">
        <v>108</v>
      </c>
      <c r="J382" s="113">
        <v>1</v>
      </c>
      <c r="K382" s="115"/>
      <c r="L382" s="116"/>
      <c r="M382" s="179">
        <v>0</v>
      </c>
      <c r="N382" s="113">
        <v>1</v>
      </c>
      <c r="O382" s="113" t="s">
        <v>109</v>
      </c>
      <c r="P382" s="119">
        <v>45867</v>
      </c>
      <c r="Q382" s="119">
        <v>45927</v>
      </c>
      <c r="R382" s="176">
        <f>IF($O382="MENSUAL",ROUND((((Q382-P382))/30),0)*$M382,((Q382-P382)/30)*$M382)</f>
        <v>0</v>
      </c>
      <c r="S382" s="118"/>
      <c r="T382" s="118"/>
      <c r="U382" s="120">
        <f t="shared" si="105"/>
        <v>0</v>
      </c>
      <c r="V382" s="148">
        <f t="shared" si="112"/>
        <v>2</v>
      </c>
      <c r="W382" s="178">
        <f t="shared" si="109"/>
        <v>0</v>
      </c>
      <c r="X382" s="123" t="s">
        <v>92</v>
      </c>
      <c r="Y382" s="124" t="s">
        <v>466</v>
      </c>
      <c r="Z382" s="125" t="s">
        <v>110</v>
      </c>
      <c r="AA382" s="125" t="s">
        <v>347</v>
      </c>
      <c r="AB382" s="177" t="s">
        <v>710</v>
      </c>
      <c r="AC382" s="126" t="str">
        <f t="shared" si="111"/>
        <v>CLE-366</v>
      </c>
      <c r="AD382" s="123">
        <v>80111600</v>
      </c>
      <c r="AE382" s="47" t="s">
        <v>675</v>
      </c>
      <c r="AF382" s="127" t="s">
        <v>670</v>
      </c>
      <c r="AG382" s="127" t="str">
        <f t="shared" si="110"/>
        <v>julio</v>
      </c>
      <c r="AH382" s="141">
        <f t="shared" si="106"/>
        <v>2</v>
      </c>
      <c r="AI382" s="132" t="s">
        <v>96</v>
      </c>
      <c r="AJ382" s="151" t="s">
        <v>97</v>
      </c>
      <c r="AK382" s="128">
        <f t="shared" si="113"/>
        <v>0</v>
      </c>
      <c r="AL382" s="128">
        <f t="shared" si="104"/>
        <v>0</v>
      </c>
      <c r="AM382" s="128"/>
      <c r="AN382" s="132" t="s">
        <v>94</v>
      </c>
      <c r="AO382" s="132" t="s">
        <v>98</v>
      </c>
      <c r="AP382" s="152" t="s">
        <v>99</v>
      </c>
      <c r="AQ382" s="153" t="s">
        <v>100</v>
      </c>
      <c r="AR382" s="129" t="str">
        <f t="shared" si="107"/>
        <v xml:space="preserve">CENTRO DE LENGUAS </v>
      </c>
      <c r="AS382" s="130" t="s">
        <v>101</v>
      </c>
      <c r="AT382" s="131" t="s">
        <v>102</v>
      </c>
      <c r="AU382" s="132" t="s">
        <v>94</v>
      </c>
      <c r="AV382" s="132" t="s">
        <v>94</v>
      </c>
      <c r="AW382" s="133" t="s">
        <v>103</v>
      </c>
      <c r="AX382" s="133" t="s">
        <v>104</v>
      </c>
      <c r="AY382" s="133" t="s">
        <v>105</v>
      </c>
      <c r="AZ382" s="133" t="s">
        <v>103</v>
      </c>
      <c r="BA382" s="133"/>
      <c r="BB382" s="133"/>
    </row>
    <row r="383" spans="2:54" s="3" customFormat="1" ht="60">
      <c r="B383" s="113">
        <v>367</v>
      </c>
      <c r="C383" s="113" t="s">
        <v>290</v>
      </c>
      <c r="D383" s="113" t="s">
        <v>29</v>
      </c>
      <c r="E383" s="113" t="s">
        <v>32</v>
      </c>
      <c r="F383" s="113"/>
      <c r="G383" s="114" t="s">
        <v>324</v>
      </c>
      <c r="H383" s="114" t="s">
        <v>107</v>
      </c>
      <c r="I383" s="113" t="s">
        <v>108</v>
      </c>
      <c r="J383" s="113">
        <v>1</v>
      </c>
      <c r="K383" s="115"/>
      <c r="L383" s="116"/>
      <c r="M383" s="179">
        <v>0</v>
      </c>
      <c r="N383" s="113">
        <v>1</v>
      </c>
      <c r="O383" s="113" t="s">
        <v>109</v>
      </c>
      <c r="P383" s="119">
        <v>45867</v>
      </c>
      <c r="Q383" s="119">
        <v>45987</v>
      </c>
      <c r="R383" s="176">
        <f>IF($O383="MENSUAL",ROUND((((Q383-P383))/30),0)*$M383,((Q383-P383)/30)*$M383)</f>
        <v>0</v>
      </c>
      <c r="S383" s="118"/>
      <c r="T383" s="118"/>
      <c r="U383" s="120">
        <f t="shared" si="105"/>
        <v>0</v>
      </c>
      <c r="V383" s="148">
        <f t="shared" si="112"/>
        <v>4</v>
      </c>
      <c r="W383" s="178">
        <f t="shared" si="109"/>
        <v>0</v>
      </c>
      <c r="X383" s="123" t="s">
        <v>92</v>
      </c>
      <c r="Y383" s="124" t="s">
        <v>466</v>
      </c>
      <c r="Z383" s="125" t="s">
        <v>110</v>
      </c>
      <c r="AA383" s="125" t="s">
        <v>347</v>
      </c>
      <c r="AB383" s="177" t="s">
        <v>710</v>
      </c>
      <c r="AC383" s="126" t="str">
        <f t="shared" si="111"/>
        <v>CLE-367</v>
      </c>
      <c r="AD383" s="123">
        <v>80111600</v>
      </c>
      <c r="AE383" s="47" t="s">
        <v>675</v>
      </c>
      <c r="AF383" s="127" t="s">
        <v>670</v>
      </c>
      <c r="AG383" s="127" t="str">
        <f t="shared" si="110"/>
        <v>julio</v>
      </c>
      <c r="AH383" s="141">
        <f t="shared" si="106"/>
        <v>4</v>
      </c>
      <c r="AI383" s="132" t="s">
        <v>96</v>
      </c>
      <c r="AJ383" s="151" t="s">
        <v>97</v>
      </c>
      <c r="AK383" s="128">
        <f t="shared" si="113"/>
        <v>0</v>
      </c>
      <c r="AL383" s="128">
        <f t="shared" si="104"/>
        <v>0</v>
      </c>
      <c r="AM383" s="128"/>
      <c r="AN383" s="132" t="s">
        <v>94</v>
      </c>
      <c r="AO383" s="132" t="s">
        <v>98</v>
      </c>
      <c r="AP383" s="152" t="s">
        <v>99</v>
      </c>
      <c r="AQ383" s="153" t="s">
        <v>100</v>
      </c>
      <c r="AR383" s="129" t="str">
        <f t="shared" si="107"/>
        <v xml:space="preserve">CENTRO DE LENGUAS </v>
      </c>
      <c r="AS383" s="130" t="s">
        <v>101</v>
      </c>
      <c r="AT383" s="131" t="s">
        <v>102</v>
      </c>
      <c r="AU383" s="132" t="s">
        <v>94</v>
      </c>
      <c r="AV383" s="132" t="s">
        <v>94</v>
      </c>
      <c r="AW383" s="133" t="s">
        <v>103</v>
      </c>
      <c r="AX383" s="133" t="s">
        <v>104</v>
      </c>
      <c r="AY383" s="133" t="s">
        <v>105</v>
      </c>
      <c r="AZ383" s="133" t="s">
        <v>103</v>
      </c>
      <c r="BA383" s="133"/>
      <c r="BB383" s="133"/>
    </row>
    <row r="384" spans="2:54" s="3" customFormat="1" ht="72">
      <c r="B384" s="113">
        <v>368</v>
      </c>
      <c r="C384" s="113" t="s">
        <v>85</v>
      </c>
      <c r="D384" s="113" t="s">
        <v>20</v>
      </c>
      <c r="E384" s="113" t="s">
        <v>21</v>
      </c>
      <c r="F384" s="113" t="s">
        <v>201</v>
      </c>
      <c r="G384" s="114" t="s">
        <v>106</v>
      </c>
      <c r="H384" s="114" t="s">
        <v>107</v>
      </c>
      <c r="I384" s="113" t="s">
        <v>118</v>
      </c>
      <c r="J384" s="113">
        <v>1</v>
      </c>
      <c r="K384" s="115" t="e">
        <f>+[1]SALARIOS!C105</f>
        <v>#REF!</v>
      </c>
      <c r="L384" s="116"/>
      <c r="M384" s="117">
        <v>7072000</v>
      </c>
      <c r="N384" s="113">
        <v>1</v>
      </c>
      <c r="O384" s="113" t="s">
        <v>109</v>
      </c>
      <c r="P384" s="119">
        <v>45839</v>
      </c>
      <c r="Q384" s="119">
        <v>45991</v>
      </c>
      <c r="R384" s="120">
        <f>IF($O384="MENSUAL",ROUND((((Q384-P384))/30),0)*$M384,((Q384-P384)/30)*$M384)</f>
        <v>35831466.666666664</v>
      </c>
      <c r="S384" s="118"/>
      <c r="T384" s="118"/>
      <c r="U384" s="120">
        <f t="shared" si="105"/>
        <v>0</v>
      </c>
      <c r="V384" s="148">
        <f t="shared" si="112"/>
        <v>5</v>
      </c>
      <c r="W384" s="122">
        <f t="shared" si="109"/>
        <v>35831466.666666664</v>
      </c>
      <c r="X384" s="123" t="s">
        <v>92</v>
      </c>
      <c r="Y384" s="124" t="s">
        <v>93</v>
      </c>
      <c r="Z384" s="125" t="s">
        <v>110</v>
      </c>
      <c r="AA384" s="125" t="s">
        <v>347</v>
      </c>
      <c r="AB384" s="125" t="s">
        <v>320</v>
      </c>
      <c r="AC384" s="126" t="str">
        <f>"CON-"&amp;B384</f>
        <v>CON-368</v>
      </c>
      <c r="AD384" s="123">
        <v>80111600</v>
      </c>
      <c r="AE384" s="47" t="s">
        <v>678</v>
      </c>
      <c r="AF384" s="127" t="s">
        <v>672</v>
      </c>
      <c r="AG384" s="127" t="str">
        <f t="shared" si="110"/>
        <v>junio</v>
      </c>
      <c r="AH384" s="141">
        <f t="shared" si="106"/>
        <v>5</v>
      </c>
      <c r="AI384" s="132" t="s">
        <v>96</v>
      </c>
      <c r="AJ384" s="151" t="s">
        <v>97</v>
      </c>
      <c r="AK384" s="128">
        <f t="shared" si="113"/>
        <v>35831466.666666664</v>
      </c>
      <c r="AL384" s="128">
        <f t="shared" si="104"/>
        <v>35831466.666666664</v>
      </c>
      <c r="AM384" s="128"/>
      <c r="AN384" s="132" t="s">
        <v>96</v>
      </c>
      <c r="AO384" s="132" t="s">
        <v>97</v>
      </c>
      <c r="AP384" s="152" t="s">
        <v>99</v>
      </c>
      <c r="AQ384" s="153" t="s">
        <v>100</v>
      </c>
      <c r="AR384" s="129" t="str">
        <f t="shared" si="107"/>
        <v>DESPACHO VAD</v>
      </c>
      <c r="AS384" s="130" t="s">
        <v>601</v>
      </c>
      <c r="AT384" s="131" t="s">
        <v>102</v>
      </c>
      <c r="AU384" s="132" t="s">
        <v>94</v>
      </c>
      <c r="AV384" s="132" t="s">
        <v>94</v>
      </c>
      <c r="AW384" s="133" t="s">
        <v>103</v>
      </c>
      <c r="AX384" s="133" t="s">
        <v>104</v>
      </c>
      <c r="AY384" s="133" t="s">
        <v>105</v>
      </c>
      <c r="AZ384" s="133" t="s">
        <v>103</v>
      </c>
      <c r="BA384" s="133"/>
      <c r="BB384" s="133"/>
    </row>
    <row r="385" spans="2:54" s="3" customFormat="1" ht="60">
      <c r="B385" s="113">
        <v>369</v>
      </c>
      <c r="C385" s="113" t="s">
        <v>290</v>
      </c>
      <c r="D385" s="113" t="s">
        <v>29</v>
      </c>
      <c r="E385" s="113" t="s">
        <v>32</v>
      </c>
      <c r="F385" s="113"/>
      <c r="G385" s="114" t="s">
        <v>324</v>
      </c>
      <c r="H385" s="114" t="s">
        <v>107</v>
      </c>
      <c r="I385" s="113" t="s">
        <v>108</v>
      </c>
      <c r="J385" s="113">
        <v>1</v>
      </c>
      <c r="K385" s="115"/>
      <c r="L385" s="116"/>
      <c r="M385" s="117" t="s">
        <v>604</v>
      </c>
      <c r="N385" s="113">
        <v>1</v>
      </c>
      <c r="O385" s="113" t="s">
        <v>109</v>
      </c>
      <c r="P385" s="119">
        <v>45867</v>
      </c>
      <c r="Q385" s="119">
        <v>45987</v>
      </c>
      <c r="R385" s="120">
        <v>10328338</v>
      </c>
      <c r="S385" s="118"/>
      <c r="T385" s="118"/>
      <c r="U385" s="120"/>
      <c r="V385" s="148">
        <f t="shared" si="112"/>
        <v>4</v>
      </c>
      <c r="W385" s="122">
        <f t="shared" si="109"/>
        <v>10328338</v>
      </c>
      <c r="X385" s="123" t="s">
        <v>92</v>
      </c>
      <c r="Y385" s="124" t="s">
        <v>466</v>
      </c>
      <c r="Z385" s="125" t="s">
        <v>110</v>
      </c>
      <c r="AA385" s="125" t="s">
        <v>347</v>
      </c>
      <c r="AB385" s="125" t="s">
        <v>94</v>
      </c>
      <c r="AC385" s="126" t="str">
        <f t="shared" ref="AC385:AC416" si="114">"CLE-"&amp;B385</f>
        <v>CLE-369</v>
      </c>
      <c r="AD385" s="123">
        <v>80111600</v>
      </c>
      <c r="AE385" s="47" t="s">
        <v>675</v>
      </c>
      <c r="AF385" s="127" t="s">
        <v>672</v>
      </c>
      <c r="AG385" s="127" t="str">
        <f t="shared" si="110"/>
        <v>junio</v>
      </c>
      <c r="AH385" s="141">
        <f t="shared" si="106"/>
        <v>4</v>
      </c>
      <c r="AI385" s="132" t="s">
        <v>96</v>
      </c>
      <c r="AJ385" s="151" t="s">
        <v>97</v>
      </c>
      <c r="AK385" s="128">
        <f t="shared" si="113"/>
        <v>10328338</v>
      </c>
      <c r="AL385" s="128">
        <f t="shared" si="104"/>
        <v>10328338</v>
      </c>
      <c r="AM385" s="128"/>
      <c r="AN385" s="132" t="s">
        <v>96</v>
      </c>
      <c r="AO385" s="132" t="s">
        <v>97</v>
      </c>
      <c r="AP385" s="152" t="s">
        <v>99</v>
      </c>
      <c r="AQ385" s="153" t="s">
        <v>100</v>
      </c>
      <c r="AR385" s="129" t="str">
        <f t="shared" si="107"/>
        <v xml:space="preserve">CENTRO DE LENGUAS </v>
      </c>
      <c r="AS385" s="130" t="s">
        <v>601</v>
      </c>
      <c r="AT385" s="131" t="s">
        <v>102</v>
      </c>
      <c r="AU385" s="132" t="s">
        <v>94</v>
      </c>
      <c r="AV385" s="132" t="s">
        <v>94</v>
      </c>
      <c r="AW385" s="133" t="s">
        <v>103</v>
      </c>
      <c r="AX385" s="133" t="s">
        <v>104</v>
      </c>
      <c r="AY385" s="133" t="s">
        <v>105</v>
      </c>
      <c r="AZ385" s="133" t="s">
        <v>103</v>
      </c>
      <c r="BA385" s="133"/>
      <c r="BB385" s="133"/>
    </row>
    <row r="386" spans="2:54" s="3" customFormat="1" ht="60">
      <c r="B386" s="113">
        <v>370</v>
      </c>
      <c r="C386" s="113" t="s">
        <v>290</v>
      </c>
      <c r="D386" s="113" t="s">
        <v>29</v>
      </c>
      <c r="E386" s="113" t="s">
        <v>32</v>
      </c>
      <c r="F386" s="113"/>
      <c r="G386" s="114" t="s">
        <v>324</v>
      </c>
      <c r="H386" s="114" t="s">
        <v>107</v>
      </c>
      <c r="I386" s="113" t="s">
        <v>108</v>
      </c>
      <c r="J386" s="113">
        <v>1</v>
      </c>
      <c r="K386" s="115"/>
      <c r="L386" s="116"/>
      <c r="M386" s="117">
        <v>2763440</v>
      </c>
      <c r="N386" s="113">
        <v>1</v>
      </c>
      <c r="O386" s="113" t="s">
        <v>109</v>
      </c>
      <c r="P386" s="119">
        <v>45867</v>
      </c>
      <c r="Q386" s="119">
        <v>45987</v>
      </c>
      <c r="R386" s="120">
        <f>IF($O386="MENSUAL",ROUND((((Q386-P386))/30),0)*$M386,((Q386-P386)/30)*$M386)</f>
        <v>11053760</v>
      </c>
      <c r="S386" s="118"/>
      <c r="T386" s="118"/>
      <c r="U386" s="120">
        <f>IF($O386="MENSUAL",ROUND((((T386-S386))/30),0)*$M386,((T386-S386)/30)*$M386)</f>
        <v>0</v>
      </c>
      <c r="V386" s="148">
        <f t="shared" si="112"/>
        <v>4</v>
      </c>
      <c r="W386" s="122">
        <f t="shared" si="109"/>
        <v>11053760</v>
      </c>
      <c r="X386" s="123" t="s">
        <v>92</v>
      </c>
      <c r="Y386" s="124" t="s">
        <v>466</v>
      </c>
      <c r="Z386" s="125" t="s">
        <v>110</v>
      </c>
      <c r="AA386" s="125" t="s">
        <v>347</v>
      </c>
      <c r="AB386" s="125" t="s">
        <v>94</v>
      </c>
      <c r="AC386" s="126" t="str">
        <f t="shared" si="114"/>
        <v>CLE-370</v>
      </c>
      <c r="AD386" s="123">
        <v>80111600</v>
      </c>
      <c r="AE386" s="47" t="s">
        <v>675</v>
      </c>
      <c r="AF386" s="127" t="s">
        <v>672</v>
      </c>
      <c r="AG386" s="127" t="str">
        <f t="shared" si="110"/>
        <v>junio</v>
      </c>
      <c r="AH386" s="141">
        <f t="shared" si="106"/>
        <v>4</v>
      </c>
      <c r="AI386" s="132" t="s">
        <v>96</v>
      </c>
      <c r="AJ386" s="151" t="s">
        <v>97</v>
      </c>
      <c r="AK386" s="128">
        <f t="shared" si="113"/>
        <v>11053760</v>
      </c>
      <c r="AL386" s="128">
        <f t="shared" si="104"/>
        <v>11053760</v>
      </c>
      <c r="AM386" s="128"/>
      <c r="AN386" s="132" t="s">
        <v>96</v>
      </c>
      <c r="AO386" s="132" t="s">
        <v>97</v>
      </c>
      <c r="AP386" s="152" t="s">
        <v>99</v>
      </c>
      <c r="AQ386" s="153" t="s">
        <v>100</v>
      </c>
      <c r="AR386" s="129" t="str">
        <f t="shared" si="107"/>
        <v xml:space="preserve">CENTRO DE LENGUAS </v>
      </c>
      <c r="AS386" s="130" t="s">
        <v>601</v>
      </c>
      <c r="AT386" s="131" t="s">
        <v>102</v>
      </c>
      <c r="AU386" s="132" t="s">
        <v>94</v>
      </c>
      <c r="AV386" s="132" t="s">
        <v>94</v>
      </c>
      <c r="AW386" s="133" t="s">
        <v>103</v>
      </c>
      <c r="AX386" s="133" t="s">
        <v>104</v>
      </c>
      <c r="AY386" s="133" t="s">
        <v>105</v>
      </c>
      <c r="AZ386" s="133" t="s">
        <v>103</v>
      </c>
      <c r="BA386" s="133"/>
      <c r="BB386" s="133"/>
    </row>
    <row r="387" spans="2:54" s="3" customFormat="1" ht="60">
      <c r="B387" s="113">
        <v>371</v>
      </c>
      <c r="C387" s="113" t="s">
        <v>290</v>
      </c>
      <c r="D387" s="113" t="s">
        <v>29</v>
      </c>
      <c r="E387" s="113" t="s">
        <v>32</v>
      </c>
      <c r="F387" s="113"/>
      <c r="G387" s="114" t="s">
        <v>324</v>
      </c>
      <c r="H387" s="114" t="s">
        <v>107</v>
      </c>
      <c r="I387" s="113" t="s">
        <v>115</v>
      </c>
      <c r="J387" s="113">
        <v>1</v>
      </c>
      <c r="K387" s="115"/>
      <c r="L387" s="116"/>
      <c r="M387" s="117">
        <v>2851513</v>
      </c>
      <c r="N387" s="113">
        <v>1</v>
      </c>
      <c r="O387" s="113" t="s">
        <v>109</v>
      </c>
      <c r="P387" s="119">
        <v>45867</v>
      </c>
      <c r="Q387" s="119">
        <v>45987</v>
      </c>
      <c r="R387" s="120">
        <f>IF($O387="MENSUAL",ROUND((((Q387-P387))/30),0)*$M387,((Q387-P387)/30)*$M387)</f>
        <v>11406052</v>
      </c>
      <c r="S387" s="118"/>
      <c r="T387" s="118"/>
      <c r="U387" s="120">
        <f>IF($O387="MENSUAL",ROUND((((T387-S387))/30),0)*$M387,((T387-S387)/30)*$M387)</f>
        <v>0</v>
      </c>
      <c r="V387" s="148">
        <f t="shared" si="112"/>
        <v>4</v>
      </c>
      <c r="W387" s="122">
        <f t="shared" si="109"/>
        <v>11406052</v>
      </c>
      <c r="X387" s="123" t="s">
        <v>92</v>
      </c>
      <c r="Y387" s="124" t="s">
        <v>466</v>
      </c>
      <c r="Z387" s="125" t="s">
        <v>110</v>
      </c>
      <c r="AA387" s="125" t="s">
        <v>347</v>
      </c>
      <c r="AB387" s="125" t="s">
        <v>94</v>
      </c>
      <c r="AC387" s="126" t="str">
        <f t="shared" si="114"/>
        <v>CLE-371</v>
      </c>
      <c r="AD387" s="123">
        <v>80111600</v>
      </c>
      <c r="AE387" s="47" t="s">
        <v>675</v>
      </c>
      <c r="AF387" s="127" t="s">
        <v>672</v>
      </c>
      <c r="AG387" s="127" t="str">
        <f t="shared" si="110"/>
        <v>junio</v>
      </c>
      <c r="AH387" s="141">
        <f t="shared" si="106"/>
        <v>4</v>
      </c>
      <c r="AI387" s="132" t="s">
        <v>96</v>
      </c>
      <c r="AJ387" s="151" t="s">
        <v>97</v>
      </c>
      <c r="AK387" s="128">
        <f t="shared" si="113"/>
        <v>11406052</v>
      </c>
      <c r="AL387" s="128">
        <f t="shared" si="104"/>
        <v>11406052</v>
      </c>
      <c r="AM387" s="128"/>
      <c r="AN387" s="132" t="s">
        <v>96</v>
      </c>
      <c r="AO387" s="132" t="s">
        <v>97</v>
      </c>
      <c r="AP387" s="152" t="s">
        <v>99</v>
      </c>
      <c r="AQ387" s="153" t="s">
        <v>100</v>
      </c>
      <c r="AR387" s="129" t="str">
        <f t="shared" si="107"/>
        <v xml:space="preserve">CENTRO DE LENGUAS </v>
      </c>
      <c r="AS387" s="130" t="s">
        <v>601</v>
      </c>
      <c r="AT387" s="131" t="s">
        <v>102</v>
      </c>
      <c r="AU387" s="132" t="s">
        <v>94</v>
      </c>
      <c r="AV387" s="132" t="s">
        <v>94</v>
      </c>
      <c r="AW387" s="133" t="s">
        <v>103</v>
      </c>
      <c r="AX387" s="133" t="s">
        <v>104</v>
      </c>
      <c r="AY387" s="133" t="s">
        <v>105</v>
      </c>
      <c r="AZ387" s="133" t="s">
        <v>103</v>
      </c>
      <c r="BA387" s="133"/>
      <c r="BB387" s="133"/>
    </row>
    <row r="388" spans="2:54" s="3" customFormat="1" ht="60">
      <c r="B388" s="113">
        <v>372</v>
      </c>
      <c r="C388" s="113" t="s">
        <v>290</v>
      </c>
      <c r="D388" s="113" t="s">
        <v>29</v>
      </c>
      <c r="E388" s="113" t="s">
        <v>32</v>
      </c>
      <c r="F388" s="113"/>
      <c r="G388" s="114" t="s">
        <v>324</v>
      </c>
      <c r="H388" s="114" t="s">
        <v>107</v>
      </c>
      <c r="I388" s="113" t="s">
        <v>108</v>
      </c>
      <c r="J388" s="113">
        <v>1</v>
      </c>
      <c r="K388" s="115"/>
      <c r="L388" s="116"/>
      <c r="M388" s="117" t="s">
        <v>604</v>
      </c>
      <c r="N388" s="113">
        <v>1</v>
      </c>
      <c r="O388" s="113" t="s">
        <v>109</v>
      </c>
      <c r="P388" s="119">
        <v>45867</v>
      </c>
      <c r="Q388" s="119">
        <v>45987</v>
      </c>
      <c r="R388" s="120">
        <v>15259012</v>
      </c>
      <c r="S388" s="118"/>
      <c r="T388" s="118"/>
      <c r="U388" s="120"/>
      <c r="V388" s="148">
        <f t="shared" si="112"/>
        <v>4</v>
      </c>
      <c r="W388" s="122">
        <f t="shared" si="109"/>
        <v>15259012</v>
      </c>
      <c r="X388" s="123" t="s">
        <v>92</v>
      </c>
      <c r="Y388" s="124" t="s">
        <v>466</v>
      </c>
      <c r="Z388" s="125" t="s">
        <v>110</v>
      </c>
      <c r="AA388" s="125" t="s">
        <v>347</v>
      </c>
      <c r="AB388" s="125" t="s">
        <v>94</v>
      </c>
      <c r="AC388" s="126" t="str">
        <f t="shared" si="114"/>
        <v>CLE-372</v>
      </c>
      <c r="AD388" s="123">
        <v>80111600</v>
      </c>
      <c r="AE388" s="47" t="s">
        <v>675</v>
      </c>
      <c r="AF388" s="127" t="s">
        <v>672</v>
      </c>
      <c r="AG388" s="127" t="str">
        <f t="shared" si="110"/>
        <v>junio</v>
      </c>
      <c r="AH388" s="141">
        <f t="shared" si="106"/>
        <v>4</v>
      </c>
      <c r="AI388" s="132" t="s">
        <v>96</v>
      </c>
      <c r="AJ388" s="151" t="s">
        <v>97</v>
      </c>
      <c r="AK388" s="128">
        <f t="shared" si="113"/>
        <v>15259012</v>
      </c>
      <c r="AL388" s="128">
        <f t="shared" si="104"/>
        <v>15259012</v>
      </c>
      <c r="AM388" s="128"/>
      <c r="AN388" s="132" t="s">
        <v>96</v>
      </c>
      <c r="AO388" s="132" t="s">
        <v>97</v>
      </c>
      <c r="AP388" s="152" t="s">
        <v>99</v>
      </c>
      <c r="AQ388" s="153" t="s">
        <v>100</v>
      </c>
      <c r="AR388" s="129" t="str">
        <f t="shared" si="107"/>
        <v xml:space="preserve">CENTRO DE LENGUAS </v>
      </c>
      <c r="AS388" s="130" t="s">
        <v>601</v>
      </c>
      <c r="AT388" s="131" t="s">
        <v>102</v>
      </c>
      <c r="AU388" s="132" t="s">
        <v>94</v>
      </c>
      <c r="AV388" s="132" t="s">
        <v>94</v>
      </c>
      <c r="AW388" s="133" t="s">
        <v>103</v>
      </c>
      <c r="AX388" s="133" t="s">
        <v>104</v>
      </c>
      <c r="AY388" s="133" t="s">
        <v>105</v>
      </c>
      <c r="AZ388" s="133" t="s">
        <v>103</v>
      </c>
      <c r="BA388" s="133"/>
      <c r="BB388" s="133"/>
    </row>
    <row r="389" spans="2:54" s="3" customFormat="1" ht="60">
      <c r="B389" s="113">
        <v>373</v>
      </c>
      <c r="C389" s="113" t="s">
        <v>290</v>
      </c>
      <c r="D389" s="113" t="s">
        <v>29</v>
      </c>
      <c r="E389" s="113" t="s">
        <v>32</v>
      </c>
      <c r="F389" s="113"/>
      <c r="G389" s="114" t="s">
        <v>324</v>
      </c>
      <c r="H389" s="114" t="s">
        <v>107</v>
      </c>
      <c r="I389" s="113" t="s">
        <v>108</v>
      </c>
      <c r="J389" s="113">
        <v>1</v>
      </c>
      <c r="K389" s="115"/>
      <c r="L389" s="116"/>
      <c r="M389" s="117" t="s">
        <v>604</v>
      </c>
      <c r="N389" s="113">
        <v>1</v>
      </c>
      <c r="O389" s="113" t="s">
        <v>109</v>
      </c>
      <c r="P389" s="119">
        <v>45867</v>
      </c>
      <c r="Q389" s="119">
        <v>45987</v>
      </c>
      <c r="R389" s="120">
        <v>13352244</v>
      </c>
      <c r="S389" s="118"/>
      <c r="T389" s="118"/>
      <c r="U389" s="120"/>
      <c r="V389" s="148">
        <f t="shared" si="112"/>
        <v>4</v>
      </c>
      <c r="W389" s="122">
        <f t="shared" si="109"/>
        <v>13352244</v>
      </c>
      <c r="X389" s="123" t="s">
        <v>92</v>
      </c>
      <c r="Y389" s="124" t="s">
        <v>466</v>
      </c>
      <c r="Z389" s="125" t="s">
        <v>110</v>
      </c>
      <c r="AA389" s="125" t="s">
        <v>347</v>
      </c>
      <c r="AB389" s="125" t="s">
        <v>94</v>
      </c>
      <c r="AC389" s="126" t="str">
        <f t="shared" si="114"/>
        <v>CLE-373</v>
      </c>
      <c r="AD389" s="123">
        <v>80111600</v>
      </c>
      <c r="AE389" s="47" t="s">
        <v>675</v>
      </c>
      <c r="AF389" s="127" t="s">
        <v>672</v>
      </c>
      <c r="AG389" s="127" t="str">
        <f t="shared" si="110"/>
        <v>junio</v>
      </c>
      <c r="AH389" s="141">
        <f t="shared" si="106"/>
        <v>4</v>
      </c>
      <c r="AI389" s="132" t="s">
        <v>96</v>
      </c>
      <c r="AJ389" s="151" t="s">
        <v>97</v>
      </c>
      <c r="AK389" s="128">
        <f t="shared" si="113"/>
        <v>13352244</v>
      </c>
      <c r="AL389" s="128">
        <f t="shared" si="104"/>
        <v>13352244</v>
      </c>
      <c r="AM389" s="128"/>
      <c r="AN389" s="132" t="s">
        <v>96</v>
      </c>
      <c r="AO389" s="132" t="s">
        <v>97</v>
      </c>
      <c r="AP389" s="152" t="s">
        <v>99</v>
      </c>
      <c r="AQ389" s="153" t="s">
        <v>100</v>
      </c>
      <c r="AR389" s="129" t="str">
        <f t="shared" si="107"/>
        <v xml:space="preserve">CENTRO DE LENGUAS </v>
      </c>
      <c r="AS389" s="130" t="s">
        <v>601</v>
      </c>
      <c r="AT389" s="131" t="s">
        <v>102</v>
      </c>
      <c r="AU389" s="132" t="s">
        <v>94</v>
      </c>
      <c r="AV389" s="132" t="s">
        <v>94</v>
      </c>
      <c r="AW389" s="133" t="s">
        <v>103</v>
      </c>
      <c r="AX389" s="133" t="s">
        <v>104</v>
      </c>
      <c r="AY389" s="133" t="s">
        <v>105</v>
      </c>
      <c r="AZ389" s="133" t="s">
        <v>103</v>
      </c>
      <c r="BA389" s="133"/>
      <c r="BB389" s="133"/>
    </row>
    <row r="390" spans="2:54" s="3" customFormat="1" ht="60">
      <c r="B390" s="113">
        <v>374</v>
      </c>
      <c r="C390" s="113" t="s">
        <v>290</v>
      </c>
      <c r="D390" s="113" t="s">
        <v>29</v>
      </c>
      <c r="E390" s="113" t="s">
        <v>32</v>
      </c>
      <c r="F390" s="113"/>
      <c r="G390" s="114" t="s">
        <v>324</v>
      </c>
      <c r="H390" s="114" t="s">
        <v>107</v>
      </c>
      <c r="I390" s="113" t="s">
        <v>108</v>
      </c>
      <c r="J390" s="113">
        <v>1</v>
      </c>
      <c r="K390" s="115"/>
      <c r="L390" s="116"/>
      <c r="M390" s="117" t="s">
        <v>604</v>
      </c>
      <c r="N390" s="113">
        <v>1</v>
      </c>
      <c r="O390" s="113" t="s">
        <v>109</v>
      </c>
      <c r="P390" s="119">
        <v>45867</v>
      </c>
      <c r="Q390" s="119">
        <v>45987</v>
      </c>
      <c r="R390" s="120">
        <v>13538842</v>
      </c>
      <c r="S390" s="118"/>
      <c r="T390" s="118"/>
      <c r="U390" s="120"/>
      <c r="V390" s="148">
        <f t="shared" si="112"/>
        <v>4</v>
      </c>
      <c r="W390" s="122">
        <f t="shared" si="109"/>
        <v>13538842</v>
      </c>
      <c r="X390" s="123" t="s">
        <v>92</v>
      </c>
      <c r="Y390" s="124" t="s">
        <v>466</v>
      </c>
      <c r="Z390" s="125" t="s">
        <v>110</v>
      </c>
      <c r="AA390" s="125" t="s">
        <v>347</v>
      </c>
      <c r="AB390" s="125" t="s">
        <v>94</v>
      </c>
      <c r="AC390" s="126" t="str">
        <f t="shared" si="114"/>
        <v>CLE-374</v>
      </c>
      <c r="AD390" s="123">
        <v>80111600</v>
      </c>
      <c r="AE390" s="47" t="s">
        <v>675</v>
      </c>
      <c r="AF390" s="127" t="s">
        <v>672</v>
      </c>
      <c r="AG390" s="127" t="str">
        <f t="shared" si="110"/>
        <v>junio</v>
      </c>
      <c r="AH390" s="141">
        <f t="shared" si="106"/>
        <v>4</v>
      </c>
      <c r="AI390" s="132" t="s">
        <v>96</v>
      </c>
      <c r="AJ390" s="151" t="s">
        <v>97</v>
      </c>
      <c r="AK390" s="128">
        <f t="shared" si="113"/>
        <v>13538842</v>
      </c>
      <c r="AL390" s="128">
        <f t="shared" si="104"/>
        <v>13538842</v>
      </c>
      <c r="AM390" s="128"/>
      <c r="AN390" s="132" t="s">
        <v>96</v>
      </c>
      <c r="AO390" s="132" t="s">
        <v>97</v>
      </c>
      <c r="AP390" s="152" t="s">
        <v>99</v>
      </c>
      <c r="AQ390" s="153" t="s">
        <v>100</v>
      </c>
      <c r="AR390" s="129" t="str">
        <f t="shared" si="107"/>
        <v xml:space="preserve">CENTRO DE LENGUAS </v>
      </c>
      <c r="AS390" s="130" t="s">
        <v>601</v>
      </c>
      <c r="AT390" s="131" t="s">
        <v>102</v>
      </c>
      <c r="AU390" s="132" t="s">
        <v>94</v>
      </c>
      <c r="AV390" s="132" t="s">
        <v>94</v>
      </c>
      <c r="AW390" s="133" t="s">
        <v>103</v>
      </c>
      <c r="AX390" s="133" t="s">
        <v>104</v>
      </c>
      <c r="AY390" s="133" t="s">
        <v>105</v>
      </c>
      <c r="AZ390" s="133" t="s">
        <v>103</v>
      </c>
      <c r="BA390" s="133"/>
      <c r="BB390" s="133"/>
    </row>
    <row r="391" spans="2:54" s="3" customFormat="1" ht="60">
      <c r="B391" s="113">
        <v>375</v>
      </c>
      <c r="C391" s="113" t="s">
        <v>290</v>
      </c>
      <c r="D391" s="113" t="s">
        <v>29</v>
      </c>
      <c r="E391" s="113" t="s">
        <v>32</v>
      </c>
      <c r="F391" s="113"/>
      <c r="G391" s="114" t="s">
        <v>324</v>
      </c>
      <c r="H391" s="114" t="s">
        <v>107</v>
      </c>
      <c r="I391" s="113" t="s">
        <v>108</v>
      </c>
      <c r="J391" s="113">
        <v>1</v>
      </c>
      <c r="K391" s="115"/>
      <c r="L391" s="116"/>
      <c r="M391" s="117" t="s">
        <v>604</v>
      </c>
      <c r="N391" s="113">
        <v>1</v>
      </c>
      <c r="O391" s="113" t="s">
        <v>109</v>
      </c>
      <c r="P391" s="119">
        <v>45867</v>
      </c>
      <c r="Q391" s="119">
        <v>45987</v>
      </c>
      <c r="R391" s="120">
        <v>16440556</v>
      </c>
      <c r="S391" s="118"/>
      <c r="T391" s="118"/>
      <c r="U391" s="120"/>
      <c r="V391" s="148">
        <f t="shared" si="112"/>
        <v>4</v>
      </c>
      <c r="W391" s="122">
        <f t="shared" si="109"/>
        <v>16440556</v>
      </c>
      <c r="X391" s="123" t="s">
        <v>92</v>
      </c>
      <c r="Y391" s="124" t="s">
        <v>466</v>
      </c>
      <c r="Z391" s="125" t="s">
        <v>110</v>
      </c>
      <c r="AA391" s="125" t="s">
        <v>347</v>
      </c>
      <c r="AB391" s="125" t="s">
        <v>94</v>
      </c>
      <c r="AC391" s="126" t="str">
        <f t="shared" si="114"/>
        <v>CLE-375</v>
      </c>
      <c r="AD391" s="123">
        <v>80111600</v>
      </c>
      <c r="AE391" s="47" t="s">
        <v>675</v>
      </c>
      <c r="AF391" s="127" t="s">
        <v>672</v>
      </c>
      <c r="AG391" s="127" t="str">
        <f t="shared" si="110"/>
        <v>junio</v>
      </c>
      <c r="AH391" s="141">
        <f t="shared" si="106"/>
        <v>4</v>
      </c>
      <c r="AI391" s="132" t="s">
        <v>96</v>
      </c>
      <c r="AJ391" s="151" t="s">
        <v>97</v>
      </c>
      <c r="AK391" s="128">
        <f t="shared" si="113"/>
        <v>16440556</v>
      </c>
      <c r="AL391" s="128">
        <f t="shared" si="104"/>
        <v>16440556</v>
      </c>
      <c r="AM391" s="128"/>
      <c r="AN391" s="132" t="s">
        <v>96</v>
      </c>
      <c r="AO391" s="132" t="s">
        <v>97</v>
      </c>
      <c r="AP391" s="152" t="s">
        <v>99</v>
      </c>
      <c r="AQ391" s="153" t="s">
        <v>100</v>
      </c>
      <c r="AR391" s="129" t="str">
        <f t="shared" si="107"/>
        <v xml:space="preserve">CENTRO DE LENGUAS </v>
      </c>
      <c r="AS391" s="130" t="s">
        <v>601</v>
      </c>
      <c r="AT391" s="131" t="s">
        <v>102</v>
      </c>
      <c r="AU391" s="132" t="s">
        <v>94</v>
      </c>
      <c r="AV391" s="132" t="s">
        <v>94</v>
      </c>
      <c r="AW391" s="133" t="s">
        <v>103</v>
      </c>
      <c r="AX391" s="133" t="s">
        <v>104</v>
      </c>
      <c r="AY391" s="133" t="s">
        <v>105</v>
      </c>
      <c r="AZ391" s="133" t="s">
        <v>103</v>
      </c>
      <c r="BA391" s="133"/>
      <c r="BB391" s="133"/>
    </row>
    <row r="392" spans="2:54" s="3" customFormat="1" ht="60">
      <c r="B392" s="113">
        <v>376</v>
      </c>
      <c r="C392" s="113" t="s">
        <v>290</v>
      </c>
      <c r="D392" s="113" t="s">
        <v>29</v>
      </c>
      <c r="E392" s="113" t="s">
        <v>32</v>
      </c>
      <c r="F392" s="113"/>
      <c r="G392" s="114" t="s">
        <v>324</v>
      </c>
      <c r="H392" s="114" t="s">
        <v>107</v>
      </c>
      <c r="I392" s="113" t="s">
        <v>115</v>
      </c>
      <c r="J392" s="113">
        <v>1</v>
      </c>
      <c r="K392" s="115"/>
      <c r="L392" s="116"/>
      <c r="M392" s="117">
        <v>3200901</v>
      </c>
      <c r="N392" s="113">
        <v>1</v>
      </c>
      <c r="O392" s="113" t="s">
        <v>109</v>
      </c>
      <c r="P392" s="119">
        <v>45867</v>
      </c>
      <c r="Q392" s="119">
        <v>45987</v>
      </c>
      <c r="R392" s="120">
        <f>IF($O392="MENSUAL",ROUND((((Q392-P392))/30),0)*$M392,((Q392-P392)/30)*$M392)</f>
        <v>12803604</v>
      </c>
      <c r="S392" s="118"/>
      <c r="T392" s="118"/>
      <c r="U392" s="120">
        <f>IF($O392="MENSUAL",ROUND((((T392-S392))/30),0)*$M392,((T392-S392)/30)*$M392)</f>
        <v>0</v>
      </c>
      <c r="V392" s="148">
        <f t="shared" si="112"/>
        <v>4</v>
      </c>
      <c r="W392" s="122">
        <f t="shared" si="109"/>
        <v>12803604</v>
      </c>
      <c r="X392" s="123" t="s">
        <v>92</v>
      </c>
      <c r="Y392" s="124" t="s">
        <v>466</v>
      </c>
      <c r="Z392" s="125" t="s">
        <v>110</v>
      </c>
      <c r="AA392" s="125" t="s">
        <v>347</v>
      </c>
      <c r="AB392" s="125" t="s">
        <v>94</v>
      </c>
      <c r="AC392" s="126" t="str">
        <f t="shared" si="114"/>
        <v>CLE-376</v>
      </c>
      <c r="AD392" s="123">
        <v>80111600</v>
      </c>
      <c r="AE392" s="47" t="s">
        <v>675</v>
      </c>
      <c r="AF392" s="127" t="s">
        <v>672</v>
      </c>
      <c r="AG392" s="127" t="str">
        <f t="shared" si="110"/>
        <v>junio</v>
      </c>
      <c r="AH392" s="141">
        <f t="shared" si="106"/>
        <v>4</v>
      </c>
      <c r="AI392" s="132" t="s">
        <v>96</v>
      </c>
      <c r="AJ392" s="151" t="s">
        <v>97</v>
      </c>
      <c r="AK392" s="128">
        <f t="shared" si="113"/>
        <v>12803604</v>
      </c>
      <c r="AL392" s="128">
        <f t="shared" si="104"/>
        <v>12803604</v>
      </c>
      <c r="AM392" s="128"/>
      <c r="AN392" s="132" t="s">
        <v>96</v>
      </c>
      <c r="AO392" s="132" t="s">
        <v>97</v>
      </c>
      <c r="AP392" s="152" t="s">
        <v>99</v>
      </c>
      <c r="AQ392" s="153" t="s">
        <v>100</v>
      </c>
      <c r="AR392" s="129" t="str">
        <f t="shared" si="107"/>
        <v xml:space="preserve">CENTRO DE LENGUAS </v>
      </c>
      <c r="AS392" s="130" t="s">
        <v>601</v>
      </c>
      <c r="AT392" s="131" t="s">
        <v>102</v>
      </c>
      <c r="AU392" s="132" t="s">
        <v>94</v>
      </c>
      <c r="AV392" s="132" t="s">
        <v>94</v>
      </c>
      <c r="AW392" s="133" t="s">
        <v>103</v>
      </c>
      <c r="AX392" s="133" t="s">
        <v>104</v>
      </c>
      <c r="AY392" s="133" t="s">
        <v>105</v>
      </c>
      <c r="AZ392" s="133" t="s">
        <v>103</v>
      </c>
      <c r="BA392" s="133"/>
      <c r="BB392" s="133"/>
    </row>
    <row r="393" spans="2:54" s="3" customFormat="1" ht="60">
      <c r="B393" s="113">
        <v>377</v>
      </c>
      <c r="C393" s="113" t="s">
        <v>290</v>
      </c>
      <c r="D393" s="113" t="s">
        <v>29</v>
      </c>
      <c r="E393" s="113" t="s">
        <v>32</v>
      </c>
      <c r="F393" s="113"/>
      <c r="G393" s="114" t="s">
        <v>324</v>
      </c>
      <c r="H393" s="114" t="s">
        <v>107</v>
      </c>
      <c r="I393" s="113" t="s">
        <v>108</v>
      </c>
      <c r="J393" s="113">
        <v>1</v>
      </c>
      <c r="K393" s="115"/>
      <c r="L393" s="116"/>
      <c r="M393" s="117">
        <v>2582083</v>
      </c>
      <c r="N393" s="113">
        <v>1</v>
      </c>
      <c r="O393" s="113" t="s">
        <v>109</v>
      </c>
      <c r="P393" s="119">
        <v>45867</v>
      </c>
      <c r="Q393" s="119">
        <v>45987</v>
      </c>
      <c r="R393" s="120">
        <f>IF($O393="MENSUAL",ROUND((((Q393-P393))/30),0)*$M393,((Q393-P393)/30)*$M393)</f>
        <v>10328332</v>
      </c>
      <c r="S393" s="118"/>
      <c r="T393" s="118"/>
      <c r="U393" s="120">
        <f>IF($O393="MENSUAL",ROUND((((T393-S393))/30),0)*$M393,((T393-S393)/30)*$M393)</f>
        <v>0</v>
      </c>
      <c r="V393" s="148">
        <f t="shared" si="112"/>
        <v>4</v>
      </c>
      <c r="W393" s="122">
        <f t="shared" si="109"/>
        <v>10328332</v>
      </c>
      <c r="X393" s="123" t="s">
        <v>92</v>
      </c>
      <c r="Y393" s="124" t="s">
        <v>466</v>
      </c>
      <c r="Z393" s="125" t="s">
        <v>110</v>
      </c>
      <c r="AA393" s="125" t="s">
        <v>347</v>
      </c>
      <c r="AB393" s="125" t="s">
        <v>94</v>
      </c>
      <c r="AC393" s="126" t="str">
        <f t="shared" si="114"/>
        <v>CLE-377</v>
      </c>
      <c r="AD393" s="123">
        <v>80111600</v>
      </c>
      <c r="AE393" s="47" t="s">
        <v>675</v>
      </c>
      <c r="AF393" s="127" t="s">
        <v>672</v>
      </c>
      <c r="AG393" s="127" t="str">
        <f t="shared" si="110"/>
        <v>junio</v>
      </c>
      <c r="AH393" s="141">
        <f t="shared" si="106"/>
        <v>4</v>
      </c>
      <c r="AI393" s="132" t="s">
        <v>96</v>
      </c>
      <c r="AJ393" s="151" t="s">
        <v>97</v>
      </c>
      <c r="AK393" s="128">
        <f t="shared" si="113"/>
        <v>10328332</v>
      </c>
      <c r="AL393" s="128">
        <f t="shared" si="104"/>
        <v>10328332</v>
      </c>
      <c r="AM393" s="128"/>
      <c r="AN393" s="132" t="s">
        <v>96</v>
      </c>
      <c r="AO393" s="132" t="s">
        <v>97</v>
      </c>
      <c r="AP393" s="152" t="s">
        <v>99</v>
      </c>
      <c r="AQ393" s="153" t="s">
        <v>100</v>
      </c>
      <c r="AR393" s="129" t="str">
        <f t="shared" si="107"/>
        <v xml:space="preserve">CENTRO DE LENGUAS </v>
      </c>
      <c r="AS393" s="130" t="s">
        <v>601</v>
      </c>
      <c r="AT393" s="131" t="s">
        <v>102</v>
      </c>
      <c r="AU393" s="132" t="s">
        <v>94</v>
      </c>
      <c r="AV393" s="132" t="s">
        <v>94</v>
      </c>
      <c r="AW393" s="133" t="s">
        <v>103</v>
      </c>
      <c r="AX393" s="133" t="s">
        <v>104</v>
      </c>
      <c r="AY393" s="133" t="s">
        <v>105</v>
      </c>
      <c r="AZ393" s="133" t="s">
        <v>103</v>
      </c>
      <c r="BA393" s="133"/>
      <c r="BB393" s="133"/>
    </row>
    <row r="394" spans="2:54" s="3" customFormat="1" ht="60">
      <c r="B394" s="113">
        <v>378</v>
      </c>
      <c r="C394" s="113" t="s">
        <v>290</v>
      </c>
      <c r="D394" s="113" t="s">
        <v>29</v>
      </c>
      <c r="E394" s="113" t="s">
        <v>32</v>
      </c>
      <c r="F394" s="113"/>
      <c r="G394" s="114" t="s">
        <v>324</v>
      </c>
      <c r="H394" s="114" t="s">
        <v>107</v>
      </c>
      <c r="I394" s="113" t="s">
        <v>115</v>
      </c>
      <c r="J394" s="113">
        <v>1</v>
      </c>
      <c r="K394" s="115"/>
      <c r="L394" s="116"/>
      <c r="M394" s="117">
        <v>3200901</v>
      </c>
      <c r="N394" s="113">
        <v>1</v>
      </c>
      <c r="O394" s="113" t="s">
        <v>109</v>
      </c>
      <c r="P394" s="119">
        <v>45867</v>
      </c>
      <c r="Q394" s="119">
        <v>45987</v>
      </c>
      <c r="R394" s="120">
        <f>IF($O394="MENSUAL",ROUND((((Q394-P394))/30),0)*$M394,((Q394-P394)/30)*$M394)</f>
        <v>12803604</v>
      </c>
      <c r="S394" s="118"/>
      <c r="T394" s="118"/>
      <c r="U394" s="120">
        <f>IF($O394="MENSUAL",ROUND((((T394-S394))/30),0)*$M394,((T394-S394)/30)*$M394)</f>
        <v>0</v>
      </c>
      <c r="V394" s="148">
        <f t="shared" si="112"/>
        <v>4</v>
      </c>
      <c r="W394" s="122">
        <f t="shared" si="109"/>
        <v>12803604</v>
      </c>
      <c r="X394" s="123" t="s">
        <v>92</v>
      </c>
      <c r="Y394" s="124" t="s">
        <v>466</v>
      </c>
      <c r="Z394" s="125" t="s">
        <v>110</v>
      </c>
      <c r="AA394" s="125" t="s">
        <v>347</v>
      </c>
      <c r="AB394" s="125" t="s">
        <v>94</v>
      </c>
      <c r="AC394" s="126" t="str">
        <f t="shared" si="114"/>
        <v>CLE-378</v>
      </c>
      <c r="AD394" s="123">
        <v>80111600</v>
      </c>
      <c r="AE394" s="47" t="s">
        <v>675</v>
      </c>
      <c r="AF394" s="127" t="s">
        <v>672</v>
      </c>
      <c r="AG394" s="127" t="str">
        <f t="shared" si="110"/>
        <v>junio</v>
      </c>
      <c r="AH394" s="141">
        <f t="shared" si="106"/>
        <v>4</v>
      </c>
      <c r="AI394" s="132" t="s">
        <v>96</v>
      </c>
      <c r="AJ394" s="151" t="s">
        <v>97</v>
      </c>
      <c r="AK394" s="128">
        <f t="shared" si="113"/>
        <v>12803604</v>
      </c>
      <c r="AL394" s="128">
        <f t="shared" si="104"/>
        <v>12803604</v>
      </c>
      <c r="AM394" s="128"/>
      <c r="AN394" s="132" t="s">
        <v>96</v>
      </c>
      <c r="AO394" s="132" t="s">
        <v>97</v>
      </c>
      <c r="AP394" s="152" t="s">
        <v>99</v>
      </c>
      <c r="AQ394" s="153" t="s">
        <v>100</v>
      </c>
      <c r="AR394" s="129" t="str">
        <f t="shared" si="107"/>
        <v xml:space="preserve">CENTRO DE LENGUAS </v>
      </c>
      <c r="AS394" s="130" t="s">
        <v>601</v>
      </c>
      <c r="AT394" s="131" t="s">
        <v>102</v>
      </c>
      <c r="AU394" s="132" t="s">
        <v>94</v>
      </c>
      <c r="AV394" s="132" t="s">
        <v>94</v>
      </c>
      <c r="AW394" s="133" t="s">
        <v>103</v>
      </c>
      <c r="AX394" s="133" t="s">
        <v>104</v>
      </c>
      <c r="AY394" s="133" t="s">
        <v>105</v>
      </c>
      <c r="AZ394" s="133" t="s">
        <v>103</v>
      </c>
      <c r="BA394" s="133"/>
      <c r="BB394" s="133"/>
    </row>
    <row r="395" spans="2:54" s="3" customFormat="1" ht="60">
      <c r="B395" s="113">
        <v>379</v>
      </c>
      <c r="C395" s="113" t="s">
        <v>290</v>
      </c>
      <c r="D395" s="113" t="s">
        <v>29</v>
      </c>
      <c r="E395" s="113" t="s">
        <v>32</v>
      </c>
      <c r="F395" s="113"/>
      <c r="G395" s="114" t="s">
        <v>324</v>
      </c>
      <c r="H395" s="114" t="s">
        <v>107</v>
      </c>
      <c r="I395" s="113" t="s">
        <v>115</v>
      </c>
      <c r="J395" s="113">
        <v>1</v>
      </c>
      <c r="K395" s="115"/>
      <c r="L395" s="116"/>
      <c r="M395" s="117">
        <v>2269201</v>
      </c>
      <c r="N395" s="113">
        <v>1</v>
      </c>
      <c r="O395" s="113" t="s">
        <v>109</v>
      </c>
      <c r="P395" s="119">
        <v>45867</v>
      </c>
      <c r="Q395" s="119">
        <v>45987</v>
      </c>
      <c r="R395" s="120">
        <f>IF($O395="MENSUAL",ROUND((((Q395-P395))/30),0)*$M395,((Q395-P395)/30)*$M395)</f>
        <v>9076804</v>
      </c>
      <c r="S395" s="118"/>
      <c r="T395" s="118"/>
      <c r="U395" s="120">
        <f>IF($O395="MENSUAL",ROUND((((T395-S395))/30),0)*$M395,((T395-S395)/30)*$M395)</f>
        <v>0</v>
      </c>
      <c r="V395" s="148">
        <f t="shared" si="112"/>
        <v>4</v>
      </c>
      <c r="W395" s="122">
        <f t="shared" si="109"/>
        <v>9076804</v>
      </c>
      <c r="X395" s="123" t="s">
        <v>92</v>
      </c>
      <c r="Y395" s="124" t="s">
        <v>466</v>
      </c>
      <c r="Z395" s="125" t="s">
        <v>110</v>
      </c>
      <c r="AA395" s="125" t="s">
        <v>347</v>
      </c>
      <c r="AB395" s="125" t="s">
        <v>94</v>
      </c>
      <c r="AC395" s="126" t="str">
        <f t="shared" si="114"/>
        <v>CLE-379</v>
      </c>
      <c r="AD395" s="123">
        <v>80111600</v>
      </c>
      <c r="AE395" s="47" t="s">
        <v>675</v>
      </c>
      <c r="AF395" s="127" t="s">
        <v>672</v>
      </c>
      <c r="AG395" s="127" t="str">
        <f t="shared" si="110"/>
        <v>junio</v>
      </c>
      <c r="AH395" s="141">
        <f t="shared" si="106"/>
        <v>4</v>
      </c>
      <c r="AI395" s="132" t="s">
        <v>96</v>
      </c>
      <c r="AJ395" s="151" t="s">
        <v>97</v>
      </c>
      <c r="AK395" s="128">
        <f t="shared" si="113"/>
        <v>9076804</v>
      </c>
      <c r="AL395" s="128">
        <f t="shared" si="104"/>
        <v>9076804</v>
      </c>
      <c r="AM395" s="128"/>
      <c r="AN395" s="132" t="s">
        <v>96</v>
      </c>
      <c r="AO395" s="132" t="s">
        <v>97</v>
      </c>
      <c r="AP395" s="152" t="s">
        <v>99</v>
      </c>
      <c r="AQ395" s="153" t="s">
        <v>100</v>
      </c>
      <c r="AR395" s="129" t="str">
        <f t="shared" si="107"/>
        <v xml:space="preserve">CENTRO DE LENGUAS </v>
      </c>
      <c r="AS395" s="130" t="s">
        <v>601</v>
      </c>
      <c r="AT395" s="131" t="s">
        <v>102</v>
      </c>
      <c r="AU395" s="132" t="s">
        <v>94</v>
      </c>
      <c r="AV395" s="132" t="s">
        <v>94</v>
      </c>
      <c r="AW395" s="133" t="s">
        <v>103</v>
      </c>
      <c r="AX395" s="133" t="s">
        <v>104</v>
      </c>
      <c r="AY395" s="133" t="s">
        <v>105</v>
      </c>
      <c r="AZ395" s="133" t="s">
        <v>103</v>
      </c>
      <c r="BA395" s="133"/>
      <c r="BB395" s="133"/>
    </row>
    <row r="396" spans="2:54" s="3" customFormat="1" ht="60">
      <c r="B396" s="113">
        <v>380</v>
      </c>
      <c r="C396" s="113" t="s">
        <v>290</v>
      </c>
      <c r="D396" s="113" t="s">
        <v>29</v>
      </c>
      <c r="E396" s="113" t="s">
        <v>32</v>
      </c>
      <c r="F396" s="113"/>
      <c r="G396" s="114" t="s">
        <v>324</v>
      </c>
      <c r="H396" s="114" t="s">
        <v>107</v>
      </c>
      <c r="I396" s="113" t="s">
        <v>108</v>
      </c>
      <c r="J396" s="113">
        <v>1</v>
      </c>
      <c r="K396" s="115"/>
      <c r="L396" s="116"/>
      <c r="M396" s="117" t="s">
        <v>604</v>
      </c>
      <c r="N396" s="113">
        <v>1</v>
      </c>
      <c r="O396" s="113" t="s">
        <v>109</v>
      </c>
      <c r="P396" s="119">
        <v>45867</v>
      </c>
      <c r="Q396" s="119">
        <v>45987</v>
      </c>
      <c r="R396" s="120">
        <v>13352244</v>
      </c>
      <c r="S396" s="118"/>
      <c r="T396" s="118"/>
      <c r="U396" s="120"/>
      <c r="V396" s="148">
        <f t="shared" si="112"/>
        <v>4</v>
      </c>
      <c r="W396" s="122">
        <f t="shared" si="109"/>
        <v>13352244</v>
      </c>
      <c r="X396" s="123" t="s">
        <v>92</v>
      </c>
      <c r="Y396" s="124" t="s">
        <v>466</v>
      </c>
      <c r="Z396" s="125" t="s">
        <v>110</v>
      </c>
      <c r="AA396" s="125" t="s">
        <v>347</v>
      </c>
      <c r="AB396" s="125" t="s">
        <v>94</v>
      </c>
      <c r="AC396" s="126" t="str">
        <f t="shared" si="114"/>
        <v>CLE-380</v>
      </c>
      <c r="AD396" s="123">
        <v>80111600</v>
      </c>
      <c r="AE396" s="47" t="s">
        <v>675</v>
      </c>
      <c r="AF396" s="127" t="s">
        <v>672</v>
      </c>
      <c r="AG396" s="127" t="str">
        <f t="shared" si="110"/>
        <v>junio</v>
      </c>
      <c r="AH396" s="141">
        <f t="shared" si="106"/>
        <v>4</v>
      </c>
      <c r="AI396" s="132" t="s">
        <v>96</v>
      </c>
      <c r="AJ396" s="151" t="s">
        <v>97</v>
      </c>
      <c r="AK396" s="128">
        <f t="shared" si="113"/>
        <v>13352244</v>
      </c>
      <c r="AL396" s="128">
        <f t="shared" si="104"/>
        <v>13352244</v>
      </c>
      <c r="AM396" s="128"/>
      <c r="AN396" s="132" t="s">
        <v>96</v>
      </c>
      <c r="AO396" s="132" t="s">
        <v>97</v>
      </c>
      <c r="AP396" s="152" t="s">
        <v>99</v>
      </c>
      <c r="AQ396" s="153" t="s">
        <v>100</v>
      </c>
      <c r="AR396" s="129" t="str">
        <f t="shared" si="107"/>
        <v xml:space="preserve">CENTRO DE LENGUAS </v>
      </c>
      <c r="AS396" s="130" t="s">
        <v>601</v>
      </c>
      <c r="AT396" s="131" t="s">
        <v>102</v>
      </c>
      <c r="AU396" s="132" t="s">
        <v>94</v>
      </c>
      <c r="AV396" s="132" t="s">
        <v>94</v>
      </c>
      <c r="AW396" s="133" t="s">
        <v>103</v>
      </c>
      <c r="AX396" s="133" t="s">
        <v>104</v>
      </c>
      <c r="AY396" s="133" t="s">
        <v>105</v>
      </c>
      <c r="AZ396" s="133" t="s">
        <v>103</v>
      </c>
      <c r="BA396" s="133"/>
      <c r="BB396" s="133"/>
    </row>
    <row r="397" spans="2:54" s="3" customFormat="1" ht="60">
      <c r="B397" s="113">
        <v>381</v>
      </c>
      <c r="C397" s="113" t="s">
        <v>290</v>
      </c>
      <c r="D397" s="113" t="s">
        <v>29</v>
      </c>
      <c r="E397" s="113" t="s">
        <v>32</v>
      </c>
      <c r="F397" s="113"/>
      <c r="G397" s="114" t="s">
        <v>324</v>
      </c>
      <c r="H397" s="114" t="s">
        <v>107</v>
      </c>
      <c r="I397" s="113" t="s">
        <v>108</v>
      </c>
      <c r="J397" s="113">
        <v>1</v>
      </c>
      <c r="K397" s="115"/>
      <c r="L397" s="116"/>
      <c r="M397" s="117">
        <v>1856656</v>
      </c>
      <c r="N397" s="113">
        <v>1</v>
      </c>
      <c r="O397" s="113" t="s">
        <v>109</v>
      </c>
      <c r="P397" s="119">
        <v>45867</v>
      </c>
      <c r="Q397" s="119">
        <v>45987</v>
      </c>
      <c r="R397" s="120">
        <f>IF($O397="MENSUAL",ROUND((((Q397-P397))/30),0)*$M397,((Q397-P397)/30)*$M397)</f>
        <v>7426624</v>
      </c>
      <c r="S397" s="118"/>
      <c r="T397" s="118"/>
      <c r="U397" s="120">
        <f>IF($O397="MENSUAL",ROUND((((T397-S397))/30),0)*$M397,((T397-S397)/30)*$M397)</f>
        <v>0</v>
      </c>
      <c r="V397" s="148">
        <f t="shared" si="112"/>
        <v>4</v>
      </c>
      <c r="W397" s="122">
        <f t="shared" si="109"/>
        <v>7426624</v>
      </c>
      <c r="X397" s="123" t="s">
        <v>92</v>
      </c>
      <c r="Y397" s="124" t="s">
        <v>466</v>
      </c>
      <c r="Z397" s="125" t="s">
        <v>110</v>
      </c>
      <c r="AA397" s="125" t="s">
        <v>347</v>
      </c>
      <c r="AB397" s="125" t="s">
        <v>39</v>
      </c>
      <c r="AC397" s="126" t="str">
        <f t="shared" si="114"/>
        <v>CLE-381</v>
      </c>
      <c r="AD397" s="123">
        <v>80111600</v>
      </c>
      <c r="AE397" s="47" t="s">
        <v>675</v>
      </c>
      <c r="AF397" s="127" t="s">
        <v>672</v>
      </c>
      <c r="AG397" s="127" t="str">
        <f t="shared" si="110"/>
        <v>junio</v>
      </c>
      <c r="AH397" s="141">
        <f t="shared" ref="AH397:AH428" si="115">+V397</f>
        <v>4</v>
      </c>
      <c r="AI397" s="132" t="s">
        <v>96</v>
      </c>
      <c r="AJ397" s="151" t="s">
        <v>97</v>
      </c>
      <c r="AK397" s="128">
        <f t="shared" si="113"/>
        <v>7426624</v>
      </c>
      <c r="AL397" s="128">
        <f t="shared" si="104"/>
        <v>7426624</v>
      </c>
      <c r="AM397" s="128"/>
      <c r="AN397" s="132" t="s">
        <v>96</v>
      </c>
      <c r="AO397" s="132" t="s">
        <v>97</v>
      </c>
      <c r="AP397" s="152" t="s">
        <v>99</v>
      </c>
      <c r="AQ397" s="153" t="s">
        <v>100</v>
      </c>
      <c r="AR397" s="129" t="str">
        <f t="shared" ref="AR397:AR428" si="116">E397</f>
        <v xml:space="preserve">CENTRO DE LENGUAS </v>
      </c>
      <c r="AS397" s="130" t="s">
        <v>601</v>
      </c>
      <c r="AT397" s="131" t="s">
        <v>102</v>
      </c>
      <c r="AU397" s="132" t="s">
        <v>94</v>
      </c>
      <c r="AV397" s="132" t="s">
        <v>94</v>
      </c>
      <c r="AW397" s="133" t="s">
        <v>103</v>
      </c>
      <c r="AX397" s="133" t="s">
        <v>104</v>
      </c>
      <c r="AY397" s="133" t="s">
        <v>105</v>
      </c>
      <c r="AZ397" s="133" t="s">
        <v>103</v>
      </c>
      <c r="BA397" s="133"/>
      <c r="BB397" s="133"/>
    </row>
    <row r="398" spans="2:54" s="3" customFormat="1" ht="60">
      <c r="B398" s="113">
        <v>382</v>
      </c>
      <c r="C398" s="113" t="s">
        <v>290</v>
      </c>
      <c r="D398" s="113" t="s">
        <v>29</v>
      </c>
      <c r="E398" s="113" t="s">
        <v>32</v>
      </c>
      <c r="F398" s="113"/>
      <c r="G398" s="114" t="s">
        <v>324</v>
      </c>
      <c r="H398" s="114" t="s">
        <v>107</v>
      </c>
      <c r="I398" s="113" t="s">
        <v>108</v>
      </c>
      <c r="J398" s="113">
        <v>1</v>
      </c>
      <c r="K398" s="115"/>
      <c r="L398" s="116"/>
      <c r="M398" s="117" t="s">
        <v>604</v>
      </c>
      <c r="N398" s="113">
        <v>1</v>
      </c>
      <c r="O398" s="113" t="s">
        <v>109</v>
      </c>
      <c r="P398" s="119">
        <v>45867</v>
      </c>
      <c r="Q398" s="119">
        <v>45987</v>
      </c>
      <c r="R398" s="120">
        <v>13352244</v>
      </c>
      <c r="S398" s="118"/>
      <c r="T398" s="118"/>
      <c r="U398" s="120"/>
      <c r="V398" s="148">
        <f t="shared" si="112"/>
        <v>4</v>
      </c>
      <c r="W398" s="122">
        <f t="shared" ref="W398:W429" si="117">+R398+U398</f>
        <v>13352244</v>
      </c>
      <c r="X398" s="123" t="s">
        <v>92</v>
      </c>
      <c r="Y398" s="124" t="s">
        <v>466</v>
      </c>
      <c r="Z398" s="125" t="s">
        <v>110</v>
      </c>
      <c r="AA398" s="125" t="s">
        <v>347</v>
      </c>
      <c r="AB398" s="125" t="s">
        <v>94</v>
      </c>
      <c r="AC398" s="126" t="str">
        <f t="shared" si="114"/>
        <v>CLE-382</v>
      </c>
      <c r="AD398" s="123">
        <v>80111600</v>
      </c>
      <c r="AE398" s="47" t="s">
        <v>675</v>
      </c>
      <c r="AF398" s="127" t="s">
        <v>672</v>
      </c>
      <c r="AG398" s="127" t="str">
        <f t="shared" ref="AG398:AG429" si="118">+AF398</f>
        <v>junio</v>
      </c>
      <c r="AH398" s="141">
        <f t="shared" si="115"/>
        <v>4</v>
      </c>
      <c r="AI398" s="132" t="s">
        <v>96</v>
      </c>
      <c r="AJ398" s="151" t="s">
        <v>97</v>
      </c>
      <c r="AK398" s="128">
        <f t="shared" si="113"/>
        <v>13352244</v>
      </c>
      <c r="AL398" s="128">
        <f t="shared" si="104"/>
        <v>13352244</v>
      </c>
      <c r="AM398" s="128"/>
      <c r="AN398" s="132" t="s">
        <v>96</v>
      </c>
      <c r="AO398" s="132" t="s">
        <v>97</v>
      </c>
      <c r="AP398" s="152" t="s">
        <v>99</v>
      </c>
      <c r="AQ398" s="153" t="s">
        <v>100</v>
      </c>
      <c r="AR398" s="129" t="str">
        <f t="shared" si="116"/>
        <v xml:space="preserve">CENTRO DE LENGUAS </v>
      </c>
      <c r="AS398" s="130" t="s">
        <v>601</v>
      </c>
      <c r="AT398" s="131" t="s">
        <v>102</v>
      </c>
      <c r="AU398" s="132" t="s">
        <v>94</v>
      </c>
      <c r="AV398" s="132" t="s">
        <v>94</v>
      </c>
      <c r="AW398" s="133" t="s">
        <v>103</v>
      </c>
      <c r="AX398" s="133" t="s">
        <v>104</v>
      </c>
      <c r="AY398" s="133" t="s">
        <v>105</v>
      </c>
      <c r="AZ398" s="133" t="s">
        <v>103</v>
      </c>
      <c r="BA398" s="133"/>
      <c r="BB398" s="133"/>
    </row>
    <row r="399" spans="2:54" s="3" customFormat="1" ht="60">
      <c r="B399" s="113">
        <v>383</v>
      </c>
      <c r="C399" s="113" t="s">
        <v>290</v>
      </c>
      <c r="D399" s="113" t="s">
        <v>29</v>
      </c>
      <c r="E399" s="113" t="s">
        <v>32</v>
      </c>
      <c r="F399" s="113"/>
      <c r="G399" s="114" t="s">
        <v>324</v>
      </c>
      <c r="H399" s="114" t="s">
        <v>107</v>
      </c>
      <c r="I399" s="113" t="s">
        <v>108</v>
      </c>
      <c r="J399" s="113">
        <v>1</v>
      </c>
      <c r="K399" s="115"/>
      <c r="L399" s="116"/>
      <c r="M399" s="117" t="s">
        <v>604</v>
      </c>
      <c r="N399" s="113">
        <v>1</v>
      </c>
      <c r="O399" s="113" t="s">
        <v>109</v>
      </c>
      <c r="P399" s="119">
        <v>45867</v>
      </c>
      <c r="Q399" s="119">
        <v>45987</v>
      </c>
      <c r="R399" s="120">
        <v>16440556</v>
      </c>
      <c r="S399" s="118"/>
      <c r="T399" s="118"/>
      <c r="U399" s="120"/>
      <c r="V399" s="148">
        <f t="shared" si="112"/>
        <v>4</v>
      </c>
      <c r="W399" s="122">
        <f t="shared" si="117"/>
        <v>16440556</v>
      </c>
      <c r="X399" s="123" t="s">
        <v>92</v>
      </c>
      <c r="Y399" s="124" t="s">
        <v>466</v>
      </c>
      <c r="Z399" s="125" t="s">
        <v>110</v>
      </c>
      <c r="AA399" s="125" t="s">
        <v>347</v>
      </c>
      <c r="AB399" s="125" t="s">
        <v>94</v>
      </c>
      <c r="AC399" s="126" t="str">
        <f t="shared" si="114"/>
        <v>CLE-383</v>
      </c>
      <c r="AD399" s="123">
        <v>80111600</v>
      </c>
      <c r="AE399" s="47" t="s">
        <v>675</v>
      </c>
      <c r="AF399" s="127" t="s">
        <v>672</v>
      </c>
      <c r="AG399" s="127" t="str">
        <f t="shared" si="118"/>
        <v>junio</v>
      </c>
      <c r="AH399" s="141">
        <f t="shared" si="115"/>
        <v>4</v>
      </c>
      <c r="AI399" s="132" t="s">
        <v>96</v>
      </c>
      <c r="AJ399" s="151" t="s">
        <v>97</v>
      </c>
      <c r="AK399" s="128">
        <f t="shared" si="113"/>
        <v>16440556</v>
      </c>
      <c r="AL399" s="128">
        <f t="shared" si="104"/>
        <v>16440556</v>
      </c>
      <c r="AM399" s="128"/>
      <c r="AN399" s="132" t="s">
        <v>96</v>
      </c>
      <c r="AO399" s="132" t="s">
        <v>97</v>
      </c>
      <c r="AP399" s="152" t="s">
        <v>99</v>
      </c>
      <c r="AQ399" s="153" t="s">
        <v>100</v>
      </c>
      <c r="AR399" s="129" t="str">
        <f t="shared" si="116"/>
        <v xml:space="preserve">CENTRO DE LENGUAS </v>
      </c>
      <c r="AS399" s="130" t="s">
        <v>601</v>
      </c>
      <c r="AT399" s="131" t="s">
        <v>102</v>
      </c>
      <c r="AU399" s="132" t="s">
        <v>94</v>
      </c>
      <c r="AV399" s="132" t="s">
        <v>94</v>
      </c>
      <c r="AW399" s="133" t="s">
        <v>103</v>
      </c>
      <c r="AX399" s="133" t="s">
        <v>104</v>
      </c>
      <c r="AY399" s="133" t="s">
        <v>105</v>
      </c>
      <c r="AZ399" s="133" t="s">
        <v>103</v>
      </c>
      <c r="BA399" s="133"/>
      <c r="BB399" s="133"/>
    </row>
    <row r="400" spans="2:54" s="3" customFormat="1" ht="60">
      <c r="B400" s="113">
        <v>384</v>
      </c>
      <c r="C400" s="113" t="s">
        <v>290</v>
      </c>
      <c r="D400" s="113" t="s">
        <v>29</v>
      </c>
      <c r="E400" s="113" t="s">
        <v>32</v>
      </c>
      <c r="F400" s="113"/>
      <c r="G400" s="114" t="s">
        <v>324</v>
      </c>
      <c r="H400" s="114" t="s">
        <v>107</v>
      </c>
      <c r="I400" s="113" t="s">
        <v>108</v>
      </c>
      <c r="J400" s="113">
        <v>1</v>
      </c>
      <c r="K400" s="115"/>
      <c r="L400" s="116"/>
      <c r="M400" s="117" t="s">
        <v>604</v>
      </c>
      <c r="N400" s="113">
        <v>1</v>
      </c>
      <c r="O400" s="113" t="s">
        <v>109</v>
      </c>
      <c r="P400" s="119">
        <v>45867</v>
      </c>
      <c r="Q400" s="119">
        <v>45987</v>
      </c>
      <c r="R400" s="120">
        <v>10328338</v>
      </c>
      <c r="S400" s="118"/>
      <c r="T400" s="118"/>
      <c r="U400" s="120"/>
      <c r="V400" s="148">
        <f t="shared" si="112"/>
        <v>4</v>
      </c>
      <c r="W400" s="122">
        <f t="shared" si="117"/>
        <v>10328338</v>
      </c>
      <c r="X400" s="123" t="s">
        <v>92</v>
      </c>
      <c r="Y400" s="124" t="s">
        <v>466</v>
      </c>
      <c r="Z400" s="125" t="s">
        <v>110</v>
      </c>
      <c r="AA400" s="125" t="s">
        <v>347</v>
      </c>
      <c r="AB400" s="125" t="s">
        <v>94</v>
      </c>
      <c r="AC400" s="126" t="str">
        <f t="shared" si="114"/>
        <v>CLE-384</v>
      </c>
      <c r="AD400" s="123">
        <v>80111600</v>
      </c>
      <c r="AE400" s="47" t="s">
        <v>675</v>
      </c>
      <c r="AF400" s="127" t="s">
        <v>672</v>
      </c>
      <c r="AG400" s="127" t="str">
        <f t="shared" si="118"/>
        <v>junio</v>
      </c>
      <c r="AH400" s="141">
        <f t="shared" si="115"/>
        <v>4</v>
      </c>
      <c r="AI400" s="132" t="s">
        <v>96</v>
      </c>
      <c r="AJ400" s="151" t="s">
        <v>97</v>
      </c>
      <c r="AK400" s="128">
        <f t="shared" si="113"/>
        <v>10328338</v>
      </c>
      <c r="AL400" s="128">
        <f t="shared" si="104"/>
        <v>10328338</v>
      </c>
      <c r="AM400" s="128"/>
      <c r="AN400" s="132" t="s">
        <v>96</v>
      </c>
      <c r="AO400" s="132" t="s">
        <v>97</v>
      </c>
      <c r="AP400" s="152" t="s">
        <v>99</v>
      </c>
      <c r="AQ400" s="153" t="s">
        <v>100</v>
      </c>
      <c r="AR400" s="129" t="str">
        <f t="shared" si="116"/>
        <v xml:space="preserve">CENTRO DE LENGUAS </v>
      </c>
      <c r="AS400" s="130" t="s">
        <v>601</v>
      </c>
      <c r="AT400" s="131" t="s">
        <v>102</v>
      </c>
      <c r="AU400" s="132" t="s">
        <v>94</v>
      </c>
      <c r="AV400" s="132" t="s">
        <v>94</v>
      </c>
      <c r="AW400" s="133" t="s">
        <v>103</v>
      </c>
      <c r="AX400" s="133" t="s">
        <v>104</v>
      </c>
      <c r="AY400" s="133" t="s">
        <v>105</v>
      </c>
      <c r="AZ400" s="133" t="s">
        <v>103</v>
      </c>
      <c r="BA400" s="133"/>
      <c r="BB400" s="133"/>
    </row>
    <row r="401" spans="2:54" s="3" customFormat="1" ht="60">
      <c r="B401" s="113">
        <v>385</v>
      </c>
      <c r="C401" s="113" t="s">
        <v>290</v>
      </c>
      <c r="D401" s="113" t="s">
        <v>29</v>
      </c>
      <c r="E401" s="113" t="s">
        <v>32</v>
      </c>
      <c r="F401" s="113"/>
      <c r="G401" s="114" t="s">
        <v>324</v>
      </c>
      <c r="H401" s="114" t="s">
        <v>107</v>
      </c>
      <c r="I401" s="113" t="s">
        <v>108</v>
      </c>
      <c r="J401" s="113">
        <v>1</v>
      </c>
      <c r="K401" s="115"/>
      <c r="L401" s="116"/>
      <c r="M401" s="117" t="s">
        <v>604</v>
      </c>
      <c r="N401" s="113">
        <v>1</v>
      </c>
      <c r="O401" s="113" t="s">
        <v>109</v>
      </c>
      <c r="P401" s="119">
        <v>45867</v>
      </c>
      <c r="Q401" s="119">
        <v>45987</v>
      </c>
      <c r="R401" s="120">
        <v>21288518</v>
      </c>
      <c r="S401" s="118"/>
      <c r="T401" s="118"/>
      <c r="U401" s="120"/>
      <c r="V401" s="148">
        <f t="shared" ref="V401:V432" si="119">ROUND((((Q401-P401)+(T401-S401))/30),0)</f>
        <v>4</v>
      </c>
      <c r="W401" s="122">
        <f t="shared" si="117"/>
        <v>21288518</v>
      </c>
      <c r="X401" s="123" t="s">
        <v>92</v>
      </c>
      <c r="Y401" s="124" t="s">
        <v>466</v>
      </c>
      <c r="Z401" s="125" t="s">
        <v>110</v>
      </c>
      <c r="AA401" s="125" t="s">
        <v>347</v>
      </c>
      <c r="AB401" s="125" t="s">
        <v>94</v>
      </c>
      <c r="AC401" s="126" t="str">
        <f t="shared" si="114"/>
        <v>CLE-385</v>
      </c>
      <c r="AD401" s="123">
        <v>80111600</v>
      </c>
      <c r="AE401" s="47" t="s">
        <v>675</v>
      </c>
      <c r="AF401" s="127" t="s">
        <v>672</v>
      </c>
      <c r="AG401" s="127" t="str">
        <f t="shared" si="118"/>
        <v>junio</v>
      </c>
      <c r="AH401" s="141">
        <f t="shared" si="115"/>
        <v>4</v>
      </c>
      <c r="AI401" s="132" t="s">
        <v>96</v>
      </c>
      <c r="AJ401" s="151" t="s">
        <v>97</v>
      </c>
      <c r="AK401" s="128">
        <f t="shared" ref="AK401:AK432" si="120">+W401</f>
        <v>21288518</v>
      </c>
      <c r="AL401" s="128">
        <f t="shared" ref="AL401:AL447" si="121">+AK401</f>
        <v>21288518</v>
      </c>
      <c r="AM401" s="128"/>
      <c r="AN401" s="132" t="s">
        <v>96</v>
      </c>
      <c r="AO401" s="132" t="s">
        <v>97</v>
      </c>
      <c r="AP401" s="152" t="s">
        <v>99</v>
      </c>
      <c r="AQ401" s="153" t="s">
        <v>100</v>
      </c>
      <c r="AR401" s="129" t="str">
        <f t="shared" si="116"/>
        <v xml:space="preserve">CENTRO DE LENGUAS </v>
      </c>
      <c r="AS401" s="130" t="s">
        <v>601</v>
      </c>
      <c r="AT401" s="131" t="s">
        <v>102</v>
      </c>
      <c r="AU401" s="132" t="s">
        <v>94</v>
      </c>
      <c r="AV401" s="132" t="s">
        <v>94</v>
      </c>
      <c r="AW401" s="133" t="s">
        <v>103</v>
      </c>
      <c r="AX401" s="133" t="s">
        <v>104</v>
      </c>
      <c r="AY401" s="133" t="s">
        <v>105</v>
      </c>
      <c r="AZ401" s="133" t="s">
        <v>103</v>
      </c>
      <c r="BA401" s="133"/>
      <c r="BB401" s="133"/>
    </row>
    <row r="402" spans="2:54" s="3" customFormat="1" ht="60">
      <c r="B402" s="113">
        <v>386</v>
      </c>
      <c r="C402" s="113" t="s">
        <v>290</v>
      </c>
      <c r="D402" s="113" t="s">
        <v>29</v>
      </c>
      <c r="E402" s="113" t="s">
        <v>32</v>
      </c>
      <c r="F402" s="113"/>
      <c r="G402" s="114" t="s">
        <v>324</v>
      </c>
      <c r="H402" s="114" t="s">
        <v>107</v>
      </c>
      <c r="I402" s="113" t="s">
        <v>108</v>
      </c>
      <c r="J402" s="113">
        <v>1</v>
      </c>
      <c r="K402" s="115"/>
      <c r="L402" s="116"/>
      <c r="M402" s="117" t="s">
        <v>604</v>
      </c>
      <c r="N402" s="113">
        <v>1</v>
      </c>
      <c r="O402" s="113" t="s">
        <v>109</v>
      </c>
      <c r="P402" s="119">
        <v>45867</v>
      </c>
      <c r="Q402" s="119">
        <v>45987</v>
      </c>
      <c r="R402" s="120">
        <v>13352244</v>
      </c>
      <c r="S402" s="118"/>
      <c r="T402" s="118"/>
      <c r="U402" s="120"/>
      <c r="V402" s="148">
        <f t="shared" si="119"/>
        <v>4</v>
      </c>
      <c r="W402" s="122">
        <f t="shared" si="117"/>
        <v>13352244</v>
      </c>
      <c r="X402" s="123" t="s">
        <v>92</v>
      </c>
      <c r="Y402" s="124" t="s">
        <v>466</v>
      </c>
      <c r="Z402" s="125" t="s">
        <v>110</v>
      </c>
      <c r="AA402" s="125" t="s">
        <v>347</v>
      </c>
      <c r="AB402" s="125" t="s">
        <v>94</v>
      </c>
      <c r="AC402" s="126" t="str">
        <f t="shared" si="114"/>
        <v>CLE-386</v>
      </c>
      <c r="AD402" s="123">
        <v>80111600</v>
      </c>
      <c r="AE402" s="47" t="s">
        <v>675</v>
      </c>
      <c r="AF402" s="127" t="s">
        <v>672</v>
      </c>
      <c r="AG402" s="127" t="str">
        <f t="shared" si="118"/>
        <v>junio</v>
      </c>
      <c r="AH402" s="141">
        <f t="shared" si="115"/>
        <v>4</v>
      </c>
      <c r="AI402" s="132" t="s">
        <v>96</v>
      </c>
      <c r="AJ402" s="151" t="s">
        <v>97</v>
      </c>
      <c r="AK402" s="128">
        <f t="shared" si="120"/>
        <v>13352244</v>
      </c>
      <c r="AL402" s="128">
        <f t="shared" si="121"/>
        <v>13352244</v>
      </c>
      <c r="AM402" s="128"/>
      <c r="AN402" s="132" t="s">
        <v>96</v>
      </c>
      <c r="AO402" s="132" t="s">
        <v>97</v>
      </c>
      <c r="AP402" s="152" t="s">
        <v>99</v>
      </c>
      <c r="AQ402" s="153" t="s">
        <v>100</v>
      </c>
      <c r="AR402" s="129" t="str">
        <f t="shared" si="116"/>
        <v xml:space="preserve">CENTRO DE LENGUAS </v>
      </c>
      <c r="AS402" s="130" t="s">
        <v>601</v>
      </c>
      <c r="AT402" s="131" t="s">
        <v>102</v>
      </c>
      <c r="AU402" s="132" t="s">
        <v>94</v>
      </c>
      <c r="AV402" s="132" t="s">
        <v>94</v>
      </c>
      <c r="AW402" s="133" t="s">
        <v>103</v>
      </c>
      <c r="AX402" s="133" t="s">
        <v>104</v>
      </c>
      <c r="AY402" s="133" t="s">
        <v>105</v>
      </c>
      <c r="AZ402" s="133" t="s">
        <v>103</v>
      </c>
      <c r="BA402" s="133"/>
      <c r="BB402" s="133"/>
    </row>
    <row r="403" spans="2:54" s="3" customFormat="1" ht="60">
      <c r="B403" s="113">
        <v>387</v>
      </c>
      <c r="C403" s="113" t="s">
        <v>290</v>
      </c>
      <c r="D403" s="113" t="s">
        <v>29</v>
      </c>
      <c r="E403" s="113" t="s">
        <v>32</v>
      </c>
      <c r="F403" s="113"/>
      <c r="G403" s="114" t="s">
        <v>324</v>
      </c>
      <c r="H403" s="114" t="s">
        <v>107</v>
      </c>
      <c r="I403" s="113" t="s">
        <v>108</v>
      </c>
      <c r="J403" s="113">
        <v>1</v>
      </c>
      <c r="K403" s="115"/>
      <c r="L403" s="116"/>
      <c r="M403" s="117" t="s">
        <v>604</v>
      </c>
      <c r="N403" s="113">
        <v>1</v>
      </c>
      <c r="O403" s="113" t="s">
        <v>109</v>
      </c>
      <c r="P403" s="119">
        <v>45867</v>
      </c>
      <c r="Q403" s="119">
        <v>45987</v>
      </c>
      <c r="R403" s="120">
        <v>10328338</v>
      </c>
      <c r="S403" s="118"/>
      <c r="T403" s="118"/>
      <c r="U403" s="120"/>
      <c r="V403" s="148">
        <f t="shared" si="119"/>
        <v>4</v>
      </c>
      <c r="W403" s="122">
        <f t="shared" si="117"/>
        <v>10328338</v>
      </c>
      <c r="X403" s="123" t="s">
        <v>92</v>
      </c>
      <c r="Y403" s="124" t="s">
        <v>466</v>
      </c>
      <c r="Z403" s="125" t="s">
        <v>110</v>
      </c>
      <c r="AA403" s="125" t="s">
        <v>347</v>
      </c>
      <c r="AB403" s="125" t="s">
        <v>94</v>
      </c>
      <c r="AC403" s="126" t="str">
        <f t="shared" si="114"/>
        <v>CLE-387</v>
      </c>
      <c r="AD403" s="123">
        <v>80111600</v>
      </c>
      <c r="AE403" s="47" t="s">
        <v>675</v>
      </c>
      <c r="AF403" s="127" t="s">
        <v>672</v>
      </c>
      <c r="AG403" s="127" t="str">
        <f t="shared" si="118"/>
        <v>junio</v>
      </c>
      <c r="AH403" s="141">
        <f t="shared" si="115"/>
        <v>4</v>
      </c>
      <c r="AI403" s="132" t="s">
        <v>96</v>
      </c>
      <c r="AJ403" s="151" t="s">
        <v>97</v>
      </c>
      <c r="AK403" s="128">
        <f t="shared" si="120"/>
        <v>10328338</v>
      </c>
      <c r="AL403" s="128">
        <f t="shared" si="121"/>
        <v>10328338</v>
      </c>
      <c r="AM403" s="128"/>
      <c r="AN403" s="132" t="s">
        <v>96</v>
      </c>
      <c r="AO403" s="132" t="s">
        <v>97</v>
      </c>
      <c r="AP403" s="152" t="s">
        <v>99</v>
      </c>
      <c r="AQ403" s="153" t="s">
        <v>100</v>
      </c>
      <c r="AR403" s="129" t="str">
        <f t="shared" si="116"/>
        <v xml:space="preserve">CENTRO DE LENGUAS </v>
      </c>
      <c r="AS403" s="130" t="s">
        <v>601</v>
      </c>
      <c r="AT403" s="131" t="s">
        <v>102</v>
      </c>
      <c r="AU403" s="132" t="s">
        <v>94</v>
      </c>
      <c r="AV403" s="132" t="s">
        <v>94</v>
      </c>
      <c r="AW403" s="133" t="s">
        <v>103</v>
      </c>
      <c r="AX403" s="133" t="s">
        <v>104</v>
      </c>
      <c r="AY403" s="133" t="s">
        <v>105</v>
      </c>
      <c r="AZ403" s="133" t="s">
        <v>103</v>
      </c>
      <c r="BA403" s="133"/>
      <c r="BB403" s="133"/>
    </row>
    <row r="404" spans="2:54" s="3" customFormat="1" ht="60">
      <c r="B404" s="113">
        <v>388</v>
      </c>
      <c r="C404" s="113" t="s">
        <v>290</v>
      </c>
      <c r="D404" s="113" t="s">
        <v>29</v>
      </c>
      <c r="E404" s="113" t="s">
        <v>32</v>
      </c>
      <c r="F404" s="113"/>
      <c r="G404" s="114" t="s">
        <v>324</v>
      </c>
      <c r="H404" s="114" t="s">
        <v>107</v>
      </c>
      <c r="I404" s="113" t="s">
        <v>108</v>
      </c>
      <c r="J404" s="113">
        <v>1</v>
      </c>
      <c r="K404" s="115"/>
      <c r="L404" s="116"/>
      <c r="M404" s="117" t="s">
        <v>604</v>
      </c>
      <c r="N404" s="113">
        <v>1</v>
      </c>
      <c r="O404" s="113" t="s">
        <v>109</v>
      </c>
      <c r="P404" s="119">
        <v>45867</v>
      </c>
      <c r="Q404" s="119">
        <v>45987</v>
      </c>
      <c r="R404" s="120">
        <v>13679614</v>
      </c>
      <c r="S404" s="118"/>
      <c r="T404" s="118"/>
      <c r="U404" s="120"/>
      <c r="V404" s="148">
        <f t="shared" si="119"/>
        <v>4</v>
      </c>
      <c r="W404" s="122">
        <f t="shared" si="117"/>
        <v>13679614</v>
      </c>
      <c r="X404" s="123" t="s">
        <v>92</v>
      </c>
      <c r="Y404" s="124" t="s">
        <v>466</v>
      </c>
      <c r="Z404" s="125" t="s">
        <v>110</v>
      </c>
      <c r="AA404" s="125" t="s">
        <v>347</v>
      </c>
      <c r="AB404" s="125" t="s">
        <v>94</v>
      </c>
      <c r="AC404" s="126" t="str">
        <f t="shared" si="114"/>
        <v>CLE-388</v>
      </c>
      <c r="AD404" s="123">
        <v>80111600</v>
      </c>
      <c r="AE404" s="47" t="s">
        <v>675</v>
      </c>
      <c r="AF404" s="127" t="s">
        <v>672</v>
      </c>
      <c r="AG404" s="127" t="str">
        <f t="shared" si="118"/>
        <v>junio</v>
      </c>
      <c r="AH404" s="141">
        <f t="shared" si="115"/>
        <v>4</v>
      </c>
      <c r="AI404" s="132" t="s">
        <v>96</v>
      </c>
      <c r="AJ404" s="151" t="s">
        <v>97</v>
      </c>
      <c r="AK404" s="128">
        <f t="shared" si="120"/>
        <v>13679614</v>
      </c>
      <c r="AL404" s="128">
        <f t="shared" si="121"/>
        <v>13679614</v>
      </c>
      <c r="AM404" s="128"/>
      <c r="AN404" s="132" t="s">
        <v>96</v>
      </c>
      <c r="AO404" s="132" t="s">
        <v>97</v>
      </c>
      <c r="AP404" s="152" t="s">
        <v>99</v>
      </c>
      <c r="AQ404" s="153" t="s">
        <v>100</v>
      </c>
      <c r="AR404" s="129" t="str">
        <f t="shared" si="116"/>
        <v xml:space="preserve">CENTRO DE LENGUAS </v>
      </c>
      <c r="AS404" s="130" t="s">
        <v>601</v>
      </c>
      <c r="AT404" s="131" t="s">
        <v>102</v>
      </c>
      <c r="AU404" s="132" t="s">
        <v>94</v>
      </c>
      <c r="AV404" s="132" t="s">
        <v>94</v>
      </c>
      <c r="AW404" s="133" t="s">
        <v>103</v>
      </c>
      <c r="AX404" s="133" t="s">
        <v>104</v>
      </c>
      <c r="AY404" s="133" t="s">
        <v>105</v>
      </c>
      <c r="AZ404" s="133" t="s">
        <v>103</v>
      </c>
      <c r="BA404" s="133"/>
      <c r="BB404" s="133"/>
    </row>
    <row r="405" spans="2:54" s="3" customFormat="1" ht="60">
      <c r="B405" s="113">
        <v>389</v>
      </c>
      <c r="C405" s="113" t="s">
        <v>290</v>
      </c>
      <c r="D405" s="113" t="s">
        <v>29</v>
      </c>
      <c r="E405" s="113" t="s">
        <v>32</v>
      </c>
      <c r="F405" s="113"/>
      <c r="G405" s="114" t="s">
        <v>324</v>
      </c>
      <c r="H405" s="114" t="s">
        <v>107</v>
      </c>
      <c r="I405" s="113" t="s">
        <v>108</v>
      </c>
      <c r="J405" s="113">
        <v>1</v>
      </c>
      <c r="K405" s="115"/>
      <c r="L405" s="116"/>
      <c r="M405" s="117">
        <v>2582083</v>
      </c>
      <c r="N405" s="113">
        <v>1</v>
      </c>
      <c r="O405" s="113" t="s">
        <v>109</v>
      </c>
      <c r="P405" s="119">
        <v>45867</v>
      </c>
      <c r="Q405" s="119">
        <v>45987</v>
      </c>
      <c r="R405" s="120">
        <f>IF($O405="MENSUAL",ROUND((((Q405-P405))/30),0)*$M405,((Q405-P405)/30)*$M405)</f>
        <v>10328332</v>
      </c>
      <c r="S405" s="118"/>
      <c r="T405" s="118"/>
      <c r="U405" s="120">
        <f>IF($O405="MENSUAL",ROUND((((T405-S405))/30),0)*$M405,((T405-S405)/30)*$M405)</f>
        <v>0</v>
      </c>
      <c r="V405" s="148">
        <f t="shared" si="119"/>
        <v>4</v>
      </c>
      <c r="W405" s="122">
        <f t="shared" si="117"/>
        <v>10328332</v>
      </c>
      <c r="X405" s="123" t="s">
        <v>92</v>
      </c>
      <c r="Y405" s="124" t="s">
        <v>466</v>
      </c>
      <c r="Z405" s="125" t="s">
        <v>110</v>
      </c>
      <c r="AA405" s="125" t="s">
        <v>347</v>
      </c>
      <c r="AB405" s="125" t="s">
        <v>94</v>
      </c>
      <c r="AC405" s="126" t="str">
        <f t="shared" si="114"/>
        <v>CLE-389</v>
      </c>
      <c r="AD405" s="123">
        <v>80111600</v>
      </c>
      <c r="AE405" s="47" t="s">
        <v>675</v>
      </c>
      <c r="AF405" s="127" t="s">
        <v>672</v>
      </c>
      <c r="AG405" s="127" t="str">
        <f t="shared" si="118"/>
        <v>junio</v>
      </c>
      <c r="AH405" s="141">
        <f t="shared" si="115"/>
        <v>4</v>
      </c>
      <c r="AI405" s="132" t="s">
        <v>96</v>
      </c>
      <c r="AJ405" s="151" t="s">
        <v>97</v>
      </c>
      <c r="AK405" s="128">
        <f t="shared" si="120"/>
        <v>10328332</v>
      </c>
      <c r="AL405" s="128">
        <f t="shared" si="121"/>
        <v>10328332</v>
      </c>
      <c r="AM405" s="128"/>
      <c r="AN405" s="132" t="s">
        <v>96</v>
      </c>
      <c r="AO405" s="132" t="s">
        <v>97</v>
      </c>
      <c r="AP405" s="152" t="s">
        <v>99</v>
      </c>
      <c r="AQ405" s="153" t="s">
        <v>100</v>
      </c>
      <c r="AR405" s="129" t="str">
        <f t="shared" si="116"/>
        <v xml:space="preserve">CENTRO DE LENGUAS </v>
      </c>
      <c r="AS405" s="130" t="s">
        <v>601</v>
      </c>
      <c r="AT405" s="131" t="s">
        <v>102</v>
      </c>
      <c r="AU405" s="132" t="s">
        <v>94</v>
      </c>
      <c r="AV405" s="132" t="s">
        <v>94</v>
      </c>
      <c r="AW405" s="133" t="s">
        <v>103</v>
      </c>
      <c r="AX405" s="133" t="s">
        <v>104</v>
      </c>
      <c r="AY405" s="133" t="s">
        <v>105</v>
      </c>
      <c r="AZ405" s="133" t="s">
        <v>103</v>
      </c>
      <c r="BA405" s="133"/>
      <c r="BB405" s="133"/>
    </row>
    <row r="406" spans="2:54" s="3" customFormat="1" ht="60">
      <c r="B406" s="113">
        <v>390</v>
      </c>
      <c r="C406" s="113" t="s">
        <v>290</v>
      </c>
      <c r="D406" s="113" t="s">
        <v>29</v>
      </c>
      <c r="E406" s="113" t="s">
        <v>32</v>
      </c>
      <c r="F406" s="113"/>
      <c r="G406" s="114" t="s">
        <v>324</v>
      </c>
      <c r="H406" s="114" t="s">
        <v>107</v>
      </c>
      <c r="I406" s="113" t="s">
        <v>115</v>
      </c>
      <c r="J406" s="113">
        <v>1</v>
      </c>
      <c r="K406" s="115"/>
      <c r="L406" s="116"/>
      <c r="M406" s="117">
        <v>2269201</v>
      </c>
      <c r="N406" s="113">
        <v>1</v>
      </c>
      <c r="O406" s="113" t="s">
        <v>109</v>
      </c>
      <c r="P406" s="119">
        <v>45867</v>
      </c>
      <c r="Q406" s="119">
        <v>45987</v>
      </c>
      <c r="R406" s="120">
        <f>IF($O406="MENSUAL",ROUND((((Q406-P406))/30),0)*$M406,((Q406-P406)/30)*$M406)</f>
        <v>9076804</v>
      </c>
      <c r="S406" s="118"/>
      <c r="T406" s="118"/>
      <c r="U406" s="120">
        <f>IF($O406="MENSUAL",ROUND((((T406-S406))/30),0)*$M406,((T406-S406)/30)*$M406)</f>
        <v>0</v>
      </c>
      <c r="V406" s="148">
        <f t="shared" si="119"/>
        <v>4</v>
      </c>
      <c r="W406" s="122">
        <f t="shared" si="117"/>
        <v>9076804</v>
      </c>
      <c r="X406" s="123" t="s">
        <v>92</v>
      </c>
      <c r="Y406" s="124" t="s">
        <v>466</v>
      </c>
      <c r="Z406" s="125" t="s">
        <v>110</v>
      </c>
      <c r="AA406" s="125" t="s">
        <v>347</v>
      </c>
      <c r="AB406" s="125" t="s">
        <v>94</v>
      </c>
      <c r="AC406" s="126" t="str">
        <f t="shared" si="114"/>
        <v>CLE-390</v>
      </c>
      <c r="AD406" s="123">
        <v>80111600</v>
      </c>
      <c r="AE406" s="47" t="s">
        <v>675</v>
      </c>
      <c r="AF406" s="127" t="s">
        <v>672</v>
      </c>
      <c r="AG406" s="127" t="str">
        <f t="shared" si="118"/>
        <v>junio</v>
      </c>
      <c r="AH406" s="141">
        <f t="shared" si="115"/>
        <v>4</v>
      </c>
      <c r="AI406" s="132" t="s">
        <v>96</v>
      </c>
      <c r="AJ406" s="151" t="s">
        <v>97</v>
      </c>
      <c r="AK406" s="128">
        <f t="shared" si="120"/>
        <v>9076804</v>
      </c>
      <c r="AL406" s="128">
        <f t="shared" si="121"/>
        <v>9076804</v>
      </c>
      <c r="AM406" s="128"/>
      <c r="AN406" s="132" t="s">
        <v>96</v>
      </c>
      <c r="AO406" s="132" t="s">
        <v>97</v>
      </c>
      <c r="AP406" s="152" t="s">
        <v>99</v>
      </c>
      <c r="AQ406" s="153" t="s">
        <v>100</v>
      </c>
      <c r="AR406" s="129" t="str">
        <f t="shared" si="116"/>
        <v xml:space="preserve">CENTRO DE LENGUAS </v>
      </c>
      <c r="AS406" s="130" t="s">
        <v>601</v>
      </c>
      <c r="AT406" s="131" t="s">
        <v>102</v>
      </c>
      <c r="AU406" s="132" t="s">
        <v>94</v>
      </c>
      <c r="AV406" s="132" t="s">
        <v>94</v>
      </c>
      <c r="AW406" s="133" t="s">
        <v>103</v>
      </c>
      <c r="AX406" s="133" t="s">
        <v>104</v>
      </c>
      <c r="AY406" s="133" t="s">
        <v>105</v>
      </c>
      <c r="AZ406" s="133" t="s">
        <v>103</v>
      </c>
      <c r="BA406" s="133"/>
      <c r="BB406" s="133"/>
    </row>
    <row r="407" spans="2:54" s="3" customFormat="1" ht="60">
      <c r="B407" s="113">
        <v>391</v>
      </c>
      <c r="C407" s="113" t="s">
        <v>290</v>
      </c>
      <c r="D407" s="113" t="s">
        <v>29</v>
      </c>
      <c r="E407" s="113" t="s">
        <v>32</v>
      </c>
      <c r="F407" s="113"/>
      <c r="G407" s="114" t="s">
        <v>324</v>
      </c>
      <c r="H407" s="114" t="s">
        <v>107</v>
      </c>
      <c r="I407" s="113" t="s">
        <v>108</v>
      </c>
      <c r="J407" s="113">
        <v>1</v>
      </c>
      <c r="K407" s="115"/>
      <c r="L407" s="116"/>
      <c r="M407" s="117" t="s">
        <v>604</v>
      </c>
      <c r="N407" s="113">
        <v>1</v>
      </c>
      <c r="O407" s="113" t="s">
        <v>109</v>
      </c>
      <c r="P407" s="119">
        <v>45867</v>
      </c>
      <c r="Q407" s="119">
        <v>45987</v>
      </c>
      <c r="R407" s="120">
        <v>18200474</v>
      </c>
      <c r="S407" s="118"/>
      <c r="T407" s="118"/>
      <c r="U407" s="120"/>
      <c r="V407" s="148">
        <f t="shared" si="119"/>
        <v>4</v>
      </c>
      <c r="W407" s="122">
        <f t="shared" si="117"/>
        <v>18200474</v>
      </c>
      <c r="X407" s="123" t="s">
        <v>92</v>
      </c>
      <c r="Y407" s="124" t="s">
        <v>466</v>
      </c>
      <c r="Z407" s="125" t="s">
        <v>110</v>
      </c>
      <c r="AA407" s="125" t="s">
        <v>347</v>
      </c>
      <c r="AB407" s="125" t="s">
        <v>94</v>
      </c>
      <c r="AC407" s="126" t="str">
        <f t="shared" si="114"/>
        <v>CLE-391</v>
      </c>
      <c r="AD407" s="123">
        <v>80111600</v>
      </c>
      <c r="AE407" s="47" t="s">
        <v>675</v>
      </c>
      <c r="AF407" s="127" t="s">
        <v>672</v>
      </c>
      <c r="AG407" s="127" t="str">
        <f t="shared" si="118"/>
        <v>junio</v>
      </c>
      <c r="AH407" s="141">
        <f t="shared" si="115"/>
        <v>4</v>
      </c>
      <c r="AI407" s="132" t="s">
        <v>96</v>
      </c>
      <c r="AJ407" s="151" t="s">
        <v>97</v>
      </c>
      <c r="AK407" s="128">
        <f t="shared" si="120"/>
        <v>18200474</v>
      </c>
      <c r="AL407" s="128">
        <f t="shared" si="121"/>
        <v>18200474</v>
      </c>
      <c r="AM407" s="128"/>
      <c r="AN407" s="132" t="s">
        <v>96</v>
      </c>
      <c r="AO407" s="132" t="s">
        <v>97</v>
      </c>
      <c r="AP407" s="152" t="s">
        <v>99</v>
      </c>
      <c r="AQ407" s="153" t="s">
        <v>100</v>
      </c>
      <c r="AR407" s="129" t="str">
        <f t="shared" si="116"/>
        <v xml:space="preserve">CENTRO DE LENGUAS </v>
      </c>
      <c r="AS407" s="130" t="s">
        <v>601</v>
      </c>
      <c r="AT407" s="131" t="s">
        <v>102</v>
      </c>
      <c r="AU407" s="132" t="s">
        <v>94</v>
      </c>
      <c r="AV407" s="132" t="s">
        <v>94</v>
      </c>
      <c r="AW407" s="133" t="s">
        <v>103</v>
      </c>
      <c r="AX407" s="133" t="s">
        <v>104</v>
      </c>
      <c r="AY407" s="133" t="s">
        <v>105</v>
      </c>
      <c r="AZ407" s="133" t="s">
        <v>103</v>
      </c>
      <c r="BA407" s="133"/>
      <c r="BB407" s="133"/>
    </row>
    <row r="408" spans="2:54" s="3" customFormat="1" ht="60">
      <c r="B408" s="113">
        <v>392</v>
      </c>
      <c r="C408" s="113" t="s">
        <v>290</v>
      </c>
      <c r="D408" s="113" t="s">
        <v>29</v>
      </c>
      <c r="E408" s="113" t="s">
        <v>32</v>
      </c>
      <c r="F408" s="113"/>
      <c r="G408" s="114" t="s">
        <v>324</v>
      </c>
      <c r="H408" s="114" t="s">
        <v>107</v>
      </c>
      <c r="I408" s="113" t="s">
        <v>108</v>
      </c>
      <c r="J408" s="113">
        <v>1</v>
      </c>
      <c r="K408" s="115"/>
      <c r="L408" s="116"/>
      <c r="M408" s="117" t="s">
        <v>604</v>
      </c>
      <c r="N408" s="113">
        <v>1</v>
      </c>
      <c r="O408" s="113" t="s">
        <v>109</v>
      </c>
      <c r="P408" s="119">
        <v>45867</v>
      </c>
      <c r="Q408" s="119">
        <v>45987</v>
      </c>
      <c r="R408" s="120">
        <v>10328338</v>
      </c>
      <c r="S408" s="118"/>
      <c r="T408" s="118"/>
      <c r="U408" s="120"/>
      <c r="V408" s="148">
        <f t="shared" si="119"/>
        <v>4</v>
      </c>
      <c r="W408" s="122">
        <f t="shared" si="117"/>
        <v>10328338</v>
      </c>
      <c r="X408" s="123" t="s">
        <v>92</v>
      </c>
      <c r="Y408" s="124" t="s">
        <v>466</v>
      </c>
      <c r="Z408" s="125" t="s">
        <v>110</v>
      </c>
      <c r="AA408" s="125" t="s">
        <v>347</v>
      </c>
      <c r="AB408" s="125" t="s">
        <v>94</v>
      </c>
      <c r="AC408" s="126" t="str">
        <f t="shared" si="114"/>
        <v>CLE-392</v>
      </c>
      <c r="AD408" s="123">
        <v>80111600</v>
      </c>
      <c r="AE408" s="47" t="s">
        <v>675</v>
      </c>
      <c r="AF408" s="127" t="s">
        <v>672</v>
      </c>
      <c r="AG408" s="127" t="str">
        <f t="shared" si="118"/>
        <v>junio</v>
      </c>
      <c r="AH408" s="141">
        <f t="shared" si="115"/>
        <v>4</v>
      </c>
      <c r="AI408" s="132" t="s">
        <v>96</v>
      </c>
      <c r="AJ408" s="151" t="s">
        <v>97</v>
      </c>
      <c r="AK408" s="128">
        <f t="shared" si="120"/>
        <v>10328338</v>
      </c>
      <c r="AL408" s="128">
        <f t="shared" si="121"/>
        <v>10328338</v>
      </c>
      <c r="AM408" s="128"/>
      <c r="AN408" s="132" t="s">
        <v>96</v>
      </c>
      <c r="AO408" s="132" t="s">
        <v>97</v>
      </c>
      <c r="AP408" s="152" t="s">
        <v>99</v>
      </c>
      <c r="AQ408" s="153" t="s">
        <v>100</v>
      </c>
      <c r="AR408" s="129" t="str">
        <f t="shared" si="116"/>
        <v xml:space="preserve">CENTRO DE LENGUAS </v>
      </c>
      <c r="AS408" s="130" t="s">
        <v>601</v>
      </c>
      <c r="AT408" s="131" t="s">
        <v>102</v>
      </c>
      <c r="AU408" s="132" t="s">
        <v>94</v>
      </c>
      <c r="AV408" s="132" t="s">
        <v>94</v>
      </c>
      <c r="AW408" s="133" t="s">
        <v>103</v>
      </c>
      <c r="AX408" s="133" t="s">
        <v>104</v>
      </c>
      <c r="AY408" s="133" t="s">
        <v>105</v>
      </c>
      <c r="AZ408" s="133" t="s">
        <v>103</v>
      </c>
      <c r="BA408" s="133"/>
      <c r="BB408" s="133"/>
    </row>
    <row r="409" spans="2:54" s="3" customFormat="1" ht="60">
      <c r="B409" s="113">
        <v>393</v>
      </c>
      <c r="C409" s="113" t="s">
        <v>290</v>
      </c>
      <c r="D409" s="113" t="s">
        <v>29</v>
      </c>
      <c r="E409" s="113" t="s">
        <v>32</v>
      </c>
      <c r="F409" s="113"/>
      <c r="G409" s="114" t="s">
        <v>324</v>
      </c>
      <c r="H409" s="114" t="s">
        <v>107</v>
      </c>
      <c r="I409" s="113" t="s">
        <v>108</v>
      </c>
      <c r="J409" s="113">
        <v>1</v>
      </c>
      <c r="K409" s="115"/>
      <c r="L409" s="116"/>
      <c r="M409" s="117" t="s">
        <v>604</v>
      </c>
      <c r="N409" s="113">
        <v>1</v>
      </c>
      <c r="O409" s="113" t="s">
        <v>109</v>
      </c>
      <c r="P409" s="119">
        <v>45867</v>
      </c>
      <c r="Q409" s="119">
        <v>45987</v>
      </c>
      <c r="R409" s="120">
        <v>13352244</v>
      </c>
      <c r="S409" s="118"/>
      <c r="T409" s="118"/>
      <c r="U409" s="120"/>
      <c r="V409" s="148">
        <f t="shared" si="119"/>
        <v>4</v>
      </c>
      <c r="W409" s="122">
        <f t="shared" si="117"/>
        <v>13352244</v>
      </c>
      <c r="X409" s="123" t="s">
        <v>92</v>
      </c>
      <c r="Y409" s="124" t="s">
        <v>466</v>
      </c>
      <c r="Z409" s="125" t="s">
        <v>110</v>
      </c>
      <c r="AA409" s="125" t="s">
        <v>347</v>
      </c>
      <c r="AB409" s="125" t="s">
        <v>94</v>
      </c>
      <c r="AC409" s="126" t="str">
        <f t="shared" si="114"/>
        <v>CLE-393</v>
      </c>
      <c r="AD409" s="123">
        <v>80111600</v>
      </c>
      <c r="AE409" s="47" t="s">
        <v>675</v>
      </c>
      <c r="AF409" s="127" t="s">
        <v>672</v>
      </c>
      <c r="AG409" s="127" t="str">
        <f t="shared" si="118"/>
        <v>junio</v>
      </c>
      <c r="AH409" s="141">
        <f t="shared" si="115"/>
        <v>4</v>
      </c>
      <c r="AI409" s="132" t="s">
        <v>96</v>
      </c>
      <c r="AJ409" s="151" t="s">
        <v>97</v>
      </c>
      <c r="AK409" s="128">
        <f t="shared" si="120"/>
        <v>13352244</v>
      </c>
      <c r="AL409" s="128">
        <f t="shared" si="121"/>
        <v>13352244</v>
      </c>
      <c r="AM409" s="128"/>
      <c r="AN409" s="132" t="s">
        <v>96</v>
      </c>
      <c r="AO409" s="132" t="s">
        <v>97</v>
      </c>
      <c r="AP409" s="152" t="s">
        <v>99</v>
      </c>
      <c r="AQ409" s="153" t="s">
        <v>100</v>
      </c>
      <c r="AR409" s="129" t="str">
        <f t="shared" si="116"/>
        <v xml:space="preserve">CENTRO DE LENGUAS </v>
      </c>
      <c r="AS409" s="130" t="s">
        <v>601</v>
      </c>
      <c r="AT409" s="131" t="s">
        <v>102</v>
      </c>
      <c r="AU409" s="132" t="s">
        <v>94</v>
      </c>
      <c r="AV409" s="132" t="s">
        <v>94</v>
      </c>
      <c r="AW409" s="133" t="s">
        <v>103</v>
      </c>
      <c r="AX409" s="133" t="s">
        <v>104</v>
      </c>
      <c r="AY409" s="133" t="s">
        <v>105</v>
      </c>
      <c r="AZ409" s="133" t="s">
        <v>103</v>
      </c>
      <c r="BA409" s="133"/>
      <c r="BB409" s="133"/>
    </row>
    <row r="410" spans="2:54" s="3" customFormat="1" ht="60">
      <c r="B410" s="113">
        <v>394</v>
      </c>
      <c r="C410" s="113" t="s">
        <v>290</v>
      </c>
      <c r="D410" s="113" t="s">
        <v>29</v>
      </c>
      <c r="E410" s="113" t="s">
        <v>32</v>
      </c>
      <c r="F410" s="113"/>
      <c r="G410" s="114" t="s">
        <v>324</v>
      </c>
      <c r="H410" s="114" t="s">
        <v>107</v>
      </c>
      <c r="I410" s="113" t="s">
        <v>108</v>
      </c>
      <c r="J410" s="113">
        <v>1</v>
      </c>
      <c r="K410" s="115"/>
      <c r="L410" s="116"/>
      <c r="M410" s="117">
        <v>2582083</v>
      </c>
      <c r="N410" s="113">
        <v>1</v>
      </c>
      <c r="O410" s="113" t="s">
        <v>109</v>
      </c>
      <c r="P410" s="119">
        <v>45867</v>
      </c>
      <c r="Q410" s="119">
        <v>45987</v>
      </c>
      <c r="R410" s="120">
        <f>IF($O410="MENSUAL",ROUND((((Q410-P410))/30),0)*$M410,((Q410-P410)/30)*$M410)</f>
        <v>10328332</v>
      </c>
      <c r="S410" s="118"/>
      <c r="T410" s="118"/>
      <c r="U410" s="120">
        <f>IF($O410="MENSUAL",ROUND((((T410-S410))/30),0)*$M410,((T410-S410)/30)*$M410)</f>
        <v>0</v>
      </c>
      <c r="V410" s="148">
        <f t="shared" si="119"/>
        <v>4</v>
      </c>
      <c r="W410" s="122">
        <f t="shared" si="117"/>
        <v>10328332</v>
      </c>
      <c r="X410" s="123" t="s">
        <v>92</v>
      </c>
      <c r="Y410" s="124" t="s">
        <v>466</v>
      </c>
      <c r="Z410" s="125" t="s">
        <v>110</v>
      </c>
      <c r="AA410" s="125" t="s">
        <v>347</v>
      </c>
      <c r="AB410" s="125" t="s">
        <v>94</v>
      </c>
      <c r="AC410" s="126" t="str">
        <f t="shared" si="114"/>
        <v>CLE-394</v>
      </c>
      <c r="AD410" s="123">
        <v>80111600</v>
      </c>
      <c r="AE410" s="47" t="s">
        <v>675</v>
      </c>
      <c r="AF410" s="127" t="s">
        <v>672</v>
      </c>
      <c r="AG410" s="127" t="str">
        <f t="shared" si="118"/>
        <v>junio</v>
      </c>
      <c r="AH410" s="141">
        <f t="shared" si="115"/>
        <v>4</v>
      </c>
      <c r="AI410" s="132" t="s">
        <v>96</v>
      </c>
      <c r="AJ410" s="151" t="s">
        <v>97</v>
      </c>
      <c r="AK410" s="128">
        <f t="shared" si="120"/>
        <v>10328332</v>
      </c>
      <c r="AL410" s="128">
        <f t="shared" si="121"/>
        <v>10328332</v>
      </c>
      <c r="AM410" s="128"/>
      <c r="AN410" s="132" t="s">
        <v>96</v>
      </c>
      <c r="AO410" s="132" t="s">
        <v>97</v>
      </c>
      <c r="AP410" s="152" t="s">
        <v>99</v>
      </c>
      <c r="AQ410" s="153" t="s">
        <v>100</v>
      </c>
      <c r="AR410" s="129" t="str">
        <f t="shared" si="116"/>
        <v xml:space="preserve">CENTRO DE LENGUAS </v>
      </c>
      <c r="AS410" s="130" t="s">
        <v>601</v>
      </c>
      <c r="AT410" s="131" t="s">
        <v>102</v>
      </c>
      <c r="AU410" s="132" t="s">
        <v>94</v>
      </c>
      <c r="AV410" s="132" t="s">
        <v>94</v>
      </c>
      <c r="AW410" s="133" t="s">
        <v>103</v>
      </c>
      <c r="AX410" s="133" t="s">
        <v>104</v>
      </c>
      <c r="AY410" s="133" t="s">
        <v>105</v>
      </c>
      <c r="AZ410" s="133" t="s">
        <v>103</v>
      </c>
      <c r="BA410" s="133"/>
      <c r="BB410" s="133"/>
    </row>
    <row r="411" spans="2:54" s="3" customFormat="1" ht="60">
      <c r="B411" s="113">
        <v>395</v>
      </c>
      <c r="C411" s="113" t="s">
        <v>290</v>
      </c>
      <c r="D411" s="113" t="s">
        <v>29</v>
      </c>
      <c r="E411" s="113" t="s">
        <v>32</v>
      </c>
      <c r="F411" s="113"/>
      <c r="G411" s="114" t="s">
        <v>324</v>
      </c>
      <c r="H411" s="114" t="s">
        <v>107</v>
      </c>
      <c r="I411" s="113" t="s">
        <v>115</v>
      </c>
      <c r="J411" s="113">
        <v>1</v>
      </c>
      <c r="K411" s="115"/>
      <c r="L411" s="116"/>
      <c r="M411" s="117">
        <v>0</v>
      </c>
      <c r="N411" s="113">
        <v>1</v>
      </c>
      <c r="O411" s="113" t="s">
        <v>109</v>
      </c>
      <c r="P411" s="119">
        <v>45867</v>
      </c>
      <c r="Q411" s="119">
        <v>45987</v>
      </c>
      <c r="R411" s="120">
        <v>0</v>
      </c>
      <c r="S411" s="118"/>
      <c r="T411" s="118"/>
      <c r="U411" s="120">
        <f>IF($O411="MENSUAL",ROUND((((T411-S411))/30),0)*$M411,((T411-S411)/30)*$M411)</f>
        <v>0</v>
      </c>
      <c r="V411" s="148">
        <f t="shared" si="119"/>
        <v>4</v>
      </c>
      <c r="W411" s="122">
        <f t="shared" si="117"/>
        <v>0</v>
      </c>
      <c r="X411" s="123" t="s">
        <v>92</v>
      </c>
      <c r="Y411" s="124" t="s">
        <v>466</v>
      </c>
      <c r="Z411" s="125" t="s">
        <v>110</v>
      </c>
      <c r="AA411" s="125" t="s">
        <v>347</v>
      </c>
      <c r="AB411" s="125" t="s">
        <v>94</v>
      </c>
      <c r="AC411" s="126" t="str">
        <f t="shared" si="114"/>
        <v>CLE-395</v>
      </c>
      <c r="AD411" s="123">
        <v>80111600</v>
      </c>
      <c r="AE411" s="47" t="s">
        <v>675</v>
      </c>
      <c r="AF411" s="127" t="s">
        <v>672</v>
      </c>
      <c r="AG411" s="127" t="str">
        <f t="shared" si="118"/>
        <v>junio</v>
      </c>
      <c r="AH411" s="141">
        <f t="shared" si="115"/>
        <v>4</v>
      </c>
      <c r="AI411" s="132" t="s">
        <v>96</v>
      </c>
      <c r="AJ411" s="151" t="s">
        <v>97</v>
      </c>
      <c r="AK411" s="128">
        <f t="shared" si="120"/>
        <v>0</v>
      </c>
      <c r="AL411" s="128">
        <f t="shared" si="121"/>
        <v>0</v>
      </c>
      <c r="AM411" s="128"/>
      <c r="AN411" s="132" t="s">
        <v>96</v>
      </c>
      <c r="AO411" s="132" t="s">
        <v>97</v>
      </c>
      <c r="AP411" s="152" t="s">
        <v>99</v>
      </c>
      <c r="AQ411" s="153" t="s">
        <v>100</v>
      </c>
      <c r="AR411" s="129" t="str">
        <f t="shared" si="116"/>
        <v xml:space="preserve">CENTRO DE LENGUAS </v>
      </c>
      <c r="AS411" s="130" t="s">
        <v>601</v>
      </c>
      <c r="AT411" s="131" t="s">
        <v>102</v>
      </c>
      <c r="AU411" s="132" t="s">
        <v>94</v>
      </c>
      <c r="AV411" s="132" t="s">
        <v>94</v>
      </c>
      <c r="AW411" s="133" t="s">
        <v>103</v>
      </c>
      <c r="AX411" s="133" t="s">
        <v>104</v>
      </c>
      <c r="AY411" s="133" t="s">
        <v>105</v>
      </c>
      <c r="AZ411" s="133" t="s">
        <v>103</v>
      </c>
      <c r="BA411" s="133"/>
      <c r="BB411" s="133"/>
    </row>
    <row r="412" spans="2:54" s="3" customFormat="1" ht="60">
      <c r="B412" s="113">
        <v>396</v>
      </c>
      <c r="C412" s="113" t="s">
        <v>290</v>
      </c>
      <c r="D412" s="113" t="s">
        <v>29</v>
      </c>
      <c r="E412" s="113" t="s">
        <v>32</v>
      </c>
      <c r="F412" s="113"/>
      <c r="G412" s="114" t="s">
        <v>324</v>
      </c>
      <c r="H412" s="114" t="s">
        <v>107</v>
      </c>
      <c r="I412" s="113" t="s">
        <v>108</v>
      </c>
      <c r="J412" s="113">
        <v>1</v>
      </c>
      <c r="K412" s="115"/>
      <c r="L412" s="116"/>
      <c r="M412" s="117" t="s">
        <v>604</v>
      </c>
      <c r="N412" s="113">
        <v>1</v>
      </c>
      <c r="O412" s="113" t="s">
        <v>109</v>
      </c>
      <c r="P412" s="119">
        <v>45867</v>
      </c>
      <c r="Q412" s="119">
        <v>45987</v>
      </c>
      <c r="R412" s="120">
        <v>21124204</v>
      </c>
      <c r="S412" s="118"/>
      <c r="T412" s="118"/>
      <c r="U412" s="120"/>
      <c r="V412" s="148">
        <f t="shared" si="119"/>
        <v>4</v>
      </c>
      <c r="W412" s="122">
        <f t="shared" si="117"/>
        <v>21124204</v>
      </c>
      <c r="X412" s="123" t="s">
        <v>92</v>
      </c>
      <c r="Y412" s="124" t="s">
        <v>466</v>
      </c>
      <c r="Z412" s="125" t="s">
        <v>110</v>
      </c>
      <c r="AA412" s="125" t="s">
        <v>347</v>
      </c>
      <c r="AB412" s="125" t="s">
        <v>94</v>
      </c>
      <c r="AC412" s="126" t="str">
        <f t="shared" si="114"/>
        <v>CLE-396</v>
      </c>
      <c r="AD412" s="123">
        <v>80111600</v>
      </c>
      <c r="AE412" s="47" t="s">
        <v>675</v>
      </c>
      <c r="AF412" s="127" t="s">
        <v>672</v>
      </c>
      <c r="AG412" s="127" t="str">
        <f t="shared" si="118"/>
        <v>junio</v>
      </c>
      <c r="AH412" s="141">
        <f t="shared" si="115"/>
        <v>4</v>
      </c>
      <c r="AI412" s="132" t="s">
        <v>96</v>
      </c>
      <c r="AJ412" s="151" t="s">
        <v>97</v>
      </c>
      <c r="AK412" s="128">
        <f t="shared" si="120"/>
        <v>21124204</v>
      </c>
      <c r="AL412" s="128">
        <f t="shared" si="121"/>
        <v>21124204</v>
      </c>
      <c r="AM412" s="128"/>
      <c r="AN412" s="132" t="s">
        <v>96</v>
      </c>
      <c r="AO412" s="132" t="s">
        <v>97</v>
      </c>
      <c r="AP412" s="152" t="s">
        <v>99</v>
      </c>
      <c r="AQ412" s="153" t="s">
        <v>100</v>
      </c>
      <c r="AR412" s="129" t="str">
        <f t="shared" si="116"/>
        <v xml:space="preserve">CENTRO DE LENGUAS </v>
      </c>
      <c r="AS412" s="130" t="s">
        <v>601</v>
      </c>
      <c r="AT412" s="131" t="s">
        <v>102</v>
      </c>
      <c r="AU412" s="132" t="s">
        <v>94</v>
      </c>
      <c r="AV412" s="132" t="s">
        <v>94</v>
      </c>
      <c r="AW412" s="133" t="s">
        <v>103</v>
      </c>
      <c r="AX412" s="133" t="s">
        <v>104</v>
      </c>
      <c r="AY412" s="133" t="s">
        <v>105</v>
      </c>
      <c r="AZ412" s="133" t="s">
        <v>103</v>
      </c>
      <c r="BA412" s="133"/>
      <c r="BB412" s="133"/>
    </row>
    <row r="413" spans="2:54" s="3" customFormat="1" ht="60">
      <c r="B413" s="113">
        <v>397</v>
      </c>
      <c r="C413" s="113" t="s">
        <v>290</v>
      </c>
      <c r="D413" s="113" t="s">
        <v>29</v>
      </c>
      <c r="E413" s="113" t="s">
        <v>32</v>
      </c>
      <c r="F413" s="113"/>
      <c r="G413" s="114" t="s">
        <v>324</v>
      </c>
      <c r="H413" s="114" t="s">
        <v>107</v>
      </c>
      <c r="I413" s="113" t="s">
        <v>115</v>
      </c>
      <c r="J413" s="113">
        <v>1</v>
      </c>
      <c r="K413" s="115"/>
      <c r="L413" s="116"/>
      <c r="M413" s="117" t="s">
        <v>604</v>
      </c>
      <c r="N413" s="113">
        <v>1</v>
      </c>
      <c r="O413" s="113" t="s">
        <v>109</v>
      </c>
      <c r="P413" s="119">
        <v>45867</v>
      </c>
      <c r="Q413" s="119">
        <v>45987</v>
      </c>
      <c r="R413" s="120">
        <v>20027902</v>
      </c>
      <c r="S413" s="118"/>
      <c r="T413" s="118"/>
      <c r="U413" s="120"/>
      <c r="V413" s="148">
        <f t="shared" si="119"/>
        <v>4</v>
      </c>
      <c r="W413" s="122">
        <f t="shared" si="117"/>
        <v>20027902</v>
      </c>
      <c r="X413" s="123" t="s">
        <v>92</v>
      </c>
      <c r="Y413" s="124" t="s">
        <v>466</v>
      </c>
      <c r="Z413" s="125" t="s">
        <v>110</v>
      </c>
      <c r="AA413" s="125" t="s">
        <v>347</v>
      </c>
      <c r="AB413" s="125" t="s">
        <v>94</v>
      </c>
      <c r="AC413" s="126" t="str">
        <f t="shared" si="114"/>
        <v>CLE-397</v>
      </c>
      <c r="AD413" s="123">
        <v>80111600</v>
      </c>
      <c r="AE413" s="47" t="s">
        <v>675</v>
      </c>
      <c r="AF413" s="127" t="s">
        <v>672</v>
      </c>
      <c r="AG413" s="127" t="str">
        <f t="shared" si="118"/>
        <v>junio</v>
      </c>
      <c r="AH413" s="141">
        <f t="shared" si="115"/>
        <v>4</v>
      </c>
      <c r="AI413" s="132" t="s">
        <v>96</v>
      </c>
      <c r="AJ413" s="151" t="s">
        <v>97</v>
      </c>
      <c r="AK413" s="128">
        <f t="shared" si="120"/>
        <v>20027902</v>
      </c>
      <c r="AL413" s="128">
        <f t="shared" si="121"/>
        <v>20027902</v>
      </c>
      <c r="AM413" s="128"/>
      <c r="AN413" s="132" t="s">
        <v>96</v>
      </c>
      <c r="AO413" s="132" t="s">
        <v>97</v>
      </c>
      <c r="AP413" s="152" t="s">
        <v>99</v>
      </c>
      <c r="AQ413" s="153" t="s">
        <v>100</v>
      </c>
      <c r="AR413" s="129" t="str">
        <f t="shared" si="116"/>
        <v xml:space="preserve">CENTRO DE LENGUAS </v>
      </c>
      <c r="AS413" s="130" t="s">
        <v>601</v>
      </c>
      <c r="AT413" s="131" t="s">
        <v>102</v>
      </c>
      <c r="AU413" s="132" t="s">
        <v>94</v>
      </c>
      <c r="AV413" s="132" t="s">
        <v>94</v>
      </c>
      <c r="AW413" s="133" t="s">
        <v>103</v>
      </c>
      <c r="AX413" s="133" t="s">
        <v>104</v>
      </c>
      <c r="AY413" s="133" t="s">
        <v>105</v>
      </c>
      <c r="AZ413" s="133" t="s">
        <v>103</v>
      </c>
      <c r="BA413" s="133"/>
      <c r="BB413" s="133"/>
    </row>
    <row r="414" spans="2:54" s="3" customFormat="1" ht="60">
      <c r="B414" s="113">
        <v>398</v>
      </c>
      <c r="C414" s="113" t="s">
        <v>290</v>
      </c>
      <c r="D414" s="113" t="s">
        <v>29</v>
      </c>
      <c r="E414" s="113" t="s">
        <v>32</v>
      </c>
      <c r="F414" s="113"/>
      <c r="G414" s="114" t="s">
        <v>324</v>
      </c>
      <c r="H414" s="114" t="s">
        <v>107</v>
      </c>
      <c r="I414" s="113" t="s">
        <v>108</v>
      </c>
      <c r="J414" s="113">
        <v>1</v>
      </c>
      <c r="K414" s="115"/>
      <c r="L414" s="116"/>
      <c r="M414" s="117" t="s">
        <v>604</v>
      </c>
      <c r="N414" s="113">
        <v>1</v>
      </c>
      <c r="O414" s="113" t="s">
        <v>109</v>
      </c>
      <c r="P414" s="119">
        <v>45867</v>
      </c>
      <c r="Q414" s="119">
        <v>45987</v>
      </c>
      <c r="R414" s="120">
        <v>18200474</v>
      </c>
      <c r="S414" s="118"/>
      <c r="T414" s="118"/>
      <c r="U414" s="120"/>
      <c r="V414" s="148">
        <f t="shared" si="119"/>
        <v>4</v>
      </c>
      <c r="W414" s="122">
        <f t="shared" si="117"/>
        <v>18200474</v>
      </c>
      <c r="X414" s="123" t="s">
        <v>92</v>
      </c>
      <c r="Y414" s="124" t="s">
        <v>466</v>
      </c>
      <c r="Z414" s="125" t="s">
        <v>110</v>
      </c>
      <c r="AA414" s="125" t="s">
        <v>347</v>
      </c>
      <c r="AB414" s="125" t="s">
        <v>94</v>
      </c>
      <c r="AC414" s="126" t="str">
        <f t="shared" si="114"/>
        <v>CLE-398</v>
      </c>
      <c r="AD414" s="123">
        <v>80111600</v>
      </c>
      <c r="AE414" s="47" t="s">
        <v>675</v>
      </c>
      <c r="AF414" s="127" t="s">
        <v>672</v>
      </c>
      <c r="AG414" s="127" t="str">
        <f t="shared" si="118"/>
        <v>junio</v>
      </c>
      <c r="AH414" s="141">
        <f t="shared" si="115"/>
        <v>4</v>
      </c>
      <c r="AI414" s="132" t="s">
        <v>96</v>
      </c>
      <c r="AJ414" s="151" t="s">
        <v>97</v>
      </c>
      <c r="AK414" s="128">
        <f t="shared" si="120"/>
        <v>18200474</v>
      </c>
      <c r="AL414" s="128">
        <f t="shared" si="121"/>
        <v>18200474</v>
      </c>
      <c r="AM414" s="128"/>
      <c r="AN414" s="132" t="s">
        <v>96</v>
      </c>
      <c r="AO414" s="132" t="s">
        <v>97</v>
      </c>
      <c r="AP414" s="152" t="s">
        <v>99</v>
      </c>
      <c r="AQ414" s="153" t="s">
        <v>100</v>
      </c>
      <c r="AR414" s="129" t="str">
        <f t="shared" si="116"/>
        <v xml:space="preserve">CENTRO DE LENGUAS </v>
      </c>
      <c r="AS414" s="130" t="s">
        <v>601</v>
      </c>
      <c r="AT414" s="131" t="s">
        <v>102</v>
      </c>
      <c r="AU414" s="132" t="s">
        <v>94</v>
      </c>
      <c r="AV414" s="132" t="s">
        <v>94</v>
      </c>
      <c r="AW414" s="133" t="s">
        <v>103</v>
      </c>
      <c r="AX414" s="133" t="s">
        <v>104</v>
      </c>
      <c r="AY414" s="133" t="s">
        <v>105</v>
      </c>
      <c r="AZ414" s="133" t="s">
        <v>103</v>
      </c>
      <c r="BA414" s="133"/>
      <c r="BB414" s="133"/>
    </row>
    <row r="415" spans="2:54" s="3" customFormat="1" ht="60">
      <c r="B415" s="113">
        <v>399</v>
      </c>
      <c r="C415" s="113" t="s">
        <v>290</v>
      </c>
      <c r="D415" s="113" t="s">
        <v>29</v>
      </c>
      <c r="E415" s="113" t="s">
        <v>32</v>
      </c>
      <c r="F415" s="113"/>
      <c r="G415" s="114" t="s">
        <v>324</v>
      </c>
      <c r="H415" s="114" t="s">
        <v>107</v>
      </c>
      <c r="I415" s="113" t="s">
        <v>115</v>
      </c>
      <c r="J415" s="113">
        <v>1</v>
      </c>
      <c r="K415" s="115"/>
      <c r="L415" s="116"/>
      <c r="M415" s="117" t="s">
        <v>604</v>
      </c>
      <c r="N415" s="113">
        <v>1</v>
      </c>
      <c r="O415" s="113" t="s">
        <v>109</v>
      </c>
      <c r="P415" s="119">
        <v>45867</v>
      </c>
      <c r="Q415" s="119">
        <v>45987</v>
      </c>
      <c r="R415" s="120">
        <v>21032204</v>
      </c>
      <c r="S415" s="118"/>
      <c r="T415" s="118"/>
      <c r="U415" s="120"/>
      <c r="V415" s="148">
        <f t="shared" si="119"/>
        <v>4</v>
      </c>
      <c r="W415" s="122">
        <f t="shared" si="117"/>
        <v>21032204</v>
      </c>
      <c r="X415" s="123" t="s">
        <v>92</v>
      </c>
      <c r="Y415" s="124" t="s">
        <v>466</v>
      </c>
      <c r="Z415" s="125" t="s">
        <v>110</v>
      </c>
      <c r="AA415" s="125" t="s">
        <v>347</v>
      </c>
      <c r="AB415" s="125" t="s">
        <v>94</v>
      </c>
      <c r="AC415" s="126" t="str">
        <f t="shared" si="114"/>
        <v>CLE-399</v>
      </c>
      <c r="AD415" s="123">
        <v>80111600</v>
      </c>
      <c r="AE415" s="47" t="s">
        <v>675</v>
      </c>
      <c r="AF415" s="127" t="s">
        <v>672</v>
      </c>
      <c r="AG415" s="127" t="str">
        <f t="shared" si="118"/>
        <v>junio</v>
      </c>
      <c r="AH415" s="141">
        <f t="shared" si="115"/>
        <v>4</v>
      </c>
      <c r="AI415" s="132" t="s">
        <v>96</v>
      </c>
      <c r="AJ415" s="151" t="s">
        <v>97</v>
      </c>
      <c r="AK415" s="128">
        <f t="shared" si="120"/>
        <v>21032204</v>
      </c>
      <c r="AL415" s="128">
        <f t="shared" si="121"/>
        <v>21032204</v>
      </c>
      <c r="AM415" s="128"/>
      <c r="AN415" s="132" t="s">
        <v>96</v>
      </c>
      <c r="AO415" s="132" t="s">
        <v>97</v>
      </c>
      <c r="AP415" s="152" t="s">
        <v>99</v>
      </c>
      <c r="AQ415" s="153" t="s">
        <v>100</v>
      </c>
      <c r="AR415" s="129" t="str">
        <f t="shared" si="116"/>
        <v xml:space="preserve">CENTRO DE LENGUAS </v>
      </c>
      <c r="AS415" s="130" t="s">
        <v>601</v>
      </c>
      <c r="AT415" s="131" t="s">
        <v>102</v>
      </c>
      <c r="AU415" s="132" t="s">
        <v>94</v>
      </c>
      <c r="AV415" s="132" t="s">
        <v>94</v>
      </c>
      <c r="AW415" s="133" t="s">
        <v>103</v>
      </c>
      <c r="AX415" s="133" t="s">
        <v>104</v>
      </c>
      <c r="AY415" s="133" t="s">
        <v>105</v>
      </c>
      <c r="AZ415" s="133" t="s">
        <v>103</v>
      </c>
      <c r="BA415" s="133"/>
      <c r="BB415" s="133"/>
    </row>
    <row r="416" spans="2:54" s="3" customFormat="1" ht="60">
      <c r="B416" s="113">
        <v>400</v>
      </c>
      <c r="C416" s="113" t="s">
        <v>290</v>
      </c>
      <c r="D416" s="113" t="s">
        <v>29</v>
      </c>
      <c r="E416" s="113" t="s">
        <v>32</v>
      </c>
      <c r="F416" s="113"/>
      <c r="G416" s="114" t="s">
        <v>324</v>
      </c>
      <c r="H416" s="114" t="s">
        <v>107</v>
      </c>
      <c r="I416" s="113" t="s">
        <v>115</v>
      </c>
      <c r="J416" s="113">
        <v>1</v>
      </c>
      <c r="K416" s="115"/>
      <c r="L416" s="116"/>
      <c r="M416" s="117">
        <v>2269201</v>
      </c>
      <c r="N416" s="113">
        <v>1</v>
      </c>
      <c r="O416" s="113" t="s">
        <v>109</v>
      </c>
      <c r="P416" s="119">
        <v>45867</v>
      </c>
      <c r="Q416" s="119">
        <v>45987</v>
      </c>
      <c r="R416" s="120">
        <f>IF($O416="MENSUAL",ROUND((((Q416-P416))/30),0)*$M416,((Q416-P416)/30)*$M416)</f>
        <v>9076804</v>
      </c>
      <c r="S416" s="118"/>
      <c r="T416" s="118"/>
      <c r="U416" s="120">
        <f>IF($O416="MENSUAL",ROUND((((T416-S416))/30),0)*$M416,((T416-S416)/30)*$M416)</f>
        <v>0</v>
      </c>
      <c r="V416" s="148">
        <f t="shared" si="119"/>
        <v>4</v>
      </c>
      <c r="W416" s="122">
        <f t="shared" si="117"/>
        <v>9076804</v>
      </c>
      <c r="X416" s="123" t="s">
        <v>92</v>
      </c>
      <c r="Y416" s="124" t="s">
        <v>466</v>
      </c>
      <c r="Z416" s="125" t="s">
        <v>110</v>
      </c>
      <c r="AA416" s="125" t="s">
        <v>347</v>
      </c>
      <c r="AB416" s="125" t="s">
        <v>94</v>
      </c>
      <c r="AC416" s="126" t="str">
        <f t="shared" si="114"/>
        <v>CLE-400</v>
      </c>
      <c r="AD416" s="123">
        <v>80111600</v>
      </c>
      <c r="AE416" s="47" t="s">
        <v>675</v>
      </c>
      <c r="AF416" s="127" t="s">
        <v>672</v>
      </c>
      <c r="AG416" s="127" t="str">
        <f t="shared" si="118"/>
        <v>junio</v>
      </c>
      <c r="AH416" s="141">
        <f t="shared" si="115"/>
        <v>4</v>
      </c>
      <c r="AI416" s="132" t="s">
        <v>96</v>
      </c>
      <c r="AJ416" s="151" t="s">
        <v>97</v>
      </c>
      <c r="AK416" s="128">
        <f t="shared" si="120"/>
        <v>9076804</v>
      </c>
      <c r="AL416" s="128">
        <f t="shared" si="121"/>
        <v>9076804</v>
      </c>
      <c r="AM416" s="128"/>
      <c r="AN416" s="132" t="s">
        <v>96</v>
      </c>
      <c r="AO416" s="132" t="s">
        <v>97</v>
      </c>
      <c r="AP416" s="152" t="s">
        <v>99</v>
      </c>
      <c r="AQ416" s="153" t="s">
        <v>100</v>
      </c>
      <c r="AR416" s="129" t="str">
        <f t="shared" si="116"/>
        <v xml:space="preserve">CENTRO DE LENGUAS </v>
      </c>
      <c r="AS416" s="130" t="s">
        <v>601</v>
      </c>
      <c r="AT416" s="131" t="s">
        <v>102</v>
      </c>
      <c r="AU416" s="132" t="s">
        <v>94</v>
      </c>
      <c r="AV416" s="132" t="s">
        <v>94</v>
      </c>
      <c r="AW416" s="133" t="s">
        <v>103</v>
      </c>
      <c r="AX416" s="133" t="s">
        <v>104</v>
      </c>
      <c r="AY416" s="133" t="s">
        <v>105</v>
      </c>
      <c r="AZ416" s="133" t="s">
        <v>103</v>
      </c>
      <c r="BA416" s="133"/>
      <c r="BB416" s="133"/>
    </row>
    <row r="417" spans="2:54" s="3" customFormat="1" ht="60">
      <c r="B417" s="113">
        <v>401</v>
      </c>
      <c r="C417" s="113" t="s">
        <v>290</v>
      </c>
      <c r="D417" s="113" t="s">
        <v>29</v>
      </c>
      <c r="E417" s="113" t="s">
        <v>32</v>
      </c>
      <c r="F417" s="113"/>
      <c r="G417" s="114" t="s">
        <v>324</v>
      </c>
      <c r="H417" s="114" t="s">
        <v>107</v>
      </c>
      <c r="I417" s="113" t="s">
        <v>115</v>
      </c>
      <c r="J417" s="113">
        <v>1</v>
      </c>
      <c r="K417" s="115"/>
      <c r="L417" s="116"/>
      <c r="M417" s="117" t="s">
        <v>604</v>
      </c>
      <c r="N417" s="113">
        <v>1</v>
      </c>
      <c r="O417" s="113" t="s">
        <v>109</v>
      </c>
      <c r="P417" s="119">
        <v>45867</v>
      </c>
      <c r="Q417" s="119">
        <v>45987</v>
      </c>
      <c r="R417" s="120">
        <v>16918002</v>
      </c>
      <c r="S417" s="118"/>
      <c r="T417" s="118"/>
      <c r="U417" s="120"/>
      <c r="V417" s="148">
        <f t="shared" si="119"/>
        <v>4</v>
      </c>
      <c r="W417" s="122">
        <f t="shared" si="117"/>
        <v>16918002</v>
      </c>
      <c r="X417" s="123" t="s">
        <v>92</v>
      </c>
      <c r="Y417" s="124" t="s">
        <v>466</v>
      </c>
      <c r="Z417" s="125" t="s">
        <v>110</v>
      </c>
      <c r="AA417" s="125" t="s">
        <v>347</v>
      </c>
      <c r="AB417" s="125" t="s">
        <v>94</v>
      </c>
      <c r="AC417" s="126" t="str">
        <f t="shared" ref="AC417:AC445" si="122">"CLE-"&amp;B417</f>
        <v>CLE-401</v>
      </c>
      <c r="AD417" s="123">
        <v>80111600</v>
      </c>
      <c r="AE417" s="47" t="s">
        <v>675</v>
      </c>
      <c r="AF417" s="127" t="s">
        <v>672</v>
      </c>
      <c r="AG417" s="127" t="str">
        <f t="shared" si="118"/>
        <v>junio</v>
      </c>
      <c r="AH417" s="141">
        <f t="shared" si="115"/>
        <v>4</v>
      </c>
      <c r="AI417" s="132" t="s">
        <v>96</v>
      </c>
      <c r="AJ417" s="151" t="s">
        <v>97</v>
      </c>
      <c r="AK417" s="128">
        <f t="shared" si="120"/>
        <v>16918002</v>
      </c>
      <c r="AL417" s="128">
        <f t="shared" si="121"/>
        <v>16918002</v>
      </c>
      <c r="AM417" s="128"/>
      <c r="AN417" s="132" t="s">
        <v>96</v>
      </c>
      <c r="AO417" s="132" t="s">
        <v>97</v>
      </c>
      <c r="AP417" s="152" t="s">
        <v>99</v>
      </c>
      <c r="AQ417" s="153" t="s">
        <v>100</v>
      </c>
      <c r="AR417" s="129" t="str">
        <f t="shared" si="116"/>
        <v xml:space="preserve">CENTRO DE LENGUAS </v>
      </c>
      <c r="AS417" s="130" t="s">
        <v>601</v>
      </c>
      <c r="AT417" s="131" t="s">
        <v>102</v>
      </c>
      <c r="AU417" s="132" t="s">
        <v>94</v>
      </c>
      <c r="AV417" s="132" t="s">
        <v>94</v>
      </c>
      <c r="AW417" s="133" t="s">
        <v>103</v>
      </c>
      <c r="AX417" s="133" t="s">
        <v>104</v>
      </c>
      <c r="AY417" s="133" t="s">
        <v>105</v>
      </c>
      <c r="AZ417" s="133" t="s">
        <v>103</v>
      </c>
      <c r="BA417" s="133"/>
      <c r="BB417" s="133"/>
    </row>
    <row r="418" spans="2:54" s="3" customFormat="1" ht="60">
      <c r="B418" s="113">
        <v>402</v>
      </c>
      <c r="C418" s="113" t="s">
        <v>290</v>
      </c>
      <c r="D418" s="113" t="s">
        <v>29</v>
      </c>
      <c r="E418" s="113" t="s">
        <v>32</v>
      </c>
      <c r="F418" s="113"/>
      <c r="G418" s="114" t="s">
        <v>324</v>
      </c>
      <c r="H418" s="114" t="s">
        <v>107</v>
      </c>
      <c r="I418" s="113" t="s">
        <v>108</v>
      </c>
      <c r="J418" s="113">
        <v>1</v>
      </c>
      <c r="K418" s="115"/>
      <c r="L418" s="116"/>
      <c r="M418" s="117" t="s">
        <v>604</v>
      </c>
      <c r="N418" s="113">
        <v>1</v>
      </c>
      <c r="O418" s="113" t="s">
        <v>109</v>
      </c>
      <c r="P418" s="119">
        <v>45867</v>
      </c>
      <c r="Q418" s="119">
        <v>45987</v>
      </c>
      <c r="R418" s="120">
        <v>15259012</v>
      </c>
      <c r="S418" s="118"/>
      <c r="T418" s="118"/>
      <c r="U418" s="120"/>
      <c r="V418" s="148">
        <f t="shared" si="119"/>
        <v>4</v>
      </c>
      <c r="W418" s="122">
        <f t="shared" si="117"/>
        <v>15259012</v>
      </c>
      <c r="X418" s="123" t="s">
        <v>92</v>
      </c>
      <c r="Y418" s="124" t="s">
        <v>466</v>
      </c>
      <c r="Z418" s="125" t="s">
        <v>110</v>
      </c>
      <c r="AA418" s="125" t="s">
        <v>347</v>
      </c>
      <c r="AB418" s="125" t="s">
        <v>94</v>
      </c>
      <c r="AC418" s="126" t="str">
        <f t="shared" si="122"/>
        <v>CLE-402</v>
      </c>
      <c r="AD418" s="123">
        <v>80111600</v>
      </c>
      <c r="AE418" s="47" t="s">
        <v>675</v>
      </c>
      <c r="AF418" s="127" t="s">
        <v>672</v>
      </c>
      <c r="AG418" s="127" t="str">
        <f t="shared" si="118"/>
        <v>junio</v>
      </c>
      <c r="AH418" s="141">
        <f t="shared" si="115"/>
        <v>4</v>
      </c>
      <c r="AI418" s="132" t="s">
        <v>96</v>
      </c>
      <c r="AJ418" s="151" t="s">
        <v>97</v>
      </c>
      <c r="AK418" s="128">
        <f t="shared" si="120"/>
        <v>15259012</v>
      </c>
      <c r="AL418" s="128">
        <f t="shared" si="121"/>
        <v>15259012</v>
      </c>
      <c r="AM418" s="128"/>
      <c r="AN418" s="132" t="s">
        <v>96</v>
      </c>
      <c r="AO418" s="132" t="s">
        <v>97</v>
      </c>
      <c r="AP418" s="152" t="s">
        <v>99</v>
      </c>
      <c r="AQ418" s="153" t="s">
        <v>100</v>
      </c>
      <c r="AR418" s="129" t="str">
        <f t="shared" si="116"/>
        <v xml:space="preserve">CENTRO DE LENGUAS </v>
      </c>
      <c r="AS418" s="130" t="s">
        <v>601</v>
      </c>
      <c r="AT418" s="131" t="s">
        <v>102</v>
      </c>
      <c r="AU418" s="132" t="s">
        <v>94</v>
      </c>
      <c r="AV418" s="132" t="s">
        <v>94</v>
      </c>
      <c r="AW418" s="133" t="s">
        <v>103</v>
      </c>
      <c r="AX418" s="133" t="s">
        <v>104</v>
      </c>
      <c r="AY418" s="133" t="s">
        <v>105</v>
      </c>
      <c r="AZ418" s="133" t="s">
        <v>103</v>
      </c>
      <c r="BA418" s="133"/>
      <c r="BB418" s="133"/>
    </row>
    <row r="419" spans="2:54" s="3" customFormat="1" ht="60">
      <c r="B419" s="113">
        <v>403</v>
      </c>
      <c r="C419" s="113" t="s">
        <v>290</v>
      </c>
      <c r="D419" s="113" t="s">
        <v>29</v>
      </c>
      <c r="E419" s="113" t="s">
        <v>32</v>
      </c>
      <c r="F419" s="113"/>
      <c r="G419" s="114" t="s">
        <v>324</v>
      </c>
      <c r="H419" s="114" t="s">
        <v>107</v>
      </c>
      <c r="I419" s="113" t="s">
        <v>108</v>
      </c>
      <c r="J419" s="113">
        <v>1</v>
      </c>
      <c r="K419" s="115"/>
      <c r="L419" s="116"/>
      <c r="M419" s="117" t="s">
        <v>604</v>
      </c>
      <c r="N419" s="113">
        <v>1</v>
      </c>
      <c r="O419" s="113" t="s">
        <v>109</v>
      </c>
      <c r="P419" s="119">
        <v>45867</v>
      </c>
      <c r="Q419" s="119">
        <v>45987</v>
      </c>
      <c r="R419" s="120">
        <v>20469892</v>
      </c>
      <c r="S419" s="118"/>
      <c r="T419" s="118"/>
      <c r="U419" s="120"/>
      <c r="V419" s="148">
        <f t="shared" si="119"/>
        <v>4</v>
      </c>
      <c r="W419" s="122">
        <f t="shared" si="117"/>
        <v>20469892</v>
      </c>
      <c r="X419" s="123" t="s">
        <v>92</v>
      </c>
      <c r="Y419" s="124" t="s">
        <v>466</v>
      </c>
      <c r="Z419" s="125" t="s">
        <v>110</v>
      </c>
      <c r="AA419" s="125" t="s">
        <v>347</v>
      </c>
      <c r="AB419" s="125" t="s">
        <v>94</v>
      </c>
      <c r="AC419" s="126" t="str">
        <f t="shared" si="122"/>
        <v>CLE-403</v>
      </c>
      <c r="AD419" s="123">
        <v>80111600</v>
      </c>
      <c r="AE419" s="47" t="s">
        <v>675</v>
      </c>
      <c r="AF419" s="127" t="s">
        <v>672</v>
      </c>
      <c r="AG419" s="127" t="str">
        <f t="shared" si="118"/>
        <v>junio</v>
      </c>
      <c r="AH419" s="141">
        <f t="shared" si="115"/>
        <v>4</v>
      </c>
      <c r="AI419" s="132" t="s">
        <v>96</v>
      </c>
      <c r="AJ419" s="151" t="s">
        <v>97</v>
      </c>
      <c r="AK419" s="128">
        <f t="shared" si="120"/>
        <v>20469892</v>
      </c>
      <c r="AL419" s="128">
        <f t="shared" si="121"/>
        <v>20469892</v>
      </c>
      <c r="AM419" s="128"/>
      <c r="AN419" s="132" t="s">
        <v>96</v>
      </c>
      <c r="AO419" s="132" t="s">
        <v>97</v>
      </c>
      <c r="AP419" s="152" t="s">
        <v>99</v>
      </c>
      <c r="AQ419" s="153" t="s">
        <v>100</v>
      </c>
      <c r="AR419" s="129" t="str">
        <f t="shared" si="116"/>
        <v xml:space="preserve">CENTRO DE LENGUAS </v>
      </c>
      <c r="AS419" s="130" t="s">
        <v>601</v>
      </c>
      <c r="AT419" s="131" t="s">
        <v>102</v>
      </c>
      <c r="AU419" s="132" t="s">
        <v>94</v>
      </c>
      <c r="AV419" s="132" t="s">
        <v>94</v>
      </c>
      <c r="AW419" s="133" t="s">
        <v>103</v>
      </c>
      <c r="AX419" s="133" t="s">
        <v>104</v>
      </c>
      <c r="AY419" s="133" t="s">
        <v>105</v>
      </c>
      <c r="AZ419" s="133" t="s">
        <v>103</v>
      </c>
      <c r="BA419" s="133"/>
      <c r="BB419" s="133"/>
    </row>
    <row r="420" spans="2:54" s="3" customFormat="1" ht="60">
      <c r="B420" s="113">
        <v>404</v>
      </c>
      <c r="C420" s="113" t="s">
        <v>290</v>
      </c>
      <c r="D420" s="113" t="s">
        <v>29</v>
      </c>
      <c r="E420" s="113" t="s">
        <v>32</v>
      </c>
      <c r="F420" s="113"/>
      <c r="G420" s="114" t="s">
        <v>324</v>
      </c>
      <c r="H420" s="114" t="s">
        <v>107</v>
      </c>
      <c r="I420" s="113" t="s">
        <v>108</v>
      </c>
      <c r="J420" s="113">
        <v>1</v>
      </c>
      <c r="K420" s="115"/>
      <c r="L420" s="116"/>
      <c r="M420" s="117">
        <v>3307511</v>
      </c>
      <c r="N420" s="113">
        <v>1</v>
      </c>
      <c r="O420" s="113" t="s">
        <v>109</v>
      </c>
      <c r="P420" s="119">
        <v>45867</v>
      </c>
      <c r="Q420" s="119">
        <v>45987</v>
      </c>
      <c r="R420" s="120">
        <f>IF($O420="MENSUAL",ROUND((((Q420-P420))/30),0)*$M420,((Q420-P420)/30)*$M420)</f>
        <v>13230044</v>
      </c>
      <c r="S420" s="118"/>
      <c r="T420" s="118"/>
      <c r="U420" s="120">
        <f t="shared" ref="U420:U425" si="123">IF($O420="MENSUAL",ROUND((((T420-S420))/30),0)*$M420,((T420-S420)/30)*$M420)</f>
        <v>0</v>
      </c>
      <c r="V420" s="148">
        <f t="shared" si="119"/>
        <v>4</v>
      </c>
      <c r="W420" s="122">
        <f t="shared" si="117"/>
        <v>13230044</v>
      </c>
      <c r="X420" s="123" t="s">
        <v>92</v>
      </c>
      <c r="Y420" s="124" t="s">
        <v>466</v>
      </c>
      <c r="Z420" s="125" t="s">
        <v>110</v>
      </c>
      <c r="AA420" s="125" t="s">
        <v>347</v>
      </c>
      <c r="AB420" s="125" t="s">
        <v>94</v>
      </c>
      <c r="AC420" s="126" t="str">
        <f t="shared" si="122"/>
        <v>CLE-404</v>
      </c>
      <c r="AD420" s="123">
        <v>80111600</v>
      </c>
      <c r="AE420" s="47" t="s">
        <v>675</v>
      </c>
      <c r="AF420" s="127" t="s">
        <v>672</v>
      </c>
      <c r="AG420" s="127" t="str">
        <f t="shared" si="118"/>
        <v>junio</v>
      </c>
      <c r="AH420" s="141">
        <f t="shared" si="115"/>
        <v>4</v>
      </c>
      <c r="AI420" s="132" t="s">
        <v>96</v>
      </c>
      <c r="AJ420" s="151" t="s">
        <v>97</v>
      </c>
      <c r="AK420" s="128">
        <f t="shared" si="120"/>
        <v>13230044</v>
      </c>
      <c r="AL420" s="128">
        <f t="shared" si="121"/>
        <v>13230044</v>
      </c>
      <c r="AM420" s="128"/>
      <c r="AN420" s="132" t="s">
        <v>96</v>
      </c>
      <c r="AO420" s="132" t="s">
        <v>97</v>
      </c>
      <c r="AP420" s="152" t="s">
        <v>99</v>
      </c>
      <c r="AQ420" s="153" t="s">
        <v>100</v>
      </c>
      <c r="AR420" s="129" t="str">
        <f t="shared" si="116"/>
        <v xml:space="preserve">CENTRO DE LENGUAS </v>
      </c>
      <c r="AS420" s="130" t="s">
        <v>601</v>
      </c>
      <c r="AT420" s="131" t="s">
        <v>102</v>
      </c>
      <c r="AU420" s="132" t="s">
        <v>94</v>
      </c>
      <c r="AV420" s="132" t="s">
        <v>94</v>
      </c>
      <c r="AW420" s="133" t="s">
        <v>103</v>
      </c>
      <c r="AX420" s="133" t="s">
        <v>104</v>
      </c>
      <c r="AY420" s="133" t="s">
        <v>105</v>
      </c>
      <c r="AZ420" s="133" t="s">
        <v>103</v>
      </c>
      <c r="BA420" s="133"/>
      <c r="BB420" s="133"/>
    </row>
    <row r="421" spans="2:54" s="3" customFormat="1" ht="60">
      <c r="B421" s="113">
        <v>405</v>
      </c>
      <c r="C421" s="113" t="s">
        <v>290</v>
      </c>
      <c r="D421" s="113" t="s">
        <v>29</v>
      </c>
      <c r="E421" s="113" t="s">
        <v>32</v>
      </c>
      <c r="F421" s="113"/>
      <c r="G421" s="114" t="s">
        <v>324</v>
      </c>
      <c r="H421" s="114" t="s">
        <v>107</v>
      </c>
      <c r="I421" s="113" t="s">
        <v>108</v>
      </c>
      <c r="J421" s="113">
        <v>1</v>
      </c>
      <c r="K421" s="115"/>
      <c r="L421" s="116"/>
      <c r="M421" s="117">
        <v>1856656</v>
      </c>
      <c r="N421" s="113">
        <v>1</v>
      </c>
      <c r="O421" s="113" t="s">
        <v>109</v>
      </c>
      <c r="P421" s="119">
        <v>45867</v>
      </c>
      <c r="Q421" s="119">
        <v>45987</v>
      </c>
      <c r="R421" s="120">
        <f>IF($O421="MENSUAL",ROUND((((Q421-P421))/30),0)*$M421,((Q421-P421)/30)*$M421)</f>
        <v>7426624</v>
      </c>
      <c r="S421" s="118"/>
      <c r="T421" s="118"/>
      <c r="U421" s="120">
        <f t="shared" si="123"/>
        <v>0</v>
      </c>
      <c r="V421" s="148">
        <f t="shared" si="119"/>
        <v>4</v>
      </c>
      <c r="W421" s="122">
        <f t="shared" si="117"/>
        <v>7426624</v>
      </c>
      <c r="X421" s="123" t="s">
        <v>92</v>
      </c>
      <c r="Y421" s="124" t="s">
        <v>466</v>
      </c>
      <c r="Z421" s="125" t="s">
        <v>110</v>
      </c>
      <c r="AA421" s="125" t="s">
        <v>347</v>
      </c>
      <c r="AB421" s="125" t="s">
        <v>39</v>
      </c>
      <c r="AC421" s="126" t="str">
        <f t="shared" si="122"/>
        <v>CLE-405</v>
      </c>
      <c r="AD421" s="123">
        <v>80111600</v>
      </c>
      <c r="AE421" s="47" t="s">
        <v>675</v>
      </c>
      <c r="AF421" s="127" t="s">
        <v>672</v>
      </c>
      <c r="AG421" s="127" t="str">
        <f t="shared" si="118"/>
        <v>junio</v>
      </c>
      <c r="AH421" s="141">
        <f t="shared" si="115"/>
        <v>4</v>
      </c>
      <c r="AI421" s="132" t="s">
        <v>96</v>
      </c>
      <c r="AJ421" s="151" t="s">
        <v>97</v>
      </c>
      <c r="AK421" s="128">
        <f t="shared" si="120"/>
        <v>7426624</v>
      </c>
      <c r="AL421" s="128">
        <f t="shared" si="121"/>
        <v>7426624</v>
      </c>
      <c r="AM421" s="128"/>
      <c r="AN421" s="132" t="s">
        <v>96</v>
      </c>
      <c r="AO421" s="132" t="s">
        <v>97</v>
      </c>
      <c r="AP421" s="152" t="s">
        <v>99</v>
      </c>
      <c r="AQ421" s="153" t="s">
        <v>100</v>
      </c>
      <c r="AR421" s="129" t="str">
        <f t="shared" si="116"/>
        <v xml:space="preserve">CENTRO DE LENGUAS </v>
      </c>
      <c r="AS421" s="130" t="s">
        <v>601</v>
      </c>
      <c r="AT421" s="131" t="s">
        <v>102</v>
      </c>
      <c r="AU421" s="132" t="s">
        <v>94</v>
      </c>
      <c r="AV421" s="132" t="s">
        <v>94</v>
      </c>
      <c r="AW421" s="133" t="s">
        <v>103</v>
      </c>
      <c r="AX421" s="133" t="s">
        <v>104</v>
      </c>
      <c r="AY421" s="133" t="s">
        <v>105</v>
      </c>
      <c r="AZ421" s="133" t="s">
        <v>103</v>
      </c>
      <c r="BA421" s="133"/>
      <c r="BB421" s="133"/>
    </row>
    <row r="422" spans="2:54" s="3" customFormat="1" ht="60">
      <c r="B422" s="113">
        <v>406</v>
      </c>
      <c r="C422" s="113" t="s">
        <v>290</v>
      </c>
      <c r="D422" s="113" t="s">
        <v>29</v>
      </c>
      <c r="E422" s="113" t="s">
        <v>32</v>
      </c>
      <c r="F422" s="113"/>
      <c r="G422" s="114" t="s">
        <v>324</v>
      </c>
      <c r="H422" s="114" t="s">
        <v>107</v>
      </c>
      <c r="I422" s="113" t="s">
        <v>108</v>
      </c>
      <c r="J422" s="113">
        <v>1</v>
      </c>
      <c r="K422" s="115"/>
      <c r="L422" s="116"/>
      <c r="M422" s="117">
        <v>1856656</v>
      </c>
      <c r="N422" s="113">
        <v>1</v>
      </c>
      <c r="O422" s="113" t="s">
        <v>109</v>
      </c>
      <c r="P422" s="119">
        <v>45867</v>
      </c>
      <c r="Q422" s="119">
        <v>45987</v>
      </c>
      <c r="R422" s="120">
        <f>IF($O422="MENSUAL",ROUND((((Q422-P422))/30),0)*$M422,((Q422-P422)/30)*$M422)</f>
        <v>7426624</v>
      </c>
      <c r="S422" s="118"/>
      <c r="T422" s="118"/>
      <c r="U422" s="120">
        <f t="shared" si="123"/>
        <v>0</v>
      </c>
      <c r="V422" s="148">
        <f t="shared" si="119"/>
        <v>4</v>
      </c>
      <c r="W422" s="122">
        <f t="shared" si="117"/>
        <v>7426624</v>
      </c>
      <c r="X422" s="123" t="s">
        <v>92</v>
      </c>
      <c r="Y422" s="124" t="s">
        <v>466</v>
      </c>
      <c r="Z422" s="125" t="s">
        <v>110</v>
      </c>
      <c r="AA422" s="125" t="s">
        <v>347</v>
      </c>
      <c r="AB422" s="125" t="s">
        <v>94</v>
      </c>
      <c r="AC422" s="126" t="str">
        <f t="shared" si="122"/>
        <v>CLE-406</v>
      </c>
      <c r="AD422" s="123">
        <v>80111600</v>
      </c>
      <c r="AE422" s="47" t="s">
        <v>675</v>
      </c>
      <c r="AF422" s="127" t="s">
        <v>672</v>
      </c>
      <c r="AG422" s="127" t="str">
        <f t="shared" si="118"/>
        <v>junio</v>
      </c>
      <c r="AH422" s="141">
        <f t="shared" si="115"/>
        <v>4</v>
      </c>
      <c r="AI422" s="132" t="s">
        <v>96</v>
      </c>
      <c r="AJ422" s="151" t="s">
        <v>97</v>
      </c>
      <c r="AK422" s="128">
        <f t="shared" si="120"/>
        <v>7426624</v>
      </c>
      <c r="AL422" s="128">
        <f t="shared" si="121"/>
        <v>7426624</v>
      </c>
      <c r="AM422" s="128"/>
      <c r="AN422" s="132" t="s">
        <v>96</v>
      </c>
      <c r="AO422" s="132" t="s">
        <v>97</v>
      </c>
      <c r="AP422" s="152" t="s">
        <v>99</v>
      </c>
      <c r="AQ422" s="153" t="s">
        <v>100</v>
      </c>
      <c r="AR422" s="129" t="str">
        <f t="shared" si="116"/>
        <v xml:space="preserve">CENTRO DE LENGUAS </v>
      </c>
      <c r="AS422" s="130" t="s">
        <v>601</v>
      </c>
      <c r="AT422" s="131" t="s">
        <v>102</v>
      </c>
      <c r="AU422" s="132" t="s">
        <v>94</v>
      </c>
      <c r="AV422" s="132" t="s">
        <v>94</v>
      </c>
      <c r="AW422" s="133" t="s">
        <v>103</v>
      </c>
      <c r="AX422" s="133" t="s">
        <v>104</v>
      </c>
      <c r="AY422" s="133" t="s">
        <v>105</v>
      </c>
      <c r="AZ422" s="133" t="s">
        <v>103</v>
      </c>
      <c r="BA422" s="133"/>
      <c r="BB422" s="133"/>
    </row>
    <row r="423" spans="2:54" s="3" customFormat="1" ht="60">
      <c r="B423" s="113">
        <v>407</v>
      </c>
      <c r="C423" s="113" t="s">
        <v>290</v>
      </c>
      <c r="D423" s="113" t="s">
        <v>29</v>
      </c>
      <c r="E423" s="113" t="s">
        <v>32</v>
      </c>
      <c r="F423" s="113"/>
      <c r="G423" s="114" t="s">
        <v>634</v>
      </c>
      <c r="H423" s="114" t="s">
        <v>107</v>
      </c>
      <c r="I423" s="113" t="s">
        <v>89</v>
      </c>
      <c r="J423" s="113"/>
      <c r="K423" s="115"/>
      <c r="L423" s="116"/>
      <c r="M423" s="179">
        <f>120122948-115298794-2901712+1650180+4524912+33275288-39394096</f>
        <v>1978726</v>
      </c>
      <c r="N423" s="113">
        <v>1</v>
      </c>
      <c r="O423" s="113" t="s">
        <v>109</v>
      </c>
      <c r="P423" s="119">
        <v>45839</v>
      </c>
      <c r="Q423" s="119">
        <v>45990</v>
      </c>
      <c r="R423" s="176">
        <f>+M423</f>
        <v>1978726</v>
      </c>
      <c r="S423" s="118"/>
      <c r="T423" s="118"/>
      <c r="U423" s="120">
        <f t="shared" si="123"/>
        <v>0</v>
      </c>
      <c r="V423" s="148">
        <f t="shared" si="119"/>
        <v>5</v>
      </c>
      <c r="W423" s="122">
        <f t="shared" si="117"/>
        <v>1978726</v>
      </c>
      <c r="X423" s="123" t="s">
        <v>92</v>
      </c>
      <c r="Y423" s="124" t="s">
        <v>466</v>
      </c>
      <c r="Z423" s="125" t="s">
        <v>110</v>
      </c>
      <c r="AA423" s="125" t="s">
        <v>347</v>
      </c>
      <c r="AB423" s="125" t="s">
        <v>110</v>
      </c>
      <c r="AC423" s="126" t="str">
        <f t="shared" si="122"/>
        <v>CLE-407</v>
      </c>
      <c r="AD423" s="123">
        <v>80111600</v>
      </c>
      <c r="AE423" s="47" t="s">
        <v>679</v>
      </c>
      <c r="AF423" s="127" t="s">
        <v>670</v>
      </c>
      <c r="AG423" s="127" t="str">
        <f t="shared" si="118"/>
        <v>julio</v>
      </c>
      <c r="AH423" s="141">
        <f t="shared" si="115"/>
        <v>5</v>
      </c>
      <c r="AI423" s="132" t="s">
        <v>96</v>
      </c>
      <c r="AJ423" s="151" t="s">
        <v>97</v>
      </c>
      <c r="AK423" s="180">
        <f t="shared" si="120"/>
        <v>1978726</v>
      </c>
      <c r="AL423" s="180">
        <f t="shared" si="121"/>
        <v>1978726</v>
      </c>
      <c r="AM423" s="128"/>
      <c r="AN423" s="132" t="s">
        <v>96</v>
      </c>
      <c r="AO423" s="132" t="s">
        <v>97</v>
      </c>
      <c r="AP423" s="152" t="s">
        <v>99</v>
      </c>
      <c r="AQ423" s="153" t="s">
        <v>100</v>
      </c>
      <c r="AR423" s="129" t="str">
        <f t="shared" si="116"/>
        <v xml:space="preserve">CENTRO DE LENGUAS </v>
      </c>
      <c r="AS423" s="130" t="s">
        <v>680</v>
      </c>
      <c r="AT423" s="131" t="s">
        <v>102</v>
      </c>
      <c r="AU423" s="132" t="s">
        <v>94</v>
      </c>
      <c r="AV423" s="132" t="s">
        <v>94</v>
      </c>
      <c r="AW423" s="133" t="s">
        <v>103</v>
      </c>
      <c r="AX423" s="133" t="s">
        <v>104</v>
      </c>
      <c r="AY423" s="133" t="s">
        <v>105</v>
      </c>
      <c r="AZ423" s="133" t="s">
        <v>103</v>
      </c>
      <c r="BA423" s="133"/>
      <c r="BB423" s="133"/>
    </row>
    <row r="424" spans="2:54" s="3" customFormat="1" ht="60">
      <c r="B424" s="113">
        <v>408</v>
      </c>
      <c r="C424" s="113" t="s">
        <v>290</v>
      </c>
      <c r="D424" s="113" t="s">
        <v>29</v>
      </c>
      <c r="E424" s="113" t="s">
        <v>32</v>
      </c>
      <c r="F424" s="113"/>
      <c r="G424" s="114" t="s">
        <v>324</v>
      </c>
      <c r="H424" s="114" t="s">
        <v>107</v>
      </c>
      <c r="I424" s="113" t="s">
        <v>108</v>
      </c>
      <c r="J424" s="113">
        <v>1</v>
      </c>
      <c r="K424" s="115"/>
      <c r="L424" s="116"/>
      <c r="M424" s="117">
        <v>1856657</v>
      </c>
      <c r="N424" s="113">
        <v>1</v>
      </c>
      <c r="O424" s="113" t="s">
        <v>109</v>
      </c>
      <c r="P424" s="119">
        <v>45867</v>
      </c>
      <c r="Q424" s="119">
        <v>45927</v>
      </c>
      <c r="R424" s="120">
        <f>IF($O424="MENSUAL",ROUND((((Q424-P424))/30),0)*$M424,((Q424-P424)/30)*$M424)</f>
        <v>3713314</v>
      </c>
      <c r="S424" s="118"/>
      <c r="T424" s="118"/>
      <c r="U424" s="120">
        <f t="shared" si="123"/>
        <v>0</v>
      </c>
      <c r="V424" s="148">
        <f t="shared" si="119"/>
        <v>2</v>
      </c>
      <c r="W424" s="122">
        <f t="shared" si="117"/>
        <v>3713314</v>
      </c>
      <c r="X424" s="123" t="s">
        <v>92</v>
      </c>
      <c r="Y424" s="124" t="s">
        <v>466</v>
      </c>
      <c r="Z424" s="125" t="s">
        <v>110</v>
      </c>
      <c r="AA424" s="125" t="s">
        <v>347</v>
      </c>
      <c r="AB424" s="125" t="s">
        <v>94</v>
      </c>
      <c r="AC424" s="126" t="str">
        <f t="shared" si="122"/>
        <v>CLE-408</v>
      </c>
      <c r="AD424" s="123">
        <v>80111600</v>
      </c>
      <c r="AE424" s="47" t="s">
        <v>675</v>
      </c>
      <c r="AF424" s="127" t="s">
        <v>681</v>
      </c>
      <c r="AG424" s="127" t="str">
        <f t="shared" si="118"/>
        <v>JULIO</v>
      </c>
      <c r="AH424" s="141">
        <f t="shared" si="115"/>
        <v>2</v>
      </c>
      <c r="AI424" s="132" t="s">
        <v>96</v>
      </c>
      <c r="AJ424" s="151" t="s">
        <v>97</v>
      </c>
      <c r="AK424" s="128">
        <f t="shared" si="120"/>
        <v>3713314</v>
      </c>
      <c r="AL424" s="128">
        <f t="shared" si="121"/>
        <v>3713314</v>
      </c>
      <c r="AM424" s="128"/>
      <c r="AN424" s="132" t="s">
        <v>96</v>
      </c>
      <c r="AO424" s="132" t="s">
        <v>97</v>
      </c>
      <c r="AP424" s="152" t="s">
        <v>99</v>
      </c>
      <c r="AQ424" s="153" t="s">
        <v>100</v>
      </c>
      <c r="AR424" s="129" t="str">
        <f t="shared" si="116"/>
        <v xml:space="preserve">CENTRO DE LENGUAS </v>
      </c>
      <c r="AS424" s="130" t="s">
        <v>680</v>
      </c>
      <c r="AT424" s="131" t="s">
        <v>102</v>
      </c>
      <c r="AU424" s="132" t="s">
        <v>94</v>
      </c>
      <c r="AV424" s="132" t="s">
        <v>94</v>
      </c>
      <c r="AW424" s="133" t="s">
        <v>103</v>
      </c>
      <c r="AX424" s="133" t="s">
        <v>104</v>
      </c>
      <c r="AY424" s="133" t="s">
        <v>105</v>
      </c>
      <c r="AZ424" s="133" t="s">
        <v>103</v>
      </c>
      <c r="BA424" s="133"/>
      <c r="BB424" s="133"/>
    </row>
    <row r="425" spans="2:54" s="3" customFormat="1" ht="60">
      <c r="B425" s="113">
        <v>409</v>
      </c>
      <c r="C425" s="113" t="s">
        <v>290</v>
      </c>
      <c r="D425" s="113" t="s">
        <v>29</v>
      </c>
      <c r="E425" s="113" t="s">
        <v>32</v>
      </c>
      <c r="F425" s="113"/>
      <c r="G425" s="114" t="s">
        <v>324</v>
      </c>
      <c r="H425" s="114" t="s">
        <v>107</v>
      </c>
      <c r="I425" s="113" t="s">
        <v>108</v>
      </c>
      <c r="J425" s="113">
        <v>1</v>
      </c>
      <c r="K425" s="115"/>
      <c r="L425" s="116"/>
      <c r="M425" s="117">
        <v>0</v>
      </c>
      <c r="N425" s="113">
        <v>1</v>
      </c>
      <c r="O425" s="113" t="s">
        <v>109</v>
      </c>
      <c r="P425" s="119">
        <v>45867</v>
      </c>
      <c r="Q425" s="119">
        <v>45927</v>
      </c>
      <c r="R425" s="120">
        <f>IF($O425="MENSUAL",ROUND((((Q425-P425))/30),0)*$M425,((Q425-P425)/30)*$M425)</f>
        <v>0</v>
      </c>
      <c r="S425" s="118"/>
      <c r="T425" s="118"/>
      <c r="U425" s="120">
        <f t="shared" si="123"/>
        <v>0</v>
      </c>
      <c r="V425" s="148">
        <f t="shared" si="119"/>
        <v>2</v>
      </c>
      <c r="W425" s="122">
        <f t="shared" si="117"/>
        <v>0</v>
      </c>
      <c r="X425" s="123" t="s">
        <v>92</v>
      </c>
      <c r="Y425" s="124" t="s">
        <v>466</v>
      </c>
      <c r="Z425" s="125" t="s">
        <v>110</v>
      </c>
      <c r="AA425" s="125" t="s">
        <v>347</v>
      </c>
      <c r="AB425" s="177" t="s">
        <v>710</v>
      </c>
      <c r="AC425" s="126" t="str">
        <f t="shared" si="122"/>
        <v>CLE-409</v>
      </c>
      <c r="AD425" s="123">
        <v>80111600</v>
      </c>
      <c r="AE425" s="47" t="s">
        <v>675</v>
      </c>
      <c r="AF425" s="127" t="s">
        <v>681</v>
      </c>
      <c r="AG425" s="127" t="str">
        <f t="shared" si="118"/>
        <v>JULIO</v>
      </c>
      <c r="AH425" s="141">
        <f t="shared" si="115"/>
        <v>2</v>
      </c>
      <c r="AI425" s="132" t="s">
        <v>96</v>
      </c>
      <c r="AJ425" s="151" t="s">
        <v>97</v>
      </c>
      <c r="AK425" s="128">
        <f t="shared" si="120"/>
        <v>0</v>
      </c>
      <c r="AL425" s="128">
        <f t="shared" si="121"/>
        <v>0</v>
      </c>
      <c r="AM425" s="128"/>
      <c r="AN425" s="132" t="s">
        <v>96</v>
      </c>
      <c r="AO425" s="132" t="s">
        <v>97</v>
      </c>
      <c r="AP425" s="152" t="s">
        <v>99</v>
      </c>
      <c r="AQ425" s="153" t="s">
        <v>100</v>
      </c>
      <c r="AR425" s="129" t="str">
        <f t="shared" si="116"/>
        <v xml:space="preserve">CENTRO DE LENGUAS </v>
      </c>
      <c r="AS425" s="130" t="s">
        <v>680</v>
      </c>
      <c r="AT425" s="131" t="s">
        <v>102</v>
      </c>
      <c r="AU425" s="132" t="s">
        <v>94</v>
      </c>
      <c r="AV425" s="132" t="s">
        <v>94</v>
      </c>
      <c r="AW425" s="133" t="s">
        <v>103</v>
      </c>
      <c r="AX425" s="133" t="s">
        <v>104</v>
      </c>
      <c r="AY425" s="133" t="s">
        <v>105</v>
      </c>
      <c r="AZ425" s="133" t="s">
        <v>103</v>
      </c>
      <c r="BA425" s="133"/>
      <c r="BB425" s="133"/>
    </row>
    <row r="426" spans="2:54" s="3" customFormat="1" ht="60">
      <c r="B426" s="113">
        <v>410</v>
      </c>
      <c r="C426" s="113" t="s">
        <v>290</v>
      </c>
      <c r="D426" s="113" t="s">
        <v>29</v>
      </c>
      <c r="E426" s="113" t="s">
        <v>32</v>
      </c>
      <c r="F426" s="113"/>
      <c r="G426" s="114" t="s">
        <v>324</v>
      </c>
      <c r="H426" s="114" t="s">
        <v>107</v>
      </c>
      <c r="I426" s="113" t="s">
        <v>108</v>
      </c>
      <c r="J426" s="113">
        <v>1</v>
      </c>
      <c r="K426" s="115"/>
      <c r="L426" s="116"/>
      <c r="M426" s="117" t="s">
        <v>604</v>
      </c>
      <c r="N426" s="113">
        <v>1</v>
      </c>
      <c r="O426" s="113" t="s">
        <v>109</v>
      </c>
      <c r="P426" s="119">
        <v>45867</v>
      </c>
      <c r="Q426" s="119">
        <v>45988</v>
      </c>
      <c r="R426" s="120">
        <v>4606112</v>
      </c>
      <c r="S426" s="118"/>
      <c r="T426" s="118"/>
      <c r="U426" s="120">
        <v>0</v>
      </c>
      <c r="V426" s="148">
        <f t="shared" si="119"/>
        <v>4</v>
      </c>
      <c r="W426" s="122">
        <f t="shared" si="117"/>
        <v>4606112</v>
      </c>
      <c r="X426" s="123" t="s">
        <v>92</v>
      </c>
      <c r="Y426" s="124" t="s">
        <v>466</v>
      </c>
      <c r="Z426" s="125" t="s">
        <v>110</v>
      </c>
      <c r="AA426" s="125" t="s">
        <v>347</v>
      </c>
      <c r="AB426" s="125" t="s">
        <v>94</v>
      </c>
      <c r="AC426" s="126" t="str">
        <f t="shared" si="122"/>
        <v>CLE-410</v>
      </c>
      <c r="AD426" s="123">
        <v>80111600</v>
      </c>
      <c r="AE426" s="47" t="s">
        <v>675</v>
      </c>
      <c r="AF426" s="127" t="s">
        <v>681</v>
      </c>
      <c r="AG426" s="127" t="str">
        <f t="shared" si="118"/>
        <v>JULIO</v>
      </c>
      <c r="AH426" s="141">
        <f t="shared" si="115"/>
        <v>4</v>
      </c>
      <c r="AI426" s="132" t="s">
        <v>96</v>
      </c>
      <c r="AJ426" s="151" t="s">
        <v>97</v>
      </c>
      <c r="AK426" s="128">
        <f t="shared" si="120"/>
        <v>4606112</v>
      </c>
      <c r="AL426" s="128">
        <f t="shared" si="121"/>
        <v>4606112</v>
      </c>
      <c r="AM426" s="128"/>
      <c r="AN426" s="132" t="s">
        <v>96</v>
      </c>
      <c r="AO426" s="132" t="s">
        <v>97</v>
      </c>
      <c r="AP426" s="152" t="s">
        <v>99</v>
      </c>
      <c r="AQ426" s="153" t="s">
        <v>100</v>
      </c>
      <c r="AR426" s="129" t="str">
        <f t="shared" si="116"/>
        <v xml:space="preserve">CENTRO DE LENGUAS </v>
      </c>
      <c r="AS426" s="130" t="s">
        <v>680</v>
      </c>
      <c r="AT426" s="131" t="s">
        <v>102</v>
      </c>
      <c r="AU426" s="132" t="s">
        <v>94</v>
      </c>
      <c r="AV426" s="132" t="s">
        <v>94</v>
      </c>
      <c r="AW426" s="133" t="s">
        <v>103</v>
      </c>
      <c r="AX426" s="133" t="s">
        <v>104</v>
      </c>
      <c r="AY426" s="133" t="s">
        <v>105</v>
      </c>
      <c r="AZ426" s="133" t="s">
        <v>103</v>
      </c>
      <c r="BA426" s="133"/>
      <c r="BB426" s="133"/>
    </row>
    <row r="427" spans="2:54" s="3" customFormat="1" ht="60">
      <c r="B427" s="113">
        <v>411</v>
      </c>
      <c r="C427" s="113" t="s">
        <v>290</v>
      </c>
      <c r="D427" s="113" t="s">
        <v>29</v>
      </c>
      <c r="E427" s="113" t="s">
        <v>32</v>
      </c>
      <c r="F427" s="113"/>
      <c r="G427" s="114" t="s">
        <v>324</v>
      </c>
      <c r="H427" s="114" t="s">
        <v>107</v>
      </c>
      <c r="I427" s="113" t="s">
        <v>108</v>
      </c>
      <c r="J427" s="113">
        <v>1</v>
      </c>
      <c r="K427" s="115"/>
      <c r="L427" s="116"/>
      <c r="M427" s="117">
        <v>2582083</v>
      </c>
      <c r="N427" s="113">
        <v>1</v>
      </c>
      <c r="O427" s="113" t="s">
        <v>109</v>
      </c>
      <c r="P427" s="119">
        <v>45867</v>
      </c>
      <c r="Q427" s="119">
        <v>45987</v>
      </c>
      <c r="R427" s="120">
        <f t="shared" ref="R427:R440" si="124">IF($O427="MENSUAL",ROUND((((Q427-P427))/30),0)*$M427,((Q427-P427)/30)*$M427)</f>
        <v>10328332</v>
      </c>
      <c r="S427" s="118"/>
      <c r="T427" s="118"/>
      <c r="U427" s="120">
        <f t="shared" ref="U427:U446" si="125">IF($O427="MENSUAL",ROUND((((T427-S427))/30),0)*$M427,((T427-S427)/30)*$M427)</f>
        <v>0</v>
      </c>
      <c r="V427" s="148">
        <f t="shared" si="119"/>
        <v>4</v>
      </c>
      <c r="W427" s="122">
        <f t="shared" si="117"/>
        <v>10328332</v>
      </c>
      <c r="X427" s="123" t="s">
        <v>92</v>
      </c>
      <c r="Y427" s="124" t="s">
        <v>466</v>
      </c>
      <c r="Z427" s="125" t="s">
        <v>110</v>
      </c>
      <c r="AA427" s="125" t="s">
        <v>347</v>
      </c>
      <c r="AB427" s="125" t="s">
        <v>94</v>
      </c>
      <c r="AC427" s="126" t="str">
        <f t="shared" si="122"/>
        <v>CLE-411</v>
      </c>
      <c r="AD427" s="123">
        <v>80111600</v>
      </c>
      <c r="AE427" s="47" t="s">
        <v>675</v>
      </c>
      <c r="AF427" s="127" t="s">
        <v>681</v>
      </c>
      <c r="AG427" s="127" t="str">
        <f t="shared" si="118"/>
        <v>JULIO</v>
      </c>
      <c r="AH427" s="141">
        <f t="shared" si="115"/>
        <v>4</v>
      </c>
      <c r="AI427" s="132" t="s">
        <v>96</v>
      </c>
      <c r="AJ427" s="151" t="s">
        <v>97</v>
      </c>
      <c r="AK427" s="128">
        <f t="shared" si="120"/>
        <v>10328332</v>
      </c>
      <c r="AL427" s="128">
        <f t="shared" si="121"/>
        <v>10328332</v>
      </c>
      <c r="AM427" s="128"/>
      <c r="AN427" s="132" t="s">
        <v>96</v>
      </c>
      <c r="AO427" s="132" t="s">
        <v>97</v>
      </c>
      <c r="AP427" s="152" t="s">
        <v>99</v>
      </c>
      <c r="AQ427" s="153" t="s">
        <v>100</v>
      </c>
      <c r="AR427" s="129" t="str">
        <f t="shared" si="116"/>
        <v xml:space="preserve">CENTRO DE LENGUAS </v>
      </c>
      <c r="AS427" s="130" t="s">
        <v>680</v>
      </c>
      <c r="AT427" s="131" t="s">
        <v>102</v>
      </c>
      <c r="AU427" s="132" t="s">
        <v>94</v>
      </c>
      <c r="AV427" s="132" t="s">
        <v>94</v>
      </c>
      <c r="AW427" s="133" t="s">
        <v>103</v>
      </c>
      <c r="AX427" s="133" t="s">
        <v>104</v>
      </c>
      <c r="AY427" s="133" t="s">
        <v>105</v>
      </c>
      <c r="AZ427" s="133" t="s">
        <v>103</v>
      </c>
      <c r="BA427" s="133"/>
      <c r="BB427" s="133"/>
    </row>
    <row r="428" spans="2:54" s="3" customFormat="1" ht="60">
      <c r="B428" s="113">
        <v>412</v>
      </c>
      <c r="C428" s="113" t="s">
        <v>290</v>
      </c>
      <c r="D428" s="113" t="s">
        <v>29</v>
      </c>
      <c r="E428" s="113" t="s">
        <v>32</v>
      </c>
      <c r="F428" s="113"/>
      <c r="G428" s="114" t="s">
        <v>324</v>
      </c>
      <c r="H428" s="114" t="s">
        <v>107</v>
      </c>
      <c r="I428" s="113" t="s">
        <v>115</v>
      </c>
      <c r="J428" s="113">
        <v>1</v>
      </c>
      <c r="K428" s="115"/>
      <c r="L428" s="116"/>
      <c r="M428" s="117">
        <v>0</v>
      </c>
      <c r="N428" s="113">
        <v>1</v>
      </c>
      <c r="O428" s="113" t="s">
        <v>109</v>
      </c>
      <c r="P428" s="119">
        <v>45867</v>
      </c>
      <c r="Q428" s="119">
        <v>45987</v>
      </c>
      <c r="R428" s="120">
        <f t="shared" si="124"/>
        <v>0</v>
      </c>
      <c r="S428" s="118"/>
      <c r="T428" s="118"/>
      <c r="U428" s="120">
        <f t="shared" si="125"/>
        <v>0</v>
      </c>
      <c r="V428" s="148">
        <f t="shared" si="119"/>
        <v>4</v>
      </c>
      <c r="W428" s="122">
        <f t="shared" si="117"/>
        <v>0</v>
      </c>
      <c r="X428" s="123" t="s">
        <v>92</v>
      </c>
      <c r="Y428" s="124" t="s">
        <v>466</v>
      </c>
      <c r="Z428" s="125" t="s">
        <v>110</v>
      </c>
      <c r="AA428" s="125" t="s">
        <v>347</v>
      </c>
      <c r="AB428" s="177" t="s">
        <v>710</v>
      </c>
      <c r="AC428" s="126" t="str">
        <f t="shared" si="122"/>
        <v>CLE-412</v>
      </c>
      <c r="AD428" s="123">
        <v>80111600</v>
      </c>
      <c r="AE428" s="47" t="s">
        <v>675</v>
      </c>
      <c r="AF428" s="127" t="s">
        <v>681</v>
      </c>
      <c r="AG428" s="127" t="str">
        <f t="shared" si="118"/>
        <v>JULIO</v>
      </c>
      <c r="AH428" s="141">
        <f t="shared" si="115"/>
        <v>4</v>
      </c>
      <c r="AI428" s="132" t="s">
        <v>96</v>
      </c>
      <c r="AJ428" s="151" t="s">
        <v>97</v>
      </c>
      <c r="AK428" s="128">
        <f t="shared" si="120"/>
        <v>0</v>
      </c>
      <c r="AL428" s="128">
        <f t="shared" si="121"/>
        <v>0</v>
      </c>
      <c r="AM428" s="128"/>
      <c r="AN428" s="132" t="s">
        <v>96</v>
      </c>
      <c r="AO428" s="132" t="s">
        <v>97</v>
      </c>
      <c r="AP428" s="152" t="s">
        <v>99</v>
      </c>
      <c r="AQ428" s="153" t="s">
        <v>100</v>
      </c>
      <c r="AR428" s="129" t="str">
        <f t="shared" si="116"/>
        <v xml:space="preserve">CENTRO DE LENGUAS </v>
      </c>
      <c r="AS428" s="130" t="s">
        <v>680</v>
      </c>
      <c r="AT428" s="131" t="s">
        <v>102</v>
      </c>
      <c r="AU428" s="132" t="s">
        <v>94</v>
      </c>
      <c r="AV428" s="132" t="s">
        <v>94</v>
      </c>
      <c r="AW428" s="133" t="s">
        <v>103</v>
      </c>
      <c r="AX428" s="133" t="s">
        <v>104</v>
      </c>
      <c r="AY428" s="133" t="s">
        <v>105</v>
      </c>
      <c r="AZ428" s="133" t="s">
        <v>103</v>
      </c>
      <c r="BA428" s="133"/>
      <c r="BB428" s="133"/>
    </row>
    <row r="429" spans="2:54" s="3" customFormat="1" ht="60">
      <c r="B429" s="113">
        <v>413</v>
      </c>
      <c r="C429" s="113" t="s">
        <v>290</v>
      </c>
      <c r="D429" s="113" t="s">
        <v>29</v>
      </c>
      <c r="E429" s="113" t="s">
        <v>32</v>
      </c>
      <c r="F429" s="113"/>
      <c r="G429" s="114" t="s">
        <v>324</v>
      </c>
      <c r="H429" s="114" t="s">
        <v>107</v>
      </c>
      <c r="I429" s="113" t="s">
        <v>115</v>
      </c>
      <c r="J429" s="113">
        <v>1</v>
      </c>
      <c r="K429" s="115"/>
      <c r="L429" s="116"/>
      <c r="M429" s="117">
        <v>1856656</v>
      </c>
      <c r="N429" s="113">
        <v>1</v>
      </c>
      <c r="O429" s="113" t="s">
        <v>109</v>
      </c>
      <c r="P429" s="119">
        <v>45867</v>
      </c>
      <c r="Q429" s="119">
        <v>45987</v>
      </c>
      <c r="R429" s="120">
        <f t="shared" si="124"/>
        <v>7426624</v>
      </c>
      <c r="S429" s="118"/>
      <c r="T429" s="118"/>
      <c r="U429" s="120">
        <f t="shared" si="125"/>
        <v>0</v>
      </c>
      <c r="V429" s="148">
        <f t="shared" si="119"/>
        <v>4</v>
      </c>
      <c r="W429" s="122">
        <f t="shared" si="117"/>
        <v>7426624</v>
      </c>
      <c r="X429" s="123" t="s">
        <v>92</v>
      </c>
      <c r="Y429" s="124" t="s">
        <v>466</v>
      </c>
      <c r="Z429" s="125" t="s">
        <v>110</v>
      </c>
      <c r="AA429" s="125" t="s">
        <v>347</v>
      </c>
      <c r="AB429" s="125" t="s">
        <v>39</v>
      </c>
      <c r="AC429" s="126" t="str">
        <f t="shared" si="122"/>
        <v>CLE-413</v>
      </c>
      <c r="AD429" s="123">
        <v>80111600</v>
      </c>
      <c r="AE429" s="47" t="s">
        <v>675</v>
      </c>
      <c r="AF429" s="127" t="s">
        <v>670</v>
      </c>
      <c r="AG429" s="127" t="str">
        <f t="shared" si="118"/>
        <v>julio</v>
      </c>
      <c r="AH429" s="141">
        <f t="shared" ref="AH429:AH447" si="126">+V429</f>
        <v>4</v>
      </c>
      <c r="AI429" s="132" t="s">
        <v>96</v>
      </c>
      <c r="AJ429" s="151" t="s">
        <v>97</v>
      </c>
      <c r="AK429" s="128">
        <f t="shared" si="120"/>
        <v>7426624</v>
      </c>
      <c r="AL429" s="128">
        <f t="shared" si="121"/>
        <v>7426624</v>
      </c>
      <c r="AM429" s="128"/>
      <c r="AN429" s="132" t="s">
        <v>96</v>
      </c>
      <c r="AO429" s="132" t="s">
        <v>97</v>
      </c>
      <c r="AP429" s="152" t="s">
        <v>99</v>
      </c>
      <c r="AQ429" s="153" t="s">
        <v>100</v>
      </c>
      <c r="AR429" s="129" t="str">
        <f t="shared" ref="AR429:AR447" si="127">E429</f>
        <v xml:space="preserve">CENTRO DE LENGUAS </v>
      </c>
      <c r="AS429" s="130" t="s">
        <v>680</v>
      </c>
      <c r="AT429" s="131" t="s">
        <v>102</v>
      </c>
      <c r="AU429" s="132" t="s">
        <v>94</v>
      </c>
      <c r="AV429" s="132" t="s">
        <v>94</v>
      </c>
      <c r="AW429" s="133" t="s">
        <v>103</v>
      </c>
      <c r="AX429" s="133" t="s">
        <v>104</v>
      </c>
      <c r="AY429" s="133" t="s">
        <v>105</v>
      </c>
      <c r="AZ429" s="133" t="s">
        <v>103</v>
      </c>
      <c r="BA429" s="133"/>
      <c r="BB429" s="133"/>
    </row>
    <row r="430" spans="2:54" s="3" customFormat="1" ht="60">
      <c r="B430" s="113">
        <v>414</v>
      </c>
      <c r="C430" s="113" t="s">
        <v>290</v>
      </c>
      <c r="D430" s="113" t="s">
        <v>29</v>
      </c>
      <c r="E430" s="113" t="s">
        <v>32</v>
      </c>
      <c r="F430" s="113"/>
      <c r="G430" s="114" t="s">
        <v>324</v>
      </c>
      <c r="H430" s="114" t="s">
        <v>107</v>
      </c>
      <c r="I430" s="113" t="s">
        <v>108</v>
      </c>
      <c r="J430" s="113">
        <v>1</v>
      </c>
      <c r="K430" s="115"/>
      <c r="L430" s="116"/>
      <c r="M430" s="117">
        <v>1131228</v>
      </c>
      <c r="N430" s="113">
        <v>1</v>
      </c>
      <c r="O430" s="113" t="s">
        <v>109</v>
      </c>
      <c r="P430" s="119">
        <v>45867</v>
      </c>
      <c r="Q430" s="119">
        <v>45987</v>
      </c>
      <c r="R430" s="120">
        <f t="shared" si="124"/>
        <v>4524912</v>
      </c>
      <c r="S430" s="118"/>
      <c r="T430" s="118"/>
      <c r="U430" s="120">
        <f t="shared" si="125"/>
        <v>0</v>
      </c>
      <c r="V430" s="148">
        <f t="shared" si="119"/>
        <v>4</v>
      </c>
      <c r="W430" s="122">
        <f t="shared" ref="W430:W447" si="128">+R430+U430</f>
        <v>4524912</v>
      </c>
      <c r="X430" s="123" t="s">
        <v>92</v>
      </c>
      <c r="Y430" s="124" t="s">
        <v>466</v>
      </c>
      <c r="Z430" s="125" t="s">
        <v>110</v>
      </c>
      <c r="AA430" s="125" t="s">
        <v>347</v>
      </c>
      <c r="AB430" s="125" t="s">
        <v>94</v>
      </c>
      <c r="AC430" s="126" t="str">
        <f t="shared" si="122"/>
        <v>CLE-414</v>
      </c>
      <c r="AD430" s="123">
        <v>80111600</v>
      </c>
      <c r="AE430" s="47" t="s">
        <v>675</v>
      </c>
      <c r="AF430" s="127" t="s">
        <v>681</v>
      </c>
      <c r="AG430" s="127" t="str">
        <f t="shared" ref="AG430:AG447" si="129">+AF430</f>
        <v>JULIO</v>
      </c>
      <c r="AH430" s="141">
        <f t="shared" si="126"/>
        <v>4</v>
      </c>
      <c r="AI430" s="132" t="s">
        <v>96</v>
      </c>
      <c r="AJ430" s="151" t="s">
        <v>97</v>
      </c>
      <c r="AK430" s="128">
        <f t="shared" si="120"/>
        <v>4524912</v>
      </c>
      <c r="AL430" s="128">
        <f t="shared" si="121"/>
        <v>4524912</v>
      </c>
      <c r="AM430" s="128"/>
      <c r="AN430" s="132" t="s">
        <v>96</v>
      </c>
      <c r="AO430" s="132" t="s">
        <v>97</v>
      </c>
      <c r="AP430" s="152" t="s">
        <v>99</v>
      </c>
      <c r="AQ430" s="153" t="s">
        <v>100</v>
      </c>
      <c r="AR430" s="129" t="str">
        <f t="shared" si="127"/>
        <v xml:space="preserve">CENTRO DE LENGUAS </v>
      </c>
      <c r="AS430" s="130" t="s">
        <v>680</v>
      </c>
      <c r="AT430" s="131" t="s">
        <v>102</v>
      </c>
      <c r="AU430" s="132" t="s">
        <v>94</v>
      </c>
      <c r="AV430" s="132" t="s">
        <v>94</v>
      </c>
      <c r="AW430" s="133" t="s">
        <v>103</v>
      </c>
      <c r="AX430" s="133" t="s">
        <v>104</v>
      </c>
      <c r="AY430" s="133" t="s">
        <v>105</v>
      </c>
      <c r="AZ430" s="133" t="s">
        <v>103</v>
      </c>
      <c r="BA430" s="133"/>
      <c r="BB430" s="133"/>
    </row>
    <row r="431" spans="2:54" s="3" customFormat="1" ht="60">
      <c r="B431" s="113">
        <v>415</v>
      </c>
      <c r="C431" s="113" t="s">
        <v>290</v>
      </c>
      <c r="D431" s="113" t="s">
        <v>29</v>
      </c>
      <c r="E431" s="113" t="s">
        <v>32</v>
      </c>
      <c r="F431" s="113"/>
      <c r="G431" s="114" t="s">
        <v>324</v>
      </c>
      <c r="H431" s="114" t="s">
        <v>107</v>
      </c>
      <c r="I431" s="113" t="s">
        <v>108</v>
      </c>
      <c r="J431" s="113">
        <v>1</v>
      </c>
      <c r="K431" s="115"/>
      <c r="L431" s="116"/>
      <c r="M431" s="117">
        <v>0</v>
      </c>
      <c r="N431" s="113">
        <v>1</v>
      </c>
      <c r="O431" s="113" t="s">
        <v>109</v>
      </c>
      <c r="P431" s="119">
        <v>45867</v>
      </c>
      <c r="Q431" s="119">
        <v>45987</v>
      </c>
      <c r="R431" s="120">
        <f t="shared" si="124"/>
        <v>0</v>
      </c>
      <c r="S431" s="118"/>
      <c r="T431" s="118"/>
      <c r="U431" s="120">
        <f t="shared" si="125"/>
        <v>0</v>
      </c>
      <c r="V431" s="148">
        <f t="shared" si="119"/>
        <v>4</v>
      </c>
      <c r="W431" s="122">
        <f t="shared" si="128"/>
        <v>0</v>
      </c>
      <c r="X431" s="123" t="s">
        <v>92</v>
      </c>
      <c r="Y431" s="124" t="s">
        <v>466</v>
      </c>
      <c r="Z431" s="125" t="s">
        <v>110</v>
      </c>
      <c r="AA431" s="125" t="s">
        <v>347</v>
      </c>
      <c r="AB431" s="177" t="s">
        <v>710</v>
      </c>
      <c r="AC431" s="126" t="str">
        <f t="shared" si="122"/>
        <v>CLE-415</v>
      </c>
      <c r="AD431" s="123">
        <v>80111600</v>
      </c>
      <c r="AE431" s="47" t="s">
        <v>675</v>
      </c>
      <c r="AF431" s="127" t="s">
        <v>681</v>
      </c>
      <c r="AG431" s="127" t="str">
        <f t="shared" si="129"/>
        <v>JULIO</v>
      </c>
      <c r="AH431" s="141">
        <f t="shared" si="126"/>
        <v>4</v>
      </c>
      <c r="AI431" s="132" t="s">
        <v>96</v>
      </c>
      <c r="AJ431" s="151" t="s">
        <v>97</v>
      </c>
      <c r="AK431" s="128">
        <f t="shared" si="120"/>
        <v>0</v>
      </c>
      <c r="AL431" s="128">
        <f t="shared" si="121"/>
        <v>0</v>
      </c>
      <c r="AM431" s="128"/>
      <c r="AN431" s="132" t="s">
        <v>96</v>
      </c>
      <c r="AO431" s="132" t="s">
        <v>97</v>
      </c>
      <c r="AP431" s="152" t="s">
        <v>99</v>
      </c>
      <c r="AQ431" s="153" t="s">
        <v>100</v>
      </c>
      <c r="AR431" s="129" t="str">
        <f t="shared" si="127"/>
        <v xml:space="preserve">CENTRO DE LENGUAS </v>
      </c>
      <c r="AS431" s="130" t="s">
        <v>680</v>
      </c>
      <c r="AT431" s="131" t="s">
        <v>102</v>
      </c>
      <c r="AU431" s="132" t="s">
        <v>94</v>
      </c>
      <c r="AV431" s="132" t="s">
        <v>94</v>
      </c>
      <c r="AW431" s="133" t="s">
        <v>103</v>
      </c>
      <c r="AX431" s="133" t="s">
        <v>104</v>
      </c>
      <c r="AY431" s="133" t="s">
        <v>105</v>
      </c>
      <c r="AZ431" s="133" t="s">
        <v>103</v>
      </c>
      <c r="BA431" s="133"/>
      <c r="BB431" s="133"/>
    </row>
    <row r="432" spans="2:54" s="3" customFormat="1" ht="60">
      <c r="B432" s="113">
        <v>416</v>
      </c>
      <c r="C432" s="113" t="s">
        <v>290</v>
      </c>
      <c r="D432" s="113" t="s">
        <v>29</v>
      </c>
      <c r="E432" s="113" t="s">
        <v>32</v>
      </c>
      <c r="F432" s="113"/>
      <c r="G432" s="114" t="s">
        <v>324</v>
      </c>
      <c r="H432" s="114" t="s">
        <v>107</v>
      </c>
      <c r="I432" s="113" t="s">
        <v>108</v>
      </c>
      <c r="J432" s="113">
        <v>1</v>
      </c>
      <c r="K432" s="115"/>
      <c r="L432" s="116"/>
      <c r="M432" s="117">
        <v>1131228</v>
      </c>
      <c r="N432" s="113">
        <v>1</v>
      </c>
      <c r="O432" s="113" t="s">
        <v>109</v>
      </c>
      <c r="P432" s="119">
        <v>45867</v>
      </c>
      <c r="Q432" s="119">
        <v>45987</v>
      </c>
      <c r="R432" s="120">
        <f t="shared" si="124"/>
        <v>4524912</v>
      </c>
      <c r="S432" s="118"/>
      <c r="T432" s="118"/>
      <c r="U432" s="120">
        <f t="shared" si="125"/>
        <v>0</v>
      </c>
      <c r="V432" s="148">
        <f t="shared" si="119"/>
        <v>4</v>
      </c>
      <c r="W432" s="122">
        <f t="shared" si="128"/>
        <v>4524912</v>
      </c>
      <c r="X432" s="123" t="s">
        <v>92</v>
      </c>
      <c r="Y432" s="124" t="s">
        <v>466</v>
      </c>
      <c r="Z432" s="125" t="s">
        <v>110</v>
      </c>
      <c r="AA432" s="125" t="s">
        <v>347</v>
      </c>
      <c r="AB432" s="125" t="s">
        <v>94</v>
      </c>
      <c r="AC432" s="126" t="str">
        <f t="shared" si="122"/>
        <v>CLE-416</v>
      </c>
      <c r="AD432" s="123">
        <v>80111600</v>
      </c>
      <c r="AE432" s="47" t="s">
        <v>675</v>
      </c>
      <c r="AF432" s="127" t="s">
        <v>681</v>
      </c>
      <c r="AG432" s="127" t="str">
        <f t="shared" si="129"/>
        <v>JULIO</v>
      </c>
      <c r="AH432" s="141">
        <f t="shared" si="126"/>
        <v>4</v>
      </c>
      <c r="AI432" s="132" t="s">
        <v>96</v>
      </c>
      <c r="AJ432" s="151" t="s">
        <v>97</v>
      </c>
      <c r="AK432" s="128">
        <f t="shared" si="120"/>
        <v>4524912</v>
      </c>
      <c r="AL432" s="128">
        <f t="shared" si="121"/>
        <v>4524912</v>
      </c>
      <c r="AM432" s="128"/>
      <c r="AN432" s="132" t="s">
        <v>96</v>
      </c>
      <c r="AO432" s="132" t="s">
        <v>97</v>
      </c>
      <c r="AP432" s="152" t="s">
        <v>99</v>
      </c>
      <c r="AQ432" s="153" t="s">
        <v>100</v>
      </c>
      <c r="AR432" s="129" t="str">
        <f t="shared" si="127"/>
        <v xml:space="preserve">CENTRO DE LENGUAS </v>
      </c>
      <c r="AS432" s="130" t="s">
        <v>680</v>
      </c>
      <c r="AT432" s="131" t="s">
        <v>102</v>
      </c>
      <c r="AU432" s="132" t="s">
        <v>94</v>
      </c>
      <c r="AV432" s="132" t="s">
        <v>94</v>
      </c>
      <c r="AW432" s="133" t="s">
        <v>103</v>
      </c>
      <c r="AX432" s="133" t="s">
        <v>104</v>
      </c>
      <c r="AY432" s="133" t="s">
        <v>105</v>
      </c>
      <c r="AZ432" s="133" t="s">
        <v>103</v>
      </c>
      <c r="BA432" s="133"/>
      <c r="BB432" s="133"/>
    </row>
    <row r="433" spans="2:54" s="3" customFormat="1" ht="60">
      <c r="B433" s="113">
        <v>417</v>
      </c>
      <c r="C433" s="113" t="s">
        <v>290</v>
      </c>
      <c r="D433" s="113" t="s">
        <v>29</v>
      </c>
      <c r="E433" s="113" t="s">
        <v>32</v>
      </c>
      <c r="F433" s="113"/>
      <c r="G433" s="114" t="s">
        <v>324</v>
      </c>
      <c r="H433" s="114" t="s">
        <v>107</v>
      </c>
      <c r="I433" s="113" t="s">
        <v>108</v>
      </c>
      <c r="J433" s="113">
        <v>1</v>
      </c>
      <c r="K433" s="115"/>
      <c r="L433" s="116"/>
      <c r="M433" s="117">
        <v>1131228</v>
      </c>
      <c r="N433" s="113">
        <v>1</v>
      </c>
      <c r="O433" s="113" t="s">
        <v>109</v>
      </c>
      <c r="P433" s="119">
        <v>45867</v>
      </c>
      <c r="Q433" s="119">
        <v>45987</v>
      </c>
      <c r="R433" s="120">
        <f t="shared" si="124"/>
        <v>4524912</v>
      </c>
      <c r="S433" s="118"/>
      <c r="T433" s="118"/>
      <c r="U433" s="120">
        <f t="shared" si="125"/>
        <v>0</v>
      </c>
      <c r="V433" s="148">
        <f t="shared" ref="V433:V446" si="130">ROUND((((Q433-P433)+(T433-S433))/30),0)</f>
        <v>4</v>
      </c>
      <c r="W433" s="122">
        <f t="shared" si="128"/>
        <v>4524912</v>
      </c>
      <c r="X433" s="123" t="s">
        <v>92</v>
      </c>
      <c r="Y433" s="124" t="s">
        <v>466</v>
      </c>
      <c r="Z433" s="125" t="s">
        <v>110</v>
      </c>
      <c r="AA433" s="125" t="s">
        <v>347</v>
      </c>
      <c r="AB433" s="125" t="s">
        <v>94</v>
      </c>
      <c r="AC433" s="126" t="str">
        <f t="shared" si="122"/>
        <v>CLE-417</v>
      </c>
      <c r="AD433" s="123">
        <v>80111600</v>
      </c>
      <c r="AE433" s="47" t="s">
        <v>675</v>
      </c>
      <c r="AF433" s="127" t="s">
        <v>681</v>
      </c>
      <c r="AG433" s="127" t="str">
        <f t="shared" si="129"/>
        <v>JULIO</v>
      </c>
      <c r="AH433" s="141">
        <f t="shared" si="126"/>
        <v>4</v>
      </c>
      <c r="AI433" s="132" t="s">
        <v>96</v>
      </c>
      <c r="AJ433" s="151" t="s">
        <v>97</v>
      </c>
      <c r="AK433" s="128">
        <f t="shared" ref="AK433:AK447" si="131">+W433</f>
        <v>4524912</v>
      </c>
      <c r="AL433" s="128">
        <f t="shared" si="121"/>
        <v>4524912</v>
      </c>
      <c r="AM433" s="128"/>
      <c r="AN433" s="132" t="s">
        <v>96</v>
      </c>
      <c r="AO433" s="132" t="s">
        <v>97</v>
      </c>
      <c r="AP433" s="152" t="s">
        <v>99</v>
      </c>
      <c r="AQ433" s="153" t="s">
        <v>100</v>
      </c>
      <c r="AR433" s="129" t="str">
        <f t="shared" si="127"/>
        <v xml:space="preserve">CENTRO DE LENGUAS </v>
      </c>
      <c r="AS433" s="130" t="s">
        <v>680</v>
      </c>
      <c r="AT433" s="131" t="s">
        <v>102</v>
      </c>
      <c r="AU433" s="132" t="s">
        <v>94</v>
      </c>
      <c r="AV433" s="132" t="s">
        <v>94</v>
      </c>
      <c r="AW433" s="133" t="s">
        <v>103</v>
      </c>
      <c r="AX433" s="133" t="s">
        <v>104</v>
      </c>
      <c r="AY433" s="133" t="s">
        <v>105</v>
      </c>
      <c r="AZ433" s="133" t="s">
        <v>103</v>
      </c>
      <c r="BA433" s="133"/>
      <c r="BB433" s="133"/>
    </row>
    <row r="434" spans="2:54" s="3" customFormat="1" ht="60">
      <c r="B434" s="113">
        <v>418</v>
      </c>
      <c r="C434" s="113" t="s">
        <v>290</v>
      </c>
      <c r="D434" s="113" t="s">
        <v>29</v>
      </c>
      <c r="E434" s="113" t="s">
        <v>32</v>
      </c>
      <c r="F434" s="113"/>
      <c r="G434" s="114" t="s">
        <v>324</v>
      </c>
      <c r="H434" s="114" t="s">
        <v>107</v>
      </c>
      <c r="I434" s="113" t="s">
        <v>108</v>
      </c>
      <c r="J434" s="113">
        <v>1</v>
      </c>
      <c r="K434" s="115"/>
      <c r="L434" s="116"/>
      <c r="M434" s="117">
        <v>1131228</v>
      </c>
      <c r="N434" s="113">
        <v>1</v>
      </c>
      <c r="O434" s="113" t="s">
        <v>109</v>
      </c>
      <c r="P434" s="119">
        <v>45867</v>
      </c>
      <c r="Q434" s="119">
        <v>45987</v>
      </c>
      <c r="R434" s="120">
        <f t="shared" si="124"/>
        <v>4524912</v>
      </c>
      <c r="S434" s="118"/>
      <c r="T434" s="118"/>
      <c r="U434" s="120">
        <f t="shared" si="125"/>
        <v>0</v>
      </c>
      <c r="V434" s="148">
        <f t="shared" si="130"/>
        <v>4</v>
      </c>
      <c r="W434" s="122">
        <f t="shared" si="128"/>
        <v>4524912</v>
      </c>
      <c r="X434" s="123" t="s">
        <v>92</v>
      </c>
      <c r="Y434" s="124" t="s">
        <v>466</v>
      </c>
      <c r="Z434" s="125" t="s">
        <v>110</v>
      </c>
      <c r="AA434" s="125" t="s">
        <v>347</v>
      </c>
      <c r="AB434" s="125" t="s">
        <v>94</v>
      </c>
      <c r="AC434" s="126" t="str">
        <f t="shared" si="122"/>
        <v>CLE-418</v>
      </c>
      <c r="AD434" s="123">
        <v>80111600</v>
      </c>
      <c r="AE434" s="47" t="s">
        <v>675</v>
      </c>
      <c r="AF434" s="127" t="s">
        <v>681</v>
      </c>
      <c r="AG434" s="127" t="str">
        <f t="shared" si="129"/>
        <v>JULIO</v>
      </c>
      <c r="AH434" s="141">
        <f t="shared" si="126"/>
        <v>4</v>
      </c>
      <c r="AI434" s="132" t="s">
        <v>96</v>
      </c>
      <c r="AJ434" s="151" t="s">
        <v>97</v>
      </c>
      <c r="AK434" s="128">
        <f t="shared" si="131"/>
        <v>4524912</v>
      </c>
      <c r="AL434" s="128">
        <f t="shared" si="121"/>
        <v>4524912</v>
      </c>
      <c r="AM434" s="128"/>
      <c r="AN434" s="132" t="s">
        <v>96</v>
      </c>
      <c r="AO434" s="132" t="s">
        <v>97</v>
      </c>
      <c r="AP434" s="152" t="s">
        <v>99</v>
      </c>
      <c r="AQ434" s="153" t="s">
        <v>100</v>
      </c>
      <c r="AR434" s="129" t="str">
        <f t="shared" si="127"/>
        <v xml:space="preserve">CENTRO DE LENGUAS </v>
      </c>
      <c r="AS434" s="130" t="s">
        <v>680</v>
      </c>
      <c r="AT434" s="131" t="s">
        <v>102</v>
      </c>
      <c r="AU434" s="132" t="s">
        <v>94</v>
      </c>
      <c r="AV434" s="132" t="s">
        <v>94</v>
      </c>
      <c r="AW434" s="133" t="s">
        <v>103</v>
      </c>
      <c r="AX434" s="133" t="s">
        <v>104</v>
      </c>
      <c r="AY434" s="133" t="s">
        <v>105</v>
      </c>
      <c r="AZ434" s="133" t="s">
        <v>103</v>
      </c>
      <c r="BA434" s="133"/>
      <c r="BB434" s="133"/>
    </row>
    <row r="435" spans="2:54" s="3" customFormat="1" ht="60">
      <c r="B435" s="113">
        <v>419</v>
      </c>
      <c r="C435" s="113" t="s">
        <v>290</v>
      </c>
      <c r="D435" s="113" t="s">
        <v>29</v>
      </c>
      <c r="E435" s="113" t="s">
        <v>32</v>
      </c>
      <c r="F435" s="113"/>
      <c r="G435" s="114" t="s">
        <v>324</v>
      </c>
      <c r="H435" s="114" t="s">
        <v>107</v>
      </c>
      <c r="I435" s="113" t="s">
        <v>108</v>
      </c>
      <c r="J435" s="113">
        <v>1</v>
      </c>
      <c r="K435" s="115"/>
      <c r="L435" s="116"/>
      <c r="M435" s="117">
        <v>1131228</v>
      </c>
      <c r="N435" s="113">
        <v>1</v>
      </c>
      <c r="O435" s="113" t="s">
        <v>109</v>
      </c>
      <c r="P435" s="119">
        <v>45867</v>
      </c>
      <c r="Q435" s="119">
        <v>45987</v>
      </c>
      <c r="R435" s="120">
        <f t="shared" si="124"/>
        <v>4524912</v>
      </c>
      <c r="S435" s="118"/>
      <c r="T435" s="118"/>
      <c r="U435" s="120">
        <f t="shared" si="125"/>
        <v>0</v>
      </c>
      <c r="V435" s="148">
        <f t="shared" si="130"/>
        <v>4</v>
      </c>
      <c r="W435" s="122">
        <f t="shared" si="128"/>
        <v>4524912</v>
      </c>
      <c r="X435" s="123" t="s">
        <v>92</v>
      </c>
      <c r="Y435" s="124" t="s">
        <v>466</v>
      </c>
      <c r="Z435" s="125" t="s">
        <v>110</v>
      </c>
      <c r="AA435" s="125" t="s">
        <v>347</v>
      </c>
      <c r="AB435" s="125" t="s">
        <v>94</v>
      </c>
      <c r="AC435" s="126" t="str">
        <f t="shared" si="122"/>
        <v>CLE-419</v>
      </c>
      <c r="AD435" s="123">
        <v>80111600</v>
      </c>
      <c r="AE435" s="47" t="s">
        <v>675</v>
      </c>
      <c r="AF435" s="127" t="s">
        <v>681</v>
      </c>
      <c r="AG435" s="127" t="str">
        <f t="shared" si="129"/>
        <v>JULIO</v>
      </c>
      <c r="AH435" s="141">
        <f t="shared" si="126"/>
        <v>4</v>
      </c>
      <c r="AI435" s="132" t="s">
        <v>96</v>
      </c>
      <c r="AJ435" s="151" t="s">
        <v>97</v>
      </c>
      <c r="AK435" s="128">
        <f t="shared" si="131"/>
        <v>4524912</v>
      </c>
      <c r="AL435" s="128">
        <f t="shared" si="121"/>
        <v>4524912</v>
      </c>
      <c r="AM435" s="128"/>
      <c r="AN435" s="132" t="s">
        <v>96</v>
      </c>
      <c r="AO435" s="132" t="s">
        <v>97</v>
      </c>
      <c r="AP435" s="152" t="s">
        <v>99</v>
      </c>
      <c r="AQ435" s="153" t="s">
        <v>100</v>
      </c>
      <c r="AR435" s="129" t="str">
        <f t="shared" si="127"/>
        <v xml:space="preserve">CENTRO DE LENGUAS </v>
      </c>
      <c r="AS435" s="130" t="s">
        <v>680</v>
      </c>
      <c r="AT435" s="131" t="s">
        <v>102</v>
      </c>
      <c r="AU435" s="132" t="s">
        <v>94</v>
      </c>
      <c r="AV435" s="132" t="s">
        <v>94</v>
      </c>
      <c r="AW435" s="133" t="s">
        <v>103</v>
      </c>
      <c r="AX435" s="133" t="s">
        <v>104</v>
      </c>
      <c r="AY435" s="133" t="s">
        <v>105</v>
      </c>
      <c r="AZ435" s="133" t="s">
        <v>103</v>
      </c>
      <c r="BA435" s="133"/>
      <c r="BB435" s="133"/>
    </row>
    <row r="436" spans="2:54" s="3" customFormat="1" ht="60">
      <c r="B436" s="113">
        <v>420</v>
      </c>
      <c r="C436" s="113" t="s">
        <v>290</v>
      </c>
      <c r="D436" s="113" t="s">
        <v>29</v>
      </c>
      <c r="E436" s="113" t="s">
        <v>32</v>
      </c>
      <c r="F436" s="113"/>
      <c r="G436" s="114" t="s">
        <v>324</v>
      </c>
      <c r="H436" s="114" t="s">
        <v>107</v>
      </c>
      <c r="I436" s="113" t="s">
        <v>108</v>
      </c>
      <c r="J436" s="113">
        <v>1</v>
      </c>
      <c r="K436" s="115"/>
      <c r="L436" s="116"/>
      <c r="M436" s="117">
        <v>1131228</v>
      </c>
      <c r="N436" s="113">
        <v>1</v>
      </c>
      <c r="O436" s="113" t="s">
        <v>109</v>
      </c>
      <c r="P436" s="119">
        <v>45867</v>
      </c>
      <c r="Q436" s="119">
        <v>45987</v>
      </c>
      <c r="R436" s="120">
        <f t="shared" si="124"/>
        <v>4524912</v>
      </c>
      <c r="S436" s="118"/>
      <c r="T436" s="118"/>
      <c r="U436" s="120">
        <f t="shared" si="125"/>
        <v>0</v>
      </c>
      <c r="V436" s="148">
        <f t="shared" si="130"/>
        <v>4</v>
      </c>
      <c r="W436" s="122">
        <f t="shared" si="128"/>
        <v>4524912</v>
      </c>
      <c r="X436" s="123" t="s">
        <v>92</v>
      </c>
      <c r="Y436" s="124" t="s">
        <v>466</v>
      </c>
      <c r="Z436" s="125" t="s">
        <v>110</v>
      </c>
      <c r="AA436" s="125" t="s">
        <v>347</v>
      </c>
      <c r="AB436" s="125" t="s">
        <v>94</v>
      </c>
      <c r="AC436" s="126" t="str">
        <f t="shared" si="122"/>
        <v>CLE-420</v>
      </c>
      <c r="AD436" s="123">
        <v>80111600</v>
      </c>
      <c r="AE436" s="47" t="s">
        <v>675</v>
      </c>
      <c r="AF436" s="127" t="s">
        <v>681</v>
      </c>
      <c r="AG436" s="127" t="str">
        <f t="shared" si="129"/>
        <v>JULIO</v>
      </c>
      <c r="AH436" s="141">
        <f t="shared" si="126"/>
        <v>4</v>
      </c>
      <c r="AI436" s="132" t="s">
        <v>96</v>
      </c>
      <c r="AJ436" s="151" t="s">
        <v>97</v>
      </c>
      <c r="AK436" s="128">
        <f t="shared" si="131"/>
        <v>4524912</v>
      </c>
      <c r="AL436" s="128">
        <f t="shared" si="121"/>
        <v>4524912</v>
      </c>
      <c r="AM436" s="128"/>
      <c r="AN436" s="132" t="s">
        <v>96</v>
      </c>
      <c r="AO436" s="132" t="s">
        <v>97</v>
      </c>
      <c r="AP436" s="152" t="s">
        <v>99</v>
      </c>
      <c r="AQ436" s="153" t="s">
        <v>100</v>
      </c>
      <c r="AR436" s="129" t="str">
        <f t="shared" si="127"/>
        <v xml:space="preserve">CENTRO DE LENGUAS </v>
      </c>
      <c r="AS436" s="130" t="s">
        <v>680</v>
      </c>
      <c r="AT436" s="131" t="s">
        <v>102</v>
      </c>
      <c r="AU436" s="132" t="s">
        <v>94</v>
      </c>
      <c r="AV436" s="132" t="s">
        <v>94</v>
      </c>
      <c r="AW436" s="133" t="s">
        <v>103</v>
      </c>
      <c r="AX436" s="133" t="s">
        <v>104</v>
      </c>
      <c r="AY436" s="133" t="s">
        <v>105</v>
      </c>
      <c r="AZ436" s="133" t="s">
        <v>103</v>
      </c>
      <c r="BA436" s="133"/>
      <c r="BB436" s="133"/>
    </row>
    <row r="437" spans="2:54" s="3" customFormat="1" ht="60">
      <c r="B437" s="113">
        <v>421</v>
      </c>
      <c r="C437" s="113" t="s">
        <v>290</v>
      </c>
      <c r="D437" s="113" t="s">
        <v>29</v>
      </c>
      <c r="E437" s="113" t="s">
        <v>32</v>
      </c>
      <c r="F437" s="113"/>
      <c r="G437" s="114" t="s">
        <v>324</v>
      </c>
      <c r="H437" s="114" t="s">
        <v>107</v>
      </c>
      <c r="I437" s="113" t="s">
        <v>108</v>
      </c>
      <c r="J437" s="113">
        <v>1</v>
      </c>
      <c r="K437" s="115"/>
      <c r="L437" s="116"/>
      <c r="M437" s="117">
        <v>1131228</v>
      </c>
      <c r="N437" s="113">
        <v>1</v>
      </c>
      <c r="O437" s="113" t="s">
        <v>109</v>
      </c>
      <c r="P437" s="119">
        <v>45867</v>
      </c>
      <c r="Q437" s="119">
        <v>45987</v>
      </c>
      <c r="R437" s="120">
        <f t="shared" si="124"/>
        <v>4524912</v>
      </c>
      <c r="S437" s="118"/>
      <c r="T437" s="118"/>
      <c r="U437" s="120">
        <f t="shared" si="125"/>
        <v>0</v>
      </c>
      <c r="V437" s="148">
        <f t="shared" si="130"/>
        <v>4</v>
      </c>
      <c r="W437" s="122">
        <f t="shared" si="128"/>
        <v>4524912</v>
      </c>
      <c r="X437" s="123" t="s">
        <v>92</v>
      </c>
      <c r="Y437" s="124" t="s">
        <v>466</v>
      </c>
      <c r="Z437" s="125" t="s">
        <v>110</v>
      </c>
      <c r="AA437" s="125" t="s">
        <v>347</v>
      </c>
      <c r="AB437" s="125" t="s">
        <v>94</v>
      </c>
      <c r="AC437" s="126" t="str">
        <f t="shared" si="122"/>
        <v>CLE-421</v>
      </c>
      <c r="AD437" s="123">
        <v>80111600</v>
      </c>
      <c r="AE437" s="47" t="s">
        <v>675</v>
      </c>
      <c r="AF437" s="127" t="s">
        <v>681</v>
      </c>
      <c r="AG437" s="127" t="str">
        <f t="shared" si="129"/>
        <v>JULIO</v>
      </c>
      <c r="AH437" s="141">
        <f t="shared" si="126"/>
        <v>4</v>
      </c>
      <c r="AI437" s="132" t="s">
        <v>96</v>
      </c>
      <c r="AJ437" s="151" t="s">
        <v>97</v>
      </c>
      <c r="AK437" s="128">
        <f t="shared" si="131"/>
        <v>4524912</v>
      </c>
      <c r="AL437" s="128">
        <f t="shared" si="121"/>
        <v>4524912</v>
      </c>
      <c r="AM437" s="128"/>
      <c r="AN437" s="132" t="s">
        <v>96</v>
      </c>
      <c r="AO437" s="132" t="s">
        <v>97</v>
      </c>
      <c r="AP437" s="152" t="s">
        <v>99</v>
      </c>
      <c r="AQ437" s="153" t="s">
        <v>100</v>
      </c>
      <c r="AR437" s="129" t="str">
        <f t="shared" si="127"/>
        <v xml:space="preserve">CENTRO DE LENGUAS </v>
      </c>
      <c r="AS437" s="130" t="s">
        <v>680</v>
      </c>
      <c r="AT437" s="131" t="s">
        <v>102</v>
      </c>
      <c r="AU437" s="132" t="s">
        <v>94</v>
      </c>
      <c r="AV437" s="132" t="s">
        <v>94</v>
      </c>
      <c r="AW437" s="133" t="s">
        <v>103</v>
      </c>
      <c r="AX437" s="133" t="s">
        <v>104</v>
      </c>
      <c r="AY437" s="133" t="s">
        <v>105</v>
      </c>
      <c r="AZ437" s="133" t="s">
        <v>103</v>
      </c>
      <c r="BA437" s="133"/>
      <c r="BB437" s="133"/>
    </row>
    <row r="438" spans="2:54" s="3" customFormat="1" ht="60">
      <c r="B438" s="113">
        <v>422</v>
      </c>
      <c r="C438" s="113" t="s">
        <v>290</v>
      </c>
      <c r="D438" s="113" t="s">
        <v>29</v>
      </c>
      <c r="E438" s="113" t="s">
        <v>32</v>
      </c>
      <c r="F438" s="113"/>
      <c r="G438" s="114" t="s">
        <v>324</v>
      </c>
      <c r="H438" s="114" t="s">
        <v>107</v>
      </c>
      <c r="I438" s="113" t="s">
        <v>108</v>
      </c>
      <c r="J438" s="113">
        <v>1</v>
      </c>
      <c r="K438" s="115"/>
      <c r="L438" s="116"/>
      <c r="M438" s="117">
        <v>1131228</v>
      </c>
      <c r="N438" s="113">
        <v>1</v>
      </c>
      <c r="O438" s="113" t="s">
        <v>109</v>
      </c>
      <c r="P438" s="119">
        <v>45867</v>
      </c>
      <c r="Q438" s="119">
        <v>45987</v>
      </c>
      <c r="R438" s="120">
        <f t="shared" si="124"/>
        <v>4524912</v>
      </c>
      <c r="S438" s="118"/>
      <c r="T438" s="118"/>
      <c r="U438" s="120">
        <f t="shared" si="125"/>
        <v>0</v>
      </c>
      <c r="V438" s="148">
        <f t="shared" si="130"/>
        <v>4</v>
      </c>
      <c r="W438" s="122">
        <f t="shared" si="128"/>
        <v>4524912</v>
      </c>
      <c r="X438" s="123" t="s">
        <v>92</v>
      </c>
      <c r="Y438" s="124" t="s">
        <v>466</v>
      </c>
      <c r="Z438" s="125" t="s">
        <v>110</v>
      </c>
      <c r="AA438" s="125" t="s">
        <v>347</v>
      </c>
      <c r="AB438" s="125" t="s">
        <v>94</v>
      </c>
      <c r="AC438" s="126" t="str">
        <f t="shared" si="122"/>
        <v>CLE-422</v>
      </c>
      <c r="AD438" s="123">
        <v>80111600</v>
      </c>
      <c r="AE438" s="47" t="s">
        <v>675</v>
      </c>
      <c r="AF438" s="127" t="s">
        <v>681</v>
      </c>
      <c r="AG438" s="127" t="str">
        <f t="shared" si="129"/>
        <v>JULIO</v>
      </c>
      <c r="AH438" s="141">
        <f t="shared" si="126"/>
        <v>4</v>
      </c>
      <c r="AI438" s="132" t="s">
        <v>96</v>
      </c>
      <c r="AJ438" s="151" t="s">
        <v>97</v>
      </c>
      <c r="AK438" s="128">
        <f t="shared" si="131"/>
        <v>4524912</v>
      </c>
      <c r="AL438" s="128">
        <f t="shared" si="121"/>
        <v>4524912</v>
      </c>
      <c r="AM438" s="128"/>
      <c r="AN438" s="132" t="s">
        <v>96</v>
      </c>
      <c r="AO438" s="132" t="s">
        <v>97</v>
      </c>
      <c r="AP438" s="152" t="s">
        <v>99</v>
      </c>
      <c r="AQ438" s="153" t="s">
        <v>100</v>
      </c>
      <c r="AR438" s="129" t="str">
        <f t="shared" si="127"/>
        <v xml:space="preserve">CENTRO DE LENGUAS </v>
      </c>
      <c r="AS438" s="130" t="s">
        <v>680</v>
      </c>
      <c r="AT438" s="131" t="s">
        <v>102</v>
      </c>
      <c r="AU438" s="132" t="s">
        <v>94</v>
      </c>
      <c r="AV438" s="132" t="s">
        <v>94</v>
      </c>
      <c r="AW438" s="133" t="s">
        <v>103</v>
      </c>
      <c r="AX438" s="133" t="s">
        <v>104</v>
      </c>
      <c r="AY438" s="133" t="s">
        <v>105</v>
      </c>
      <c r="AZ438" s="133" t="s">
        <v>103</v>
      </c>
      <c r="BA438" s="133"/>
      <c r="BB438" s="133"/>
    </row>
    <row r="439" spans="2:54" s="3" customFormat="1" ht="60">
      <c r="B439" s="113">
        <v>423</v>
      </c>
      <c r="C439" s="113" t="s">
        <v>290</v>
      </c>
      <c r="D439" s="113" t="s">
        <v>29</v>
      </c>
      <c r="E439" s="113" t="s">
        <v>32</v>
      </c>
      <c r="F439" s="113"/>
      <c r="G439" s="114" t="s">
        <v>324</v>
      </c>
      <c r="H439" s="114" t="s">
        <v>107</v>
      </c>
      <c r="I439" s="113" t="s">
        <v>108</v>
      </c>
      <c r="J439" s="113">
        <v>1</v>
      </c>
      <c r="K439" s="115"/>
      <c r="L439" s="116"/>
      <c r="M439" s="117">
        <v>1131228</v>
      </c>
      <c r="N439" s="113">
        <v>1</v>
      </c>
      <c r="O439" s="113" t="s">
        <v>109</v>
      </c>
      <c r="P439" s="119">
        <v>45867</v>
      </c>
      <c r="Q439" s="119">
        <v>45987</v>
      </c>
      <c r="R439" s="120">
        <f t="shared" si="124"/>
        <v>4524912</v>
      </c>
      <c r="S439" s="118"/>
      <c r="T439" s="118"/>
      <c r="U439" s="120">
        <f t="shared" si="125"/>
        <v>0</v>
      </c>
      <c r="V439" s="148">
        <f t="shared" si="130"/>
        <v>4</v>
      </c>
      <c r="W439" s="122">
        <f t="shared" si="128"/>
        <v>4524912</v>
      </c>
      <c r="X439" s="123" t="s">
        <v>92</v>
      </c>
      <c r="Y439" s="124" t="s">
        <v>466</v>
      </c>
      <c r="Z439" s="125" t="s">
        <v>110</v>
      </c>
      <c r="AA439" s="125" t="s">
        <v>347</v>
      </c>
      <c r="AB439" s="125" t="s">
        <v>94</v>
      </c>
      <c r="AC439" s="126" t="str">
        <f t="shared" si="122"/>
        <v>CLE-423</v>
      </c>
      <c r="AD439" s="123">
        <v>80111600</v>
      </c>
      <c r="AE439" s="47" t="s">
        <v>675</v>
      </c>
      <c r="AF439" s="127" t="s">
        <v>681</v>
      </c>
      <c r="AG439" s="127" t="str">
        <f t="shared" si="129"/>
        <v>JULIO</v>
      </c>
      <c r="AH439" s="141">
        <f t="shared" si="126"/>
        <v>4</v>
      </c>
      <c r="AI439" s="132" t="s">
        <v>96</v>
      </c>
      <c r="AJ439" s="151" t="s">
        <v>97</v>
      </c>
      <c r="AK439" s="128">
        <f t="shared" si="131"/>
        <v>4524912</v>
      </c>
      <c r="AL439" s="128">
        <f t="shared" si="121"/>
        <v>4524912</v>
      </c>
      <c r="AM439" s="128"/>
      <c r="AN439" s="132" t="s">
        <v>96</v>
      </c>
      <c r="AO439" s="132" t="s">
        <v>97</v>
      </c>
      <c r="AP439" s="152" t="s">
        <v>99</v>
      </c>
      <c r="AQ439" s="153" t="s">
        <v>100</v>
      </c>
      <c r="AR439" s="129" t="str">
        <f t="shared" si="127"/>
        <v xml:space="preserve">CENTRO DE LENGUAS </v>
      </c>
      <c r="AS439" s="130" t="s">
        <v>680</v>
      </c>
      <c r="AT439" s="131" t="s">
        <v>102</v>
      </c>
      <c r="AU439" s="132" t="s">
        <v>94</v>
      </c>
      <c r="AV439" s="132" t="s">
        <v>94</v>
      </c>
      <c r="AW439" s="133" t="s">
        <v>103</v>
      </c>
      <c r="AX439" s="133" t="s">
        <v>104</v>
      </c>
      <c r="AY439" s="133" t="s">
        <v>105</v>
      </c>
      <c r="AZ439" s="133" t="s">
        <v>103</v>
      </c>
      <c r="BA439" s="133"/>
      <c r="BB439" s="133"/>
    </row>
    <row r="440" spans="2:54" s="3" customFormat="1" ht="60">
      <c r="B440" s="113">
        <v>424</v>
      </c>
      <c r="C440" s="113" t="s">
        <v>290</v>
      </c>
      <c r="D440" s="113" t="s">
        <v>29</v>
      </c>
      <c r="E440" s="113" t="s">
        <v>32</v>
      </c>
      <c r="F440" s="113"/>
      <c r="G440" s="114" t="s">
        <v>324</v>
      </c>
      <c r="H440" s="114" t="s">
        <v>107</v>
      </c>
      <c r="I440" s="113" t="s">
        <v>108</v>
      </c>
      <c r="J440" s="113">
        <v>1</v>
      </c>
      <c r="K440" s="115"/>
      <c r="L440" s="116"/>
      <c r="M440" s="117">
        <v>1131228</v>
      </c>
      <c r="N440" s="113">
        <v>1</v>
      </c>
      <c r="O440" s="113" t="s">
        <v>109</v>
      </c>
      <c r="P440" s="119">
        <v>45867</v>
      </c>
      <c r="Q440" s="119">
        <v>45987</v>
      </c>
      <c r="R440" s="120">
        <f t="shared" si="124"/>
        <v>4524912</v>
      </c>
      <c r="S440" s="118"/>
      <c r="T440" s="118"/>
      <c r="U440" s="120">
        <f t="shared" si="125"/>
        <v>0</v>
      </c>
      <c r="V440" s="148">
        <f t="shared" si="130"/>
        <v>4</v>
      </c>
      <c r="W440" s="122">
        <f t="shared" si="128"/>
        <v>4524912</v>
      </c>
      <c r="X440" s="123" t="s">
        <v>92</v>
      </c>
      <c r="Y440" s="124" t="s">
        <v>466</v>
      </c>
      <c r="Z440" s="125" t="s">
        <v>110</v>
      </c>
      <c r="AA440" s="125" t="s">
        <v>347</v>
      </c>
      <c r="AB440" s="125" t="s">
        <v>94</v>
      </c>
      <c r="AC440" s="126" t="str">
        <f t="shared" si="122"/>
        <v>CLE-424</v>
      </c>
      <c r="AD440" s="123">
        <v>80111600</v>
      </c>
      <c r="AE440" s="47" t="s">
        <v>675</v>
      </c>
      <c r="AF440" s="127" t="s">
        <v>681</v>
      </c>
      <c r="AG440" s="127" t="str">
        <f t="shared" si="129"/>
        <v>JULIO</v>
      </c>
      <c r="AH440" s="141">
        <f t="shared" si="126"/>
        <v>4</v>
      </c>
      <c r="AI440" s="132" t="s">
        <v>96</v>
      </c>
      <c r="AJ440" s="151" t="s">
        <v>97</v>
      </c>
      <c r="AK440" s="128">
        <f t="shared" si="131"/>
        <v>4524912</v>
      </c>
      <c r="AL440" s="128">
        <f t="shared" si="121"/>
        <v>4524912</v>
      </c>
      <c r="AM440" s="128"/>
      <c r="AN440" s="132" t="s">
        <v>96</v>
      </c>
      <c r="AO440" s="132" t="s">
        <v>97</v>
      </c>
      <c r="AP440" s="152" t="s">
        <v>99</v>
      </c>
      <c r="AQ440" s="153" t="s">
        <v>100</v>
      </c>
      <c r="AR440" s="129" t="str">
        <f t="shared" si="127"/>
        <v xml:space="preserve">CENTRO DE LENGUAS </v>
      </c>
      <c r="AS440" s="130" t="s">
        <v>680</v>
      </c>
      <c r="AT440" s="131" t="s">
        <v>102</v>
      </c>
      <c r="AU440" s="132" t="s">
        <v>94</v>
      </c>
      <c r="AV440" s="132" t="s">
        <v>94</v>
      </c>
      <c r="AW440" s="133" t="s">
        <v>103</v>
      </c>
      <c r="AX440" s="133" t="s">
        <v>104</v>
      </c>
      <c r="AY440" s="133" t="s">
        <v>105</v>
      </c>
      <c r="AZ440" s="133" t="s">
        <v>103</v>
      </c>
      <c r="BA440" s="133"/>
      <c r="BB440" s="133"/>
    </row>
    <row r="441" spans="2:54" s="3" customFormat="1" ht="60">
      <c r="B441" s="113">
        <v>425</v>
      </c>
      <c r="C441" s="113" t="s">
        <v>290</v>
      </c>
      <c r="D441" s="113" t="s">
        <v>29</v>
      </c>
      <c r="E441" s="113" t="s">
        <v>32</v>
      </c>
      <c r="F441" s="113"/>
      <c r="G441" s="114" t="s">
        <v>324</v>
      </c>
      <c r="H441" s="114" t="s">
        <v>107</v>
      </c>
      <c r="I441" s="113" t="s">
        <v>108</v>
      </c>
      <c r="J441" s="113">
        <v>1</v>
      </c>
      <c r="K441" s="115"/>
      <c r="L441" s="116"/>
      <c r="M441" s="117">
        <v>0</v>
      </c>
      <c r="N441" s="113">
        <v>1</v>
      </c>
      <c r="O441" s="113" t="s">
        <v>109</v>
      </c>
      <c r="P441" s="119">
        <v>45867</v>
      </c>
      <c r="Q441" s="119">
        <v>45987</v>
      </c>
      <c r="R441" s="120">
        <v>0</v>
      </c>
      <c r="S441" s="118"/>
      <c r="T441" s="118"/>
      <c r="U441" s="120">
        <f t="shared" si="125"/>
        <v>0</v>
      </c>
      <c r="V441" s="148">
        <f t="shared" si="130"/>
        <v>4</v>
      </c>
      <c r="W441" s="122">
        <f t="shared" si="128"/>
        <v>0</v>
      </c>
      <c r="X441" s="123" t="s">
        <v>92</v>
      </c>
      <c r="Y441" s="124" t="s">
        <v>466</v>
      </c>
      <c r="Z441" s="125" t="s">
        <v>110</v>
      </c>
      <c r="AA441" s="125" t="s">
        <v>347</v>
      </c>
      <c r="AB441" s="125" t="s">
        <v>94</v>
      </c>
      <c r="AC441" s="126" t="str">
        <f t="shared" si="122"/>
        <v>CLE-425</v>
      </c>
      <c r="AD441" s="123">
        <v>80111600</v>
      </c>
      <c r="AE441" s="47" t="s">
        <v>675</v>
      </c>
      <c r="AF441" s="127" t="s">
        <v>681</v>
      </c>
      <c r="AG441" s="127" t="str">
        <f t="shared" si="129"/>
        <v>JULIO</v>
      </c>
      <c r="AH441" s="141">
        <f t="shared" si="126"/>
        <v>4</v>
      </c>
      <c r="AI441" s="132" t="s">
        <v>96</v>
      </c>
      <c r="AJ441" s="151" t="s">
        <v>97</v>
      </c>
      <c r="AK441" s="128">
        <f t="shared" si="131"/>
        <v>0</v>
      </c>
      <c r="AL441" s="128">
        <f t="shared" si="121"/>
        <v>0</v>
      </c>
      <c r="AM441" s="128"/>
      <c r="AN441" s="132" t="s">
        <v>96</v>
      </c>
      <c r="AO441" s="132" t="s">
        <v>97</v>
      </c>
      <c r="AP441" s="152" t="s">
        <v>99</v>
      </c>
      <c r="AQ441" s="153" t="s">
        <v>100</v>
      </c>
      <c r="AR441" s="129" t="str">
        <f t="shared" si="127"/>
        <v xml:space="preserve">CENTRO DE LENGUAS </v>
      </c>
      <c r="AS441" s="130" t="s">
        <v>680</v>
      </c>
      <c r="AT441" s="131" t="s">
        <v>102</v>
      </c>
      <c r="AU441" s="132" t="s">
        <v>94</v>
      </c>
      <c r="AV441" s="132" t="s">
        <v>94</v>
      </c>
      <c r="AW441" s="133" t="s">
        <v>103</v>
      </c>
      <c r="AX441" s="133" t="s">
        <v>104</v>
      </c>
      <c r="AY441" s="133" t="s">
        <v>105</v>
      </c>
      <c r="AZ441" s="133" t="s">
        <v>103</v>
      </c>
      <c r="BA441" s="133"/>
      <c r="BB441" s="133"/>
    </row>
    <row r="442" spans="2:54" s="3" customFormat="1" ht="60">
      <c r="B442" s="113">
        <v>426</v>
      </c>
      <c r="C442" s="113" t="s">
        <v>290</v>
      </c>
      <c r="D442" s="113" t="s">
        <v>29</v>
      </c>
      <c r="E442" s="113" t="s">
        <v>32</v>
      </c>
      <c r="F442" s="113"/>
      <c r="G442" s="114" t="s">
        <v>324</v>
      </c>
      <c r="H442" s="114" t="s">
        <v>107</v>
      </c>
      <c r="I442" s="113" t="s">
        <v>108</v>
      </c>
      <c r="J442" s="113">
        <v>1</v>
      </c>
      <c r="K442" s="115"/>
      <c r="L442" s="116"/>
      <c r="M442" s="117">
        <v>1856656</v>
      </c>
      <c r="N442" s="113">
        <v>1</v>
      </c>
      <c r="O442" s="113" t="s">
        <v>109</v>
      </c>
      <c r="P442" s="119">
        <v>45867</v>
      </c>
      <c r="Q442" s="119">
        <v>45987</v>
      </c>
      <c r="R442" s="120">
        <f>IF($O442="MENSUAL",ROUND((((Q442-P442))/30),0)*$M442,((Q442-P442)/30)*$M442)</f>
        <v>7426624</v>
      </c>
      <c r="S442" s="118"/>
      <c r="T442" s="118"/>
      <c r="U442" s="120">
        <f t="shared" si="125"/>
        <v>0</v>
      </c>
      <c r="V442" s="148">
        <f t="shared" si="130"/>
        <v>4</v>
      </c>
      <c r="W442" s="122">
        <f t="shared" si="128"/>
        <v>7426624</v>
      </c>
      <c r="X442" s="123" t="s">
        <v>92</v>
      </c>
      <c r="Y442" s="124" t="s">
        <v>466</v>
      </c>
      <c r="Z442" s="125" t="s">
        <v>110</v>
      </c>
      <c r="AA442" s="125" t="s">
        <v>347</v>
      </c>
      <c r="AB442" s="125" t="s">
        <v>39</v>
      </c>
      <c r="AC442" s="126" t="str">
        <f t="shared" si="122"/>
        <v>CLE-426</v>
      </c>
      <c r="AD442" s="123">
        <v>80111600</v>
      </c>
      <c r="AE442" s="47" t="s">
        <v>675</v>
      </c>
      <c r="AF442" s="127" t="s">
        <v>670</v>
      </c>
      <c r="AG442" s="127" t="str">
        <f t="shared" si="129"/>
        <v>julio</v>
      </c>
      <c r="AH442" s="141">
        <f t="shared" si="126"/>
        <v>4</v>
      </c>
      <c r="AI442" s="132" t="s">
        <v>96</v>
      </c>
      <c r="AJ442" s="151" t="s">
        <v>97</v>
      </c>
      <c r="AK442" s="128">
        <f t="shared" si="131"/>
        <v>7426624</v>
      </c>
      <c r="AL442" s="128">
        <f t="shared" si="121"/>
        <v>7426624</v>
      </c>
      <c r="AM442" s="128"/>
      <c r="AN442" s="132" t="s">
        <v>96</v>
      </c>
      <c r="AO442" s="132" t="s">
        <v>97</v>
      </c>
      <c r="AP442" s="152" t="s">
        <v>99</v>
      </c>
      <c r="AQ442" s="153" t="s">
        <v>100</v>
      </c>
      <c r="AR442" s="129" t="str">
        <f t="shared" si="127"/>
        <v xml:space="preserve">CENTRO DE LENGUAS </v>
      </c>
      <c r="AS442" s="130" t="s">
        <v>680</v>
      </c>
      <c r="AT442" s="131" t="s">
        <v>102</v>
      </c>
      <c r="AU442" s="132" t="s">
        <v>94</v>
      </c>
      <c r="AV442" s="132" t="s">
        <v>94</v>
      </c>
      <c r="AW442" s="133" t="s">
        <v>103</v>
      </c>
      <c r="AX442" s="133" t="s">
        <v>104</v>
      </c>
      <c r="AY442" s="133" t="s">
        <v>105</v>
      </c>
      <c r="AZ442" s="133" t="s">
        <v>103</v>
      </c>
      <c r="BA442" s="133"/>
      <c r="BB442" s="133"/>
    </row>
    <row r="443" spans="2:54" s="3" customFormat="1" ht="60">
      <c r="B443" s="113">
        <v>427</v>
      </c>
      <c r="C443" s="113" t="s">
        <v>290</v>
      </c>
      <c r="D443" s="113" t="s">
        <v>29</v>
      </c>
      <c r="E443" s="113" t="s">
        <v>32</v>
      </c>
      <c r="F443" s="113"/>
      <c r="G443" s="114" t="s">
        <v>324</v>
      </c>
      <c r="H443" s="114" t="s">
        <v>107</v>
      </c>
      <c r="I443" s="113" t="s">
        <v>108</v>
      </c>
      <c r="J443" s="113">
        <v>1</v>
      </c>
      <c r="K443" s="115"/>
      <c r="L443" s="116"/>
      <c r="M443" s="117">
        <v>0</v>
      </c>
      <c r="N443" s="113">
        <v>1</v>
      </c>
      <c r="O443" s="113" t="s">
        <v>109</v>
      </c>
      <c r="P443" s="119">
        <v>45867</v>
      </c>
      <c r="Q443" s="119">
        <v>45987</v>
      </c>
      <c r="R443" s="120">
        <f>IF($O443="MENSUAL",ROUND((((Q443-P443))/30),0)*$M443,((Q443-P443)/30)*$M443)</f>
        <v>0</v>
      </c>
      <c r="S443" s="118"/>
      <c r="T443" s="118"/>
      <c r="U443" s="120">
        <f t="shared" si="125"/>
        <v>0</v>
      </c>
      <c r="V443" s="148">
        <f t="shared" si="130"/>
        <v>4</v>
      </c>
      <c r="W443" s="122">
        <f t="shared" si="128"/>
        <v>0</v>
      </c>
      <c r="X443" s="123" t="s">
        <v>92</v>
      </c>
      <c r="Y443" s="124" t="s">
        <v>466</v>
      </c>
      <c r="Z443" s="125" t="s">
        <v>110</v>
      </c>
      <c r="AA443" s="125" t="s">
        <v>347</v>
      </c>
      <c r="AB443" s="177" t="s">
        <v>710</v>
      </c>
      <c r="AC443" s="126" t="str">
        <f t="shared" si="122"/>
        <v>CLE-427</v>
      </c>
      <c r="AD443" s="123">
        <v>80111600</v>
      </c>
      <c r="AE443" s="47" t="s">
        <v>675</v>
      </c>
      <c r="AF443" s="127" t="s">
        <v>672</v>
      </c>
      <c r="AG443" s="127" t="str">
        <f t="shared" si="129"/>
        <v>junio</v>
      </c>
      <c r="AH443" s="141">
        <f t="shared" si="126"/>
        <v>4</v>
      </c>
      <c r="AI443" s="132" t="s">
        <v>96</v>
      </c>
      <c r="AJ443" s="151" t="s">
        <v>97</v>
      </c>
      <c r="AK443" s="128">
        <f t="shared" si="131"/>
        <v>0</v>
      </c>
      <c r="AL443" s="128">
        <f t="shared" si="121"/>
        <v>0</v>
      </c>
      <c r="AM443" s="128"/>
      <c r="AN443" s="132" t="s">
        <v>96</v>
      </c>
      <c r="AO443" s="132" t="s">
        <v>97</v>
      </c>
      <c r="AP443" s="152" t="s">
        <v>99</v>
      </c>
      <c r="AQ443" s="153" t="s">
        <v>100</v>
      </c>
      <c r="AR443" s="129" t="str">
        <f t="shared" si="127"/>
        <v xml:space="preserve">CENTRO DE LENGUAS </v>
      </c>
      <c r="AS443" s="130" t="s">
        <v>680</v>
      </c>
      <c r="AT443" s="131" t="s">
        <v>102</v>
      </c>
      <c r="AU443" s="132" t="s">
        <v>94</v>
      </c>
      <c r="AV443" s="132" t="s">
        <v>94</v>
      </c>
      <c r="AW443" s="133" t="s">
        <v>103</v>
      </c>
      <c r="AX443" s="133" t="s">
        <v>104</v>
      </c>
      <c r="AY443" s="133" t="s">
        <v>105</v>
      </c>
      <c r="AZ443" s="133" t="s">
        <v>103</v>
      </c>
      <c r="BA443" s="133"/>
      <c r="BB443" s="133"/>
    </row>
    <row r="444" spans="2:54" s="3" customFormat="1" ht="60">
      <c r="B444" s="113">
        <v>428</v>
      </c>
      <c r="C444" s="113" t="s">
        <v>290</v>
      </c>
      <c r="D444" s="113" t="s">
        <v>29</v>
      </c>
      <c r="E444" s="113" t="s">
        <v>32</v>
      </c>
      <c r="F444" s="113"/>
      <c r="G444" s="114" t="s">
        <v>324</v>
      </c>
      <c r="H444" s="114" t="s">
        <v>107</v>
      </c>
      <c r="I444" s="113" t="s">
        <v>108</v>
      </c>
      <c r="J444" s="113">
        <v>1</v>
      </c>
      <c r="K444" s="115"/>
      <c r="L444" s="116"/>
      <c r="M444" s="117">
        <v>0</v>
      </c>
      <c r="N444" s="113">
        <v>1</v>
      </c>
      <c r="O444" s="113" t="s">
        <v>109</v>
      </c>
      <c r="P444" s="119">
        <v>45867</v>
      </c>
      <c r="Q444" s="119">
        <v>45987</v>
      </c>
      <c r="R444" s="120">
        <f>IF($O444="MENSUAL",ROUND((((Q444-P444))/30),0)*$M444,((Q444-P444)/30)*$M444)</f>
        <v>0</v>
      </c>
      <c r="S444" s="118"/>
      <c r="T444" s="118"/>
      <c r="U444" s="120">
        <f t="shared" si="125"/>
        <v>0</v>
      </c>
      <c r="V444" s="148">
        <f t="shared" si="130"/>
        <v>4</v>
      </c>
      <c r="W444" s="122">
        <f t="shared" si="128"/>
        <v>0</v>
      </c>
      <c r="X444" s="123" t="s">
        <v>92</v>
      </c>
      <c r="Y444" s="124" t="s">
        <v>466</v>
      </c>
      <c r="Z444" s="125" t="s">
        <v>110</v>
      </c>
      <c r="AA444" s="125" t="s">
        <v>347</v>
      </c>
      <c r="AB444" s="177" t="s">
        <v>710</v>
      </c>
      <c r="AC444" s="126" t="str">
        <f t="shared" si="122"/>
        <v>CLE-428</v>
      </c>
      <c r="AD444" s="123">
        <v>80111600</v>
      </c>
      <c r="AE444" s="47" t="s">
        <v>675</v>
      </c>
      <c r="AF444" s="127" t="s">
        <v>672</v>
      </c>
      <c r="AG444" s="127" t="str">
        <f t="shared" si="129"/>
        <v>junio</v>
      </c>
      <c r="AH444" s="141">
        <f t="shared" si="126"/>
        <v>4</v>
      </c>
      <c r="AI444" s="132" t="s">
        <v>96</v>
      </c>
      <c r="AJ444" s="151" t="s">
        <v>97</v>
      </c>
      <c r="AK444" s="128">
        <f t="shared" si="131"/>
        <v>0</v>
      </c>
      <c r="AL444" s="128">
        <f t="shared" si="121"/>
        <v>0</v>
      </c>
      <c r="AM444" s="128"/>
      <c r="AN444" s="132" t="s">
        <v>96</v>
      </c>
      <c r="AO444" s="132" t="s">
        <v>97</v>
      </c>
      <c r="AP444" s="152" t="s">
        <v>99</v>
      </c>
      <c r="AQ444" s="153" t="s">
        <v>100</v>
      </c>
      <c r="AR444" s="129" t="str">
        <f t="shared" si="127"/>
        <v xml:space="preserve">CENTRO DE LENGUAS </v>
      </c>
      <c r="AS444" s="130" t="s">
        <v>680</v>
      </c>
      <c r="AT444" s="131" t="s">
        <v>102</v>
      </c>
      <c r="AU444" s="132" t="s">
        <v>94</v>
      </c>
      <c r="AV444" s="132" t="s">
        <v>94</v>
      </c>
      <c r="AW444" s="133" t="s">
        <v>103</v>
      </c>
      <c r="AX444" s="133" t="s">
        <v>104</v>
      </c>
      <c r="AY444" s="133" t="s">
        <v>105</v>
      </c>
      <c r="AZ444" s="133" t="s">
        <v>103</v>
      </c>
      <c r="BA444" s="133"/>
      <c r="BB444" s="133"/>
    </row>
    <row r="445" spans="2:54" s="3" customFormat="1" ht="60">
      <c r="B445" s="113">
        <v>429</v>
      </c>
      <c r="C445" s="113" t="s">
        <v>290</v>
      </c>
      <c r="D445" s="113" t="s">
        <v>29</v>
      </c>
      <c r="E445" s="113" t="s">
        <v>32</v>
      </c>
      <c r="F445" s="113"/>
      <c r="G445" s="114" t="s">
        <v>324</v>
      </c>
      <c r="H445" s="114" t="s">
        <v>107</v>
      </c>
      <c r="I445" s="113" t="s">
        <v>108</v>
      </c>
      <c r="J445" s="113">
        <v>1</v>
      </c>
      <c r="K445" s="115"/>
      <c r="L445" s="116"/>
      <c r="M445" s="117">
        <v>0</v>
      </c>
      <c r="N445" s="113">
        <v>1</v>
      </c>
      <c r="O445" s="113" t="s">
        <v>109</v>
      </c>
      <c r="P445" s="119">
        <v>45867</v>
      </c>
      <c r="Q445" s="119">
        <v>45987</v>
      </c>
      <c r="R445" s="120">
        <f>IF($O445="MENSUAL",ROUND((((Q445-P445))/30),0)*$M445,((Q445-P445)/30)*$M445)</f>
        <v>0</v>
      </c>
      <c r="S445" s="118"/>
      <c r="T445" s="118"/>
      <c r="U445" s="120">
        <f t="shared" si="125"/>
        <v>0</v>
      </c>
      <c r="V445" s="148">
        <f t="shared" si="130"/>
        <v>4</v>
      </c>
      <c r="W445" s="122">
        <f t="shared" si="128"/>
        <v>0</v>
      </c>
      <c r="X445" s="123" t="s">
        <v>92</v>
      </c>
      <c r="Y445" s="124" t="s">
        <v>466</v>
      </c>
      <c r="Z445" s="125" t="s">
        <v>110</v>
      </c>
      <c r="AA445" s="125" t="s">
        <v>347</v>
      </c>
      <c r="AB445" s="177" t="s">
        <v>710</v>
      </c>
      <c r="AC445" s="126" t="str">
        <f t="shared" si="122"/>
        <v>CLE-429</v>
      </c>
      <c r="AD445" s="123">
        <v>80111600</v>
      </c>
      <c r="AE445" s="47" t="s">
        <v>675</v>
      </c>
      <c r="AF445" s="127" t="s">
        <v>672</v>
      </c>
      <c r="AG445" s="127" t="str">
        <f t="shared" si="129"/>
        <v>junio</v>
      </c>
      <c r="AH445" s="141">
        <f t="shared" si="126"/>
        <v>4</v>
      </c>
      <c r="AI445" s="132" t="s">
        <v>96</v>
      </c>
      <c r="AJ445" s="151" t="s">
        <v>97</v>
      </c>
      <c r="AK445" s="128">
        <f t="shared" si="131"/>
        <v>0</v>
      </c>
      <c r="AL445" s="128">
        <f t="shared" si="121"/>
        <v>0</v>
      </c>
      <c r="AM445" s="128"/>
      <c r="AN445" s="132" t="s">
        <v>96</v>
      </c>
      <c r="AO445" s="132" t="s">
        <v>97</v>
      </c>
      <c r="AP445" s="152" t="s">
        <v>99</v>
      </c>
      <c r="AQ445" s="153" t="s">
        <v>100</v>
      </c>
      <c r="AR445" s="129" t="str">
        <f t="shared" si="127"/>
        <v xml:space="preserve">CENTRO DE LENGUAS </v>
      </c>
      <c r="AS445" s="130" t="s">
        <v>680</v>
      </c>
      <c r="AT445" s="131" t="s">
        <v>102</v>
      </c>
      <c r="AU445" s="132" t="s">
        <v>94</v>
      </c>
      <c r="AV445" s="132" t="s">
        <v>94</v>
      </c>
      <c r="AW445" s="133" t="s">
        <v>103</v>
      </c>
      <c r="AX445" s="133" t="s">
        <v>104</v>
      </c>
      <c r="AY445" s="133" t="s">
        <v>105</v>
      </c>
      <c r="AZ445" s="133" t="s">
        <v>103</v>
      </c>
      <c r="BA445" s="133"/>
      <c r="BB445" s="133"/>
    </row>
    <row r="446" spans="2:54" s="3" customFormat="1" ht="60">
      <c r="B446" s="113">
        <v>430</v>
      </c>
      <c r="C446" s="113" t="s">
        <v>85</v>
      </c>
      <c r="D446" s="113" t="s">
        <v>20</v>
      </c>
      <c r="E446" s="113" t="s">
        <v>26</v>
      </c>
      <c r="F446" s="113"/>
      <c r="G446" s="114" t="s">
        <v>123</v>
      </c>
      <c r="H446" s="114" t="s">
        <v>107</v>
      </c>
      <c r="I446" s="113" t="s">
        <v>124</v>
      </c>
      <c r="J446" s="113">
        <v>1</v>
      </c>
      <c r="K446" s="115"/>
      <c r="L446" s="116"/>
      <c r="M446" s="117">
        <v>3230000</v>
      </c>
      <c r="N446" s="113">
        <v>1</v>
      </c>
      <c r="O446" s="113" t="s">
        <v>109</v>
      </c>
      <c r="P446" s="119">
        <v>45860</v>
      </c>
      <c r="Q446" s="119">
        <v>46013</v>
      </c>
      <c r="R446" s="120">
        <f>IF($O446="MENSUAL",ROUND((((Q446-P446))/30),0)*$M446,((Q446-P446)/30)*$M446)</f>
        <v>16472999.999999998</v>
      </c>
      <c r="S446" s="118"/>
      <c r="T446" s="118"/>
      <c r="U446" s="120">
        <f t="shared" si="125"/>
        <v>0</v>
      </c>
      <c r="V446" s="148">
        <f t="shared" si="130"/>
        <v>5</v>
      </c>
      <c r="W446" s="122">
        <f t="shared" si="128"/>
        <v>16472999.999999998</v>
      </c>
      <c r="X446" s="123" t="s">
        <v>92</v>
      </c>
      <c r="Y446" s="124" t="s">
        <v>93</v>
      </c>
      <c r="Z446" s="125" t="s">
        <v>110</v>
      </c>
      <c r="AA446" s="125" t="s">
        <v>347</v>
      </c>
      <c r="AB446" s="125" t="s">
        <v>94</v>
      </c>
      <c r="AC446" s="126" t="str">
        <f>"CON-"&amp;B446</f>
        <v>CON-430</v>
      </c>
      <c r="AD446" s="123">
        <v>80111600</v>
      </c>
      <c r="AE446" s="47" t="s">
        <v>213</v>
      </c>
      <c r="AF446" s="127" t="s">
        <v>672</v>
      </c>
      <c r="AG446" s="127" t="str">
        <f t="shared" si="129"/>
        <v>junio</v>
      </c>
      <c r="AH446" s="141">
        <f t="shared" si="126"/>
        <v>5</v>
      </c>
      <c r="AI446" s="132" t="s">
        <v>96</v>
      </c>
      <c r="AJ446" s="151" t="s">
        <v>97</v>
      </c>
      <c r="AK446" s="128">
        <f t="shared" si="131"/>
        <v>16472999.999999998</v>
      </c>
      <c r="AL446" s="128">
        <f t="shared" si="121"/>
        <v>16472999.999999998</v>
      </c>
      <c r="AM446" s="128"/>
      <c r="AN446" s="132" t="s">
        <v>96</v>
      </c>
      <c r="AO446" s="132" t="s">
        <v>97</v>
      </c>
      <c r="AP446" s="152" t="s">
        <v>99</v>
      </c>
      <c r="AQ446" s="153" t="s">
        <v>100</v>
      </c>
      <c r="AR446" s="129" t="str">
        <f t="shared" si="127"/>
        <v>SUBDIRECCIÓN DE SERVICIOS GENERALES</v>
      </c>
      <c r="AS446" s="130" t="s">
        <v>683</v>
      </c>
      <c r="AT446" s="131" t="s">
        <v>102</v>
      </c>
      <c r="AU446" s="132" t="s">
        <v>94</v>
      </c>
      <c r="AV446" s="132" t="s">
        <v>94</v>
      </c>
      <c r="AW446" s="133" t="s">
        <v>103</v>
      </c>
      <c r="AX446" s="133" t="s">
        <v>104</v>
      </c>
      <c r="AY446" s="133" t="s">
        <v>105</v>
      </c>
      <c r="AZ446" s="133" t="s">
        <v>103</v>
      </c>
      <c r="BA446" s="133"/>
      <c r="BB446" s="133"/>
    </row>
    <row r="447" spans="2:54" s="3" customFormat="1" ht="120">
      <c r="B447" s="113">
        <v>431</v>
      </c>
      <c r="C447" s="113" t="s">
        <v>85</v>
      </c>
      <c r="D447" s="113" t="s">
        <v>12</v>
      </c>
      <c r="E447" s="113" t="s">
        <v>14</v>
      </c>
      <c r="F447" s="113" t="s">
        <v>685</v>
      </c>
      <c r="G447" s="114" t="s">
        <v>324</v>
      </c>
      <c r="H447" s="114" t="s">
        <v>107</v>
      </c>
      <c r="I447" s="113" t="s">
        <v>118</v>
      </c>
      <c r="J447" s="113">
        <v>1</v>
      </c>
      <c r="K447" s="115"/>
      <c r="L447" s="116">
        <v>0.05</v>
      </c>
      <c r="M447" s="117">
        <v>3536000</v>
      </c>
      <c r="N447" s="113">
        <v>1</v>
      </c>
      <c r="O447" s="113" t="s">
        <v>109</v>
      </c>
      <c r="P447" s="119">
        <v>45873</v>
      </c>
      <c r="Q447" s="119">
        <v>46010</v>
      </c>
      <c r="R447" s="120">
        <f>+M447*V447</f>
        <v>15912000</v>
      </c>
      <c r="S447" s="118"/>
      <c r="T447" s="118"/>
      <c r="U447" s="120">
        <v>0</v>
      </c>
      <c r="V447" s="148">
        <v>4.5</v>
      </c>
      <c r="W447" s="122">
        <f t="shared" si="128"/>
        <v>15912000</v>
      </c>
      <c r="X447" s="123" t="s">
        <v>92</v>
      </c>
      <c r="Y447" s="124" t="s">
        <v>162</v>
      </c>
      <c r="Z447" s="125" t="s">
        <v>110</v>
      </c>
      <c r="AA447" s="125" t="s">
        <v>347</v>
      </c>
      <c r="AB447" s="125" t="s">
        <v>94</v>
      </c>
      <c r="AC447" s="126" t="str">
        <f>"CON-"&amp;B447</f>
        <v>CON-431</v>
      </c>
      <c r="AD447" s="123">
        <v>80111600</v>
      </c>
      <c r="AE447" s="47" t="s">
        <v>684</v>
      </c>
      <c r="AF447" s="127" t="s">
        <v>670</v>
      </c>
      <c r="AG447" s="127" t="str">
        <f t="shared" si="129"/>
        <v>julio</v>
      </c>
      <c r="AH447" s="141">
        <f t="shared" si="126"/>
        <v>4.5</v>
      </c>
      <c r="AI447" s="132" t="s">
        <v>96</v>
      </c>
      <c r="AJ447" s="151" t="s">
        <v>97</v>
      </c>
      <c r="AK447" s="128">
        <f t="shared" si="131"/>
        <v>15912000</v>
      </c>
      <c r="AL447" s="128">
        <f t="shared" si="121"/>
        <v>15912000</v>
      </c>
      <c r="AM447" s="128"/>
      <c r="AN447" s="132" t="s">
        <v>94</v>
      </c>
      <c r="AO447" s="132" t="s">
        <v>98</v>
      </c>
      <c r="AP447" s="152" t="s">
        <v>99</v>
      </c>
      <c r="AQ447" s="153" t="s">
        <v>100</v>
      </c>
      <c r="AR447" s="129" t="str">
        <f t="shared" si="127"/>
        <v>DESPACHO VAC</v>
      </c>
      <c r="AS447" s="130" t="s">
        <v>101</v>
      </c>
      <c r="AT447" s="131" t="s">
        <v>102</v>
      </c>
      <c r="AU447" s="132" t="s">
        <v>94</v>
      </c>
      <c r="AV447" s="132" t="s">
        <v>94</v>
      </c>
      <c r="AW447" s="133" t="s">
        <v>103</v>
      </c>
      <c r="AX447" s="133" t="s">
        <v>104</v>
      </c>
      <c r="AY447" s="133" t="s">
        <v>105</v>
      </c>
      <c r="AZ447" s="133" t="s">
        <v>103</v>
      </c>
      <c r="BA447" s="133"/>
      <c r="BB447" s="133"/>
    </row>
    <row r="448" spans="2:54" s="3" customFormat="1" ht="60">
      <c r="B448" s="113">
        <v>432</v>
      </c>
      <c r="C448" s="113" t="s">
        <v>290</v>
      </c>
      <c r="D448" s="113" t="s">
        <v>29</v>
      </c>
      <c r="E448" s="113" t="s">
        <v>32</v>
      </c>
      <c r="F448" s="113"/>
      <c r="G448" s="114" t="s">
        <v>106</v>
      </c>
      <c r="H448" s="114" t="s">
        <v>107</v>
      </c>
      <c r="I448" s="113" t="s">
        <v>115</v>
      </c>
      <c r="J448" s="113"/>
      <c r="K448" s="115"/>
      <c r="L448" s="116"/>
      <c r="M448" s="117">
        <v>9000000</v>
      </c>
      <c r="N448" s="113">
        <v>1</v>
      </c>
      <c r="O448" s="113" t="s">
        <v>109</v>
      </c>
      <c r="P448" s="119">
        <v>45888</v>
      </c>
      <c r="Q448" s="119">
        <v>46010</v>
      </c>
      <c r="R448" s="120">
        <v>36000000</v>
      </c>
      <c r="S448" s="118"/>
      <c r="T448" s="118"/>
      <c r="U448" s="120">
        <v>0</v>
      </c>
      <c r="V448" s="148">
        <f t="shared" ref="V448:V453" si="132">ROUND((((Q448-P448)+(T448-S448))/30),0)</f>
        <v>4</v>
      </c>
      <c r="W448" s="122">
        <v>36000000</v>
      </c>
      <c r="X448" s="123" t="s">
        <v>687</v>
      </c>
      <c r="Y448" s="124" t="s">
        <v>291</v>
      </c>
      <c r="Z448" s="125" t="s">
        <v>110</v>
      </c>
      <c r="AA448" s="125" t="s">
        <v>347</v>
      </c>
      <c r="AB448" s="125" t="s">
        <v>94</v>
      </c>
      <c r="AC448" s="126" t="str">
        <f t="shared" ref="AC448:AC460" si="133">"CLE-"&amp;B448</f>
        <v>CLE-432</v>
      </c>
      <c r="AD448" s="123">
        <v>80111600</v>
      </c>
      <c r="AE448" s="174" t="s">
        <v>693</v>
      </c>
      <c r="AF448" s="127" t="s">
        <v>304</v>
      </c>
      <c r="AG448" s="127" t="s">
        <v>304</v>
      </c>
      <c r="AH448" s="141">
        <v>4</v>
      </c>
      <c r="AI448" s="132" t="s">
        <v>96</v>
      </c>
      <c r="AJ448" s="151" t="s">
        <v>97</v>
      </c>
      <c r="AK448" s="128">
        <v>36000000</v>
      </c>
      <c r="AL448" s="128">
        <v>36000000</v>
      </c>
      <c r="AM448" s="128"/>
      <c r="AN448" s="132" t="s">
        <v>94</v>
      </c>
      <c r="AO448" s="132" t="s">
        <v>98</v>
      </c>
      <c r="AP448" s="152" t="s">
        <v>99</v>
      </c>
      <c r="AQ448" s="153" t="s">
        <v>100</v>
      </c>
      <c r="AR448" s="129" t="s">
        <v>32</v>
      </c>
      <c r="AS448" s="130" t="s">
        <v>101</v>
      </c>
      <c r="AT448" s="131" t="s">
        <v>102</v>
      </c>
      <c r="AU448" s="132" t="s">
        <v>94</v>
      </c>
      <c r="AV448" s="132" t="s">
        <v>94</v>
      </c>
      <c r="AW448" s="133" t="s">
        <v>103</v>
      </c>
      <c r="AX448" s="133" t="s">
        <v>104</v>
      </c>
      <c r="AY448" s="133" t="s">
        <v>105</v>
      </c>
      <c r="AZ448" s="133" t="s">
        <v>103</v>
      </c>
      <c r="BA448" s="133"/>
      <c r="BB448" s="133"/>
    </row>
    <row r="449" spans="2:54" s="3" customFormat="1" ht="60">
      <c r="B449" s="113">
        <v>433</v>
      </c>
      <c r="C449" s="113" t="s">
        <v>290</v>
      </c>
      <c r="D449" s="113" t="s">
        <v>29</v>
      </c>
      <c r="E449" s="113" t="s">
        <v>32</v>
      </c>
      <c r="F449" s="113"/>
      <c r="G449" s="114" t="s">
        <v>688</v>
      </c>
      <c r="H449" s="114" t="s">
        <v>107</v>
      </c>
      <c r="I449" s="113" t="s">
        <v>108</v>
      </c>
      <c r="J449" s="113"/>
      <c r="K449" s="115"/>
      <c r="L449" s="116"/>
      <c r="M449" s="117">
        <v>6875000</v>
      </c>
      <c r="N449" s="113">
        <v>1</v>
      </c>
      <c r="O449" s="113" t="s">
        <v>109</v>
      </c>
      <c r="P449" s="119">
        <v>45888</v>
      </c>
      <c r="Q449" s="119">
        <v>46010</v>
      </c>
      <c r="R449" s="120">
        <v>27500000</v>
      </c>
      <c r="S449" s="118"/>
      <c r="T449" s="118"/>
      <c r="U449" s="120">
        <v>0</v>
      </c>
      <c r="V449" s="148">
        <f t="shared" si="132"/>
        <v>4</v>
      </c>
      <c r="W449" s="122">
        <v>27500000</v>
      </c>
      <c r="X449" s="123" t="s">
        <v>687</v>
      </c>
      <c r="Y449" s="124" t="s">
        <v>466</v>
      </c>
      <c r="Z449" s="125" t="s">
        <v>110</v>
      </c>
      <c r="AA449" s="125" t="s">
        <v>347</v>
      </c>
      <c r="AB449" s="125" t="s">
        <v>94</v>
      </c>
      <c r="AC449" s="126" t="str">
        <f t="shared" si="133"/>
        <v>CLE-433</v>
      </c>
      <c r="AD449" s="123">
        <v>80111600</v>
      </c>
      <c r="AE449" s="174" t="s">
        <v>694</v>
      </c>
      <c r="AF449" s="127" t="s">
        <v>304</v>
      </c>
      <c r="AG449" s="127" t="s">
        <v>304</v>
      </c>
      <c r="AH449" s="141">
        <v>4</v>
      </c>
      <c r="AI449" s="132" t="s">
        <v>96</v>
      </c>
      <c r="AJ449" s="151" t="s">
        <v>97</v>
      </c>
      <c r="AK449" s="128">
        <v>27500000</v>
      </c>
      <c r="AL449" s="128">
        <v>27500000</v>
      </c>
      <c r="AM449" s="128"/>
      <c r="AN449" s="132" t="s">
        <v>94</v>
      </c>
      <c r="AO449" s="132" t="s">
        <v>98</v>
      </c>
      <c r="AP449" s="152" t="s">
        <v>99</v>
      </c>
      <c r="AQ449" s="153" t="s">
        <v>100</v>
      </c>
      <c r="AR449" s="129" t="s">
        <v>32</v>
      </c>
      <c r="AS449" s="130" t="s">
        <v>101</v>
      </c>
      <c r="AT449" s="131" t="s">
        <v>102</v>
      </c>
      <c r="AU449" s="132" t="s">
        <v>94</v>
      </c>
      <c r="AV449" s="132" t="s">
        <v>94</v>
      </c>
      <c r="AW449" s="133" t="s">
        <v>103</v>
      </c>
      <c r="AX449" s="133" t="s">
        <v>104</v>
      </c>
      <c r="AY449" s="133" t="s">
        <v>105</v>
      </c>
      <c r="AZ449" s="133" t="s">
        <v>103</v>
      </c>
      <c r="BA449" s="133"/>
      <c r="BB449" s="133"/>
    </row>
    <row r="450" spans="2:54" s="3" customFormat="1" ht="60">
      <c r="B450" s="113">
        <v>434</v>
      </c>
      <c r="C450" s="113" t="s">
        <v>290</v>
      </c>
      <c r="D450" s="113" t="s">
        <v>29</v>
      </c>
      <c r="E450" s="113" t="s">
        <v>32</v>
      </c>
      <c r="F450" s="113"/>
      <c r="G450" s="114" t="s">
        <v>106</v>
      </c>
      <c r="H450" s="114" t="s">
        <v>107</v>
      </c>
      <c r="I450" s="113" t="s">
        <v>108</v>
      </c>
      <c r="J450" s="113"/>
      <c r="K450" s="115"/>
      <c r="L450" s="116"/>
      <c r="M450" s="117">
        <v>6750000</v>
      </c>
      <c r="N450" s="113">
        <v>1</v>
      </c>
      <c r="O450" s="113" t="s">
        <v>109</v>
      </c>
      <c r="P450" s="119">
        <v>45888</v>
      </c>
      <c r="Q450" s="119">
        <v>46010</v>
      </c>
      <c r="R450" s="120">
        <v>27000000</v>
      </c>
      <c r="S450" s="118"/>
      <c r="T450" s="118"/>
      <c r="U450" s="120">
        <v>0</v>
      </c>
      <c r="V450" s="148">
        <f t="shared" si="132"/>
        <v>4</v>
      </c>
      <c r="W450" s="122">
        <v>27000000</v>
      </c>
      <c r="X450" s="123" t="s">
        <v>687</v>
      </c>
      <c r="Y450" s="124" t="s">
        <v>291</v>
      </c>
      <c r="Z450" s="125" t="s">
        <v>110</v>
      </c>
      <c r="AA450" s="125" t="s">
        <v>347</v>
      </c>
      <c r="AB450" s="125" t="s">
        <v>94</v>
      </c>
      <c r="AC450" s="126" t="str">
        <f t="shared" si="133"/>
        <v>CLE-434</v>
      </c>
      <c r="AD450" s="123">
        <v>80111600</v>
      </c>
      <c r="AE450" s="169" t="s">
        <v>695</v>
      </c>
      <c r="AF450" s="127" t="s">
        <v>304</v>
      </c>
      <c r="AG450" s="127" t="s">
        <v>304</v>
      </c>
      <c r="AH450" s="141">
        <v>4</v>
      </c>
      <c r="AI450" s="132" t="s">
        <v>96</v>
      </c>
      <c r="AJ450" s="151" t="s">
        <v>97</v>
      </c>
      <c r="AK450" s="128">
        <v>27000000</v>
      </c>
      <c r="AL450" s="128">
        <v>27000000</v>
      </c>
      <c r="AM450" s="128"/>
      <c r="AN450" s="132" t="s">
        <v>94</v>
      </c>
      <c r="AO450" s="132" t="s">
        <v>98</v>
      </c>
      <c r="AP450" s="152" t="s">
        <v>99</v>
      </c>
      <c r="AQ450" s="153" t="s">
        <v>100</v>
      </c>
      <c r="AR450" s="129" t="s">
        <v>32</v>
      </c>
      <c r="AS450" s="130" t="s">
        <v>101</v>
      </c>
      <c r="AT450" s="131" t="s">
        <v>102</v>
      </c>
      <c r="AU450" s="132" t="s">
        <v>94</v>
      </c>
      <c r="AV450" s="132" t="s">
        <v>94</v>
      </c>
      <c r="AW450" s="133" t="s">
        <v>103</v>
      </c>
      <c r="AX450" s="133" t="s">
        <v>104</v>
      </c>
      <c r="AY450" s="133" t="s">
        <v>105</v>
      </c>
      <c r="AZ450" s="133" t="s">
        <v>103</v>
      </c>
      <c r="BA450" s="133"/>
      <c r="BB450" s="133"/>
    </row>
    <row r="451" spans="2:54" s="3" customFormat="1" ht="60">
      <c r="B451" s="113">
        <v>435</v>
      </c>
      <c r="C451" s="113" t="s">
        <v>290</v>
      </c>
      <c r="D451" s="113" t="s">
        <v>29</v>
      </c>
      <c r="E451" s="113" t="s">
        <v>32</v>
      </c>
      <c r="F451" s="113"/>
      <c r="G451" s="114" t="s">
        <v>106</v>
      </c>
      <c r="H451" s="114" t="s">
        <v>107</v>
      </c>
      <c r="I451" s="113" t="s">
        <v>108</v>
      </c>
      <c r="J451" s="113"/>
      <c r="K451" s="115"/>
      <c r="L451" s="116"/>
      <c r="M451" s="117">
        <v>6875000</v>
      </c>
      <c r="N451" s="113">
        <v>1</v>
      </c>
      <c r="O451" s="113" t="s">
        <v>109</v>
      </c>
      <c r="P451" s="119">
        <v>45888</v>
      </c>
      <c r="Q451" s="119">
        <v>46010</v>
      </c>
      <c r="R451" s="120">
        <f>M451*V451</f>
        <v>27500000</v>
      </c>
      <c r="S451" s="118"/>
      <c r="T451" s="118"/>
      <c r="U451" s="120">
        <v>0</v>
      </c>
      <c r="V451" s="148">
        <f t="shared" si="132"/>
        <v>4</v>
      </c>
      <c r="W451" s="122">
        <f>R451</f>
        <v>27500000</v>
      </c>
      <c r="X451" s="123" t="s">
        <v>687</v>
      </c>
      <c r="Y451" s="124" t="s">
        <v>291</v>
      </c>
      <c r="Z451" s="125" t="s">
        <v>110</v>
      </c>
      <c r="AA451" s="125" t="s">
        <v>347</v>
      </c>
      <c r="AB451" s="125" t="s">
        <v>39</v>
      </c>
      <c r="AC451" s="126" t="str">
        <f t="shared" si="133"/>
        <v>CLE-435</v>
      </c>
      <c r="AD451" s="123">
        <v>80111600</v>
      </c>
      <c r="AE451" s="47" t="s">
        <v>689</v>
      </c>
      <c r="AF451" s="127" t="s">
        <v>304</v>
      </c>
      <c r="AG451" s="127" t="s">
        <v>304</v>
      </c>
      <c r="AH451" s="141">
        <v>4</v>
      </c>
      <c r="AI451" s="132" t="s">
        <v>96</v>
      </c>
      <c r="AJ451" s="151" t="s">
        <v>97</v>
      </c>
      <c r="AK451" s="128">
        <f>W451</f>
        <v>27500000</v>
      </c>
      <c r="AL451" s="128">
        <f>W451</f>
        <v>27500000</v>
      </c>
      <c r="AM451" s="128"/>
      <c r="AN451" s="132" t="s">
        <v>94</v>
      </c>
      <c r="AO451" s="132" t="s">
        <v>98</v>
      </c>
      <c r="AP451" s="152" t="s">
        <v>99</v>
      </c>
      <c r="AQ451" s="153" t="s">
        <v>100</v>
      </c>
      <c r="AR451" s="129" t="s">
        <v>32</v>
      </c>
      <c r="AS451" s="130" t="s">
        <v>101</v>
      </c>
      <c r="AT451" s="131" t="s">
        <v>102</v>
      </c>
      <c r="AU451" s="132" t="s">
        <v>94</v>
      </c>
      <c r="AV451" s="132" t="s">
        <v>94</v>
      </c>
      <c r="AW451" s="133" t="s">
        <v>103</v>
      </c>
      <c r="AX451" s="133" t="s">
        <v>104</v>
      </c>
      <c r="AY451" s="133" t="s">
        <v>105</v>
      </c>
      <c r="AZ451" s="133" t="s">
        <v>103</v>
      </c>
      <c r="BA451" s="133"/>
      <c r="BB451" s="133"/>
    </row>
    <row r="452" spans="2:54" s="3" customFormat="1" ht="72">
      <c r="B452" s="113">
        <v>436</v>
      </c>
      <c r="C452" s="113" t="s">
        <v>290</v>
      </c>
      <c r="D452" s="113" t="s">
        <v>29</v>
      </c>
      <c r="E452" s="113" t="s">
        <v>32</v>
      </c>
      <c r="F452" s="113"/>
      <c r="G452" s="114" t="s">
        <v>225</v>
      </c>
      <c r="H452" s="114" t="s">
        <v>107</v>
      </c>
      <c r="I452" s="113" t="s">
        <v>144</v>
      </c>
      <c r="J452" s="113"/>
      <c r="K452" s="115"/>
      <c r="L452" s="116"/>
      <c r="M452" s="117">
        <v>3000000</v>
      </c>
      <c r="N452" s="113">
        <v>1</v>
      </c>
      <c r="O452" s="113" t="s">
        <v>109</v>
      </c>
      <c r="P452" s="119">
        <v>45910</v>
      </c>
      <c r="Q452" s="119">
        <v>46001</v>
      </c>
      <c r="R452" s="120">
        <f>M452*V452</f>
        <v>9000000</v>
      </c>
      <c r="S452" s="118"/>
      <c r="T452" s="118"/>
      <c r="U452" s="120">
        <v>0</v>
      </c>
      <c r="V452" s="148">
        <f t="shared" si="132"/>
        <v>3</v>
      </c>
      <c r="W452" s="122">
        <f>R452+U4557</f>
        <v>9000000</v>
      </c>
      <c r="X452" s="123" t="s">
        <v>687</v>
      </c>
      <c r="Y452" s="124" t="s">
        <v>291</v>
      </c>
      <c r="Z452" s="125" t="s">
        <v>110</v>
      </c>
      <c r="AA452" s="125" t="s">
        <v>347</v>
      </c>
      <c r="AB452" s="125" t="s">
        <v>94</v>
      </c>
      <c r="AC452" s="126" t="str">
        <f t="shared" si="133"/>
        <v>CLE-436</v>
      </c>
      <c r="AD452" s="123">
        <v>80111600</v>
      </c>
      <c r="AE452" s="47" t="s">
        <v>690</v>
      </c>
      <c r="AF452" s="127" t="s">
        <v>304</v>
      </c>
      <c r="AG452" s="127" t="s">
        <v>304</v>
      </c>
      <c r="AH452" s="141">
        <v>3</v>
      </c>
      <c r="AI452" s="132" t="s">
        <v>96</v>
      </c>
      <c r="AJ452" s="151" t="s">
        <v>97</v>
      </c>
      <c r="AK452" s="128">
        <f>+W452</f>
        <v>9000000</v>
      </c>
      <c r="AL452" s="128">
        <f>+AK452</f>
        <v>9000000</v>
      </c>
      <c r="AM452" s="128"/>
      <c r="AN452" s="132" t="s">
        <v>94</v>
      </c>
      <c r="AO452" s="132" t="s">
        <v>98</v>
      </c>
      <c r="AP452" s="152" t="s">
        <v>99</v>
      </c>
      <c r="AQ452" s="153" t="s">
        <v>100</v>
      </c>
      <c r="AR452" s="129" t="s">
        <v>32</v>
      </c>
      <c r="AS452" s="130" t="s">
        <v>101</v>
      </c>
      <c r="AT452" s="131" t="s">
        <v>102</v>
      </c>
      <c r="AU452" s="132" t="s">
        <v>94</v>
      </c>
      <c r="AV452" s="132" t="s">
        <v>94</v>
      </c>
      <c r="AW452" s="133" t="s">
        <v>103</v>
      </c>
      <c r="AX452" s="133" t="s">
        <v>104</v>
      </c>
      <c r="AY452" s="133" t="s">
        <v>105</v>
      </c>
      <c r="AZ452" s="133" t="s">
        <v>103</v>
      </c>
      <c r="BA452" s="133"/>
      <c r="BB452" s="133"/>
    </row>
    <row r="453" spans="2:54" s="3" customFormat="1" ht="72">
      <c r="B453" s="113">
        <v>437</v>
      </c>
      <c r="C453" s="113" t="s">
        <v>290</v>
      </c>
      <c r="D453" s="113" t="s">
        <v>29</v>
      </c>
      <c r="E453" s="113" t="s">
        <v>32</v>
      </c>
      <c r="F453" s="113"/>
      <c r="G453" s="114" t="s">
        <v>225</v>
      </c>
      <c r="H453" s="114" t="s">
        <v>107</v>
      </c>
      <c r="I453" s="113" t="s">
        <v>144</v>
      </c>
      <c r="J453" s="113"/>
      <c r="K453" s="115"/>
      <c r="L453" s="116"/>
      <c r="M453" s="117">
        <v>3000000</v>
      </c>
      <c r="N453" s="113">
        <v>1</v>
      </c>
      <c r="O453" s="113" t="s">
        <v>109</v>
      </c>
      <c r="P453" s="119">
        <v>45910</v>
      </c>
      <c r="Q453" s="119">
        <v>46001</v>
      </c>
      <c r="R453" s="120">
        <f>M453*V453</f>
        <v>9000000</v>
      </c>
      <c r="S453" s="118"/>
      <c r="T453" s="118"/>
      <c r="U453" s="120">
        <v>0</v>
      </c>
      <c r="V453" s="148">
        <f t="shared" si="132"/>
        <v>3</v>
      </c>
      <c r="W453" s="122">
        <f>R453+U4558</f>
        <v>9000000</v>
      </c>
      <c r="X453" s="123" t="s">
        <v>687</v>
      </c>
      <c r="Y453" s="124" t="s">
        <v>291</v>
      </c>
      <c r="Z453" s="125" t="s">
        <v>110</v>
      </c>
      <c r="AA453" s="125" t="s">
        <v>347</v>
      </c>
      <c r="AB453" s="125" t="s">
        <v>94</v>
      </c>
      <c r="AC453" s="126" t="str">
        <f t="shared" si="133"/>
        <v>CLE-437</v>
      </c>
      <c r="AD453" s="123">
        <v>80111600</v>
      </c>
      <c r="AE453" s="47" t="s">
        <v>690</v>
      </c>
      <c r="AF453" s="127" t="s">
        <v>304</v>
      </c>
      <c r="AG453" s="127" t="s">
        <v>304</v>
      </c>
      <c r="AH453" s="141">
        <v>3</v>
      </c>
      <c r="AI453" s="132" t="s">
        <v>96</v>
      </c>
      <c r="AJ453" s="151" t="s">
        <v>97</v>
      </c>
      <c r="AK453" s="128">
        <f>+W453</f>
        <v>9000000</v>
      </c>
      <c r="AL453" s="128">
        <f>+AK453</f>
        <v>9000000</v>
      </c>
      <c r="AM453" s="128"/>
      <c r="AN453" s="132" t="s">
        <v>94</v>
      </c>
      <c r="AO453" s="132" t="s">
        <v>98</v>
      </c>
      <c r="AP453" s="152" t="s">
        <v>99</v>
      </c>
      <c r="AQ453" s="153" t="s">
        <v>100</v>
      </c>
      <c r="AR453" s="129" t="s">
        <v>32</v>
      </c>
      <c r="AS453" s="130" t="s">
        <v>101</v>
      </c>
      <c r="AT453" s="131" t="s">
        <v>102</v>
      </c>
      <c r="AU453" s="132" t="s">
        <v>94</v>
      </c>
      <c r="AV453" s="132" t="s">
        <v>94</v>
      </c>
      <c r="AW453" s="133" t="s">
        <v>103</v>
      </c>
      <c r="AX453" s="133" t="s">
        <v>104</v>
      </c>
      <c r="AY453" s="133" t="s">
        <v>105</v>
      </c>
      <c r="AZ453" s="133" t="s">
        <v>103</v>
      </c>
      <c r="BA453" s="133"/>
      <c r="BB453" s="133"/>
    </row>
    <row r="454" spans="2:54" s="3" customFormat="1" ht="72">
      <c r="B454" s="113">
        <v>438</v>
      </c>
      <c r="C454" s="113" t="s">
        <v>290</v>
      </c>
      <c r="D454" s="113" t="s">
        <v>29</v>
      </c>
      <c r="E454" s="113" t="s">
        <v>32</v>
      </c>
      <c r="F454" s="113"/>
      <c r="G454" s="114" t="s">
        <v>688</v>
      </c>
      <c r="H454" s="114" t="s">
        <v>107</v>
      </c>
      <c r="I454" s="113" t="s">
        <v>108</v>
      </c>
      <c r="J454" s="113"/>
      <c r="K454" s="115"/>
      <c r="L454" s="116"/>
      <c r="M454" s="117">
        <v>6564684</v>
      </c>
      <c r="N454" s="113">
        <v>1</v>
      </c>
      <c r="O454" s="113" t="s">
        <v>109</v>
      </c>
      <c r="P454" s="119">
        <v>45870</v>
      </c>
      <c r="Q454" s="119">
        <v>45870</v>
      </c>
      <c r="R454" s="120">
        <v>26258736</v>
      </c>
      <c r="S454" s="118"/>
      <c r="T454" s="118"/>
      <c r="U454" s="120">
        <v>0</v>
      </c>
      <c r="V454" s="148">
        <v>4</v>
      </c>
      <c r="W454" s="122">
        <v>26258736</v>
      </c>
      <c r="X454" s="123" t="s">
        <v>687</v>
      </c>
      <c r="Y454" s="124" t="s">
        <v>466</v>
      </c>
      <c r="Z454" s="125" t="s">
        <v>110</v>
      </c>
      <c r="AA454" s="125" t="s">
        <v>347</v>
      </c>
      <c r="AB454" s="125" t="s">
        <v>94</v>
      </c>
      <c r="AC454" s="126" t="str">
        <f t="shared" si="133"/>
        <v>CLE-438</v>
      </c>
      <c r="AD454" s="123">
        <v>80111600</v>
      </c>
      <c r="AE454" s="47" t="s">
        <v>691</v>
      </c>
      <c r="AF454" s="127" t="s">
        <v>304</v>
      </c>
      <c r="AG454" s="127" t="s">
        <v>304</v>
      </c>
      <c r="AH454" s="141">
        <v>4</v>
      </c>
      <c r="AI454" s="132" t="s">
        <v>96</v>
      </c>
      <c r="AJ454" s="151" t="s">
        <v>97</v>
      </c>
      <c r="AK454" s="128">
        <v>26258736</v>
      </c>
      <c r="AL454" s="128">
        <v>26258736</v>
      </c>
      <c r="AM454" s="128"/>
      <c r="AN454" s="132" t="s">
        <v>94</v>
      </c>
      <c r="AO454" s="132" t="s">
        <v>98</v>
      </c>
      <c r="AP454" s="152" t="s">
        <v>99</v>
      </c>
      <c r="AQ454" s="153" t="s">
        <v>100</v>
      </c>
      <c r="AR454" s="129" t="s">
        <v>32</v>
      </c>
      <c r="AS454" s="130" t="s">
        <v>101</v>
      </c>
      <c r="AT454" s="131" t="s">
        <v>102</v>
      </c>
      <c r="AU454" s="132" t="s">
        <v>94</v>
      </c>
      <c r="AV454" s="132" t="s">
        <v>94</v>
      </c>
      <c r="AW454" s="133" t="s">
        <v>103</v>
      </c>
      <c r="AX454" s="133" t="s">
        <v>104</v>
      </c>
      <c r="AY454" s="133" t="s">
        <v>105</v>
      </c>
      <c r="AZ454" s="133" t="s">
        <v>103</v>
      </c>
      <c r="BA454" s="133"/>
      <c r="BB454" s="133"/>
    </row>
    <row r="455" spans="2:54" s="3" customFormat="1" ht="72">
      <c r="B455" s="113">
        <v>439</v>
      </c>
      <c r="C455" s="113" t="s">
        <v>290</v>
      </c>
      <c r="D455" s="113" t="s">
        <v>29</v>
      </c>
      <c r="E455" s="113" t="s">
        <v>32</v>
      </c>
      <c r="F455" s="113"/>
      <c r="G455" s="114" t="s">
        <v>688</v>
      </c>
      <c r="H455" s="114" t="s">
        <v>107</v>
      </c>
      <c r="I455" s="113" t="s">
        <v>108</v>
      </c>
      <c r="J455" s="113"/>
      <c r="K455" s="115"/>
      <c r="L455" s="116"/>
      <c r="M455" s="117">
        <v>4376456</v>
      </c>
      <c r="N455" s="113">
        <v>1</v>
      </c>
      <c r="O455" s="113" t="s">
        <v>109</v>
      </c>
      <c r="P455" s="119">
        <v>45870</v>
      </c>
      <c r="Q455" s="119">
        <v>45870</v>
      </c>
      <c r="R455" s="120">
        <v>17505824</v>
      </c>
      <c r="S455" s="118"/>
      <c r="T455" s="118"/>
      <c r="U455" s="120">
        <v>0</v>
      </c>
      <c r="V455" s="148">
        <v>4</v>
      </c>
      <c r="W455" s="122">
        <v>17505824</v>
      </c>
      <c r="X455" s="123" t="s">
        <v>687</v>
      </c>
      <c r="Y455" s="124" t="s">
        <v>466</v>
      </c>
      <c r="Z455" s="125" t="s">
        <v>110</v>
      </c>
      <c r="AA455" s="125" t="s">
        <v>347</v>
      </c>
      <c r="AB455" s="125" t="s">
        <v>94</v>
      </c>
      <c r="AC455" s="126" t="str">
        <f t="shared" si="133"/>
        <v>CLE-439</v>
      </c>
      <c r="AD455" s="123">
        <v>80111600</v>
      </c>
      <c r="AE455" s="47" t="s">
        <v>691</v>
      </c>
      <c r="AF455" s="127" t="s">
        <v>304</v>
      </c>
      <c r="AG455" s="127" t="s">
        <v>304</v>
      </c>
      <c r="AH455" s="141">
        <v>4</v>
      </c>
      <c r="AI455" s="132" t="s">
        <v>96</v>
      </c>
      <c r="AJ455" s="151" t="s">
        <v>97</v>
      </c>
      <c r="AK455" s="128">
        <v>17505824</v>
      </c>
      <c r="AL455" s="128">
        <v>17505824</v>
      </c>
      <c r="AM455" s="128"/>
      <c r="AN455" s="132" t="s">
        <v>94</v>
      </c>
      <c r="AO455" s="132" t="s">
        <v>98</v>
      </c>
      <c r="AP455" s="152" t="s">
        <v>99</v>
      </c>
      <c r="AQ455" s="153" t="s">
        <v>100</v>
      </c>
      <c r="AR455" s="129" t="s">
        <v>32</v>
      </c>
      <c r="AS455" s="130" t="s">
        <v>101</v>
      </c>
      <c r="AT455" s="131" t="s">
        <v>102</v>
      </c>
      <c r="AU455" s="132" t="s">
        <v>94</v>
      </c>
      <c r="AV455" s="132" t="s">
        <v>94</v>
      </c>
      <c r="AW455" s="133" t="s">
        <v>103</v>
      </c>
      <c r="AX455" s="133" t="s">
        <v>104</v>
      </c>
      <c r="AY455" s="133" t="s">
        <v>105</v>
      </c>
      <c r="AZ455" s="133" t="s">
        <v>103</v>
      </c>
      <c r="BA455" s="133"/>
      <c r="BB455" s="133"/>
    </row>
    <row r="456" spans="2:54" s="3" customFormat="1" ht="72">
      <c r="B456" s="113">
        <v>440</v>
      </c>
      <c r="C456" s="113" t="s">
        <v>290</v>
      </c>
      <c r="D456" s="113" t="s">
        <v>29</v>
      </c>
      <c r="E456" s="113" t="s">
        <v>32</v>
      </c>
      <c r="F456" s="113"/>
      <c r="G456" s="114" t="s">
        <v>688</v>
      </c>
      <c r="H456" s="114" t="s">
        <v>107</v>
      </c>
      <c r="I456" s="113" t="s">
        <v>108</v>
      </c>
      <c r="J456" s="113"/>
      <c r="K456" s="115"/>
      <c r="L456" s="116"/>
      <c r="M456" s="117">
        <v>4600000</v>
      </c>
      <c r="N456" s="113">
        <v>1</v>
      </c>
      <c r="O456" s="113" t="s">
        <v>109</v>
      </c>
      <c r="P456" s="119">
        <v>45884</v>
      </c>
      <c r="Q456" s="119">
        <v>46006</v>
      </c>
      <c r="R456" s="120">
        <f>M456*V456</f>
        <v>18400000</v>
      </c>
      <c r="S456" s="118"/>
      <c r="T456" s="118"/>
      <c r="U456" s="120">
        <v>0</v>
      </c>
      <c r="V456" s="148">
        <v>4</v>
      </c>
      <c r="W456" s="122">
        <f>M456*V456</f>
        <v>18400000</v>
      </c>
      <c r="X456" s="123" t="s">
        <v>687</v>
      </c>
      <c r="Y456" s="124" t="s">
        <v>466</v>
      </c>
      <c r="Z456" s="125" t="s">
        <v>110</v>
      </c>
      <c r="AA456" s="125" t="s">
        <v>347</v>
      </c>
      <c r="AB456" s="125" t="s">
        <v>94</v>
      </c>
      <c r="AC456" s="126" t="str">
        <f t="shared" si="133"/>
        <v>CLE-440</v>
      </c>
      <c r="AD456" s="123">
        <v>80111600</v>
      </c>
      <c r="AE456" s="47" t="s">
        <v>691</v>
      </c>
      <c r="AF456" s="127" t="s">
        <v>670</v>
      </c>
      <c r="AG456" s="127" t="s">
        <v>670</v>
      </c>
      <c r="AH456" s="141">
        <v>4</v>
      </c>
      <c r="AI456" s="132" t="s">
        <v>96</v>
      </c>
      <c r="AJ456" s="151" t="s">
        <v>97</v>
      </c>
      <c r="AK456" s="128">
        <f>+W456</f>
        <v>18400000</v>
      </c>
      <c r="AL456" s="128">
        <f>+W456</f>
        <v>18400000</v>
      </c>
      <c r="AM456" s="128"/>
      <c r="AN456" s="132" t="s">
        <v>94</v>
      </c>
      <c r="AO456" s="132" t="s">
        <v>98</v>
      </c>
      <c r="AP456" s="152" t="s">
        <v>99</v>
      </c>
      <c r="AQ456" s="153" t="s">
        <v>100</v>
      </c>
      <c r="AR456" s="129" t="s">
        <v>32</v>
      </c>
      <c r="AS456" s="130" t="s">
        <v>101</v>
      </c>
      <c r="AT456" s="131" t="s">
        <v>102</v>
      </c>
      <c r="AU456" s="132" t="s">
        <v>94</v>
      </c>
      <c r="AV456" s="132" t="s">
        <v>94</v>
      </c>
      <c r="AW456" s="133" t="s">
        <v>103</v>
      </c>
      <c r="AX456" s="133" t="s">
        <v>104</v>
      </c>
      <c r="AY456" s="133" t="s">
        <v>105</v>
      </c>
      <c r="AZ456" s="133" t="s">
        <v>103</v>
      </c>
      <c r="BA456" s="133"/>
      <c r="BB456" s="133"/>
    </row>
    <row r="457" spans="2:54" s="3" customFormat="1" ht="72">
      <c r="B457" s="113">
        <v>441</v>
      </c>
      <c r="C457" s="113" t="s">
        <v>290</v>
      </c>
      <c r="D457" s="113" t="s">
        <v>29</v>
      </c>
      <c r="E457" s="113" t="s">
        <v>32</v>
      </c>
      <c r="F457" s="113"/>
      <c r="G457" s="114" t="s">
        <v>688</v>
      </c>
      <c r="H457" s="114" t="s">
        <v>107</v>
      </c>
      <c r="I457" s="113" t="s">
        <v>108</v>
      </c>
      <c r="J457" s="113"/>
      <c r="K457" s="115"/>
      <c r="L457" s="116"/>
      <c r="M457" s="117">
        <v>5470620</v>
      </c>
      <c r="N457" s="113">
        <v>1</v>
      </c>
      <c r="O457" s="113" t="s">
        <v>109</v>
      </c>
      <c r="P457" s="119">
        <v>45870</v>
      </c>
      <c r="Q457" s="119">
        <v>45992</v>
      </c>
      <c r="R457" s="120">
        <v>21882480</v>
      </c>
      <c r="S457" s="118"/>
      <c r="T457" s="118"/>
      <c r="U457" s="120">
        <v>0</v>
      </c>
      <c r="V457" s="148">
        <v>4</v>
      </c>
      <c r="W457" s="122">
        <v>21882480</v>
      </c>
      <c r="X457" s="123" t="s">
        <v>687</v>
      </c>
      <c r="Y457" s="124" t="s">
        <v>466</v>
      </c>
      <c r="Z457" s="125" t="s">
        <v>110</v>
      </c>
      <c r="AA457" s="125" t="s">
        <v>347</v>
      </c>
      <c r="AB457" s="125" t="s">
        <v>94</v>
      </c>
      <c r="AC457" s="126" t="str">
        <f t="shared" si="133"/>
        <v>CLE-441</v>
      </c>
      <c r="AD457" s="123">
        <v>80111600</v>
      </c>
      <c r="AE457" s="47" t="s">
        <v>691</v>
      </c>
      <c r="AF457" s="127" t="s">
        <v>304</v>
      </c>
      <c r="AG457" s="127" t="s">
        <v>304</v>
      </c>
      <c r="AH457" s="141">
        <v>4</v>
      </c>
      <c r="AI457" s="132" t="s">
        <v>96</v>
      </c>
      <c r="AJ457" s="151" t="s">
        <v>97</v>
      </c>
      <c r="AK457" s="128">
        <v>21882480</v>
      </c>
      <c r="AL457" s="128">
        <v>21882480</v>
      </c>
      <c r="AM457" s="128"/>
      <c r="AN457" s="132" t="s">
        <v>94</v>
      </c>
      <c r="AO457" s="132" t="s">
        <v>98</v>
      </c>
      <c r="AP457" s="152" t="s">
        <v>99</v>
      </c>
      <c r="AQ457" s="153" t="s">
        <v>100</v>
      </c>
      <c r="AR457" s="129" t="s">
        <v>32</v>
      </c>
      <c r="AS457" s="130" t="s">
        <v>101</v>
      </c>
      <c r="AT457" s="131" t="s">
        <v>102</v>
      </c>
      <c r="AU457" s="132" t="s">
        <v>94</v>
      </c>
      <c r="AV457" s="132" t="s">
        <v>94</v>
      </c>
      <c r="AW457" s="133" t="s">
        <v>103</v>
      </c>
      <c r="AX457" s="133" t="s">
        <v>104</v>
      </c>
      <c r="AY457" s="133" t="s">
        <v>105</v>
      </c>
      <c r="AZ457" s="133" t="s">
        <v>103</v>
      </c>
      <c r="BA457" s="133"/>
      <c r="BB457" s="133"/>
    </row>
    <row r="458" spans="2:54" s="3" customFormat="1" ht="72">
      <c r="B458" s="113">
        <v>442</v>
      </c>
      <c r="C458" s="113" t="s">
        <v>290</v>
      </c>
      <c r="D458" s="113" t="s">
        <v>29</v>
      </c>
      <c r="E458" s="113" t="s">
        <v>32</v>
      </c>
      <c r="F458" s="113"/>
      <c r="G458" s="114" t="s">
        <v>688</v>
      </c>
      <c r="H458" s="114" t="s">
        <v>107</v>
      </c>
      <c r="I458" s="113" t="s">
        <v>108</v>
      </c>
      <c r="J458" s="113"/>
      <c r="K458" s="115"/>
      <c r="L458" s="116"/>
      <c r="M458" s="117">
        <v>4376456</v>
      </c>
      <c r="N458" s="113">
        <v>1</v>
      </c>
      <c r="O458" s="113" t="s">
        <v>109</v>
      </c>
      <c r="P458" s="119">
        <v>45870</v>
      </c>
      <c r="Q458" s="119">
        <v>45992</v>
      </c>
      <c r="R458" s="120">
        <v>17505824</v>
      </c>
      <c r="S458" s="118"/>
      <c r="T458" s="118"/>
      <c r="U458" s="120">
        <v>0</v>
      </c>
      <c r="V458" s="148">
        <v>4</v>
      </c>
      <c r="W458" s="122">
        <v>17505824</v>
      </c>
      <c r="X458" s="123" t="s">
        <v>687</v>
      </c>
      <c r="Y458" s="124" t="s">
        <v>466</v>
      </c>
      <c r="Z458" s="125" t="s">
        <v>110</v>
      </c>
      <c r="AA458" s="125" t="s">
        <v>347</v>
      </c>
      <c r="AB458" s="125" t="s">
        <v>94</v>
      </c>
      <c r="AC458" s="126" t="str">
        <f t="shared" si="133"/>
        <v>CLE-442</v>
      </c>
      <c r="AD458" s="123">
        <v>80111600</v>
      </c>
      <c r="AE458" s="47" t="s">
        <v>691</v>
      </c>
      <c r="AF458" s="127" t="s">
        <v>304</v>
      </c>
      <c r="AG458" s="127" t="s">
        <v>304</v>
      </c>
      <c r="AH458" s="141">
        <v>4</v>
      </c>
      <c r="AI458" s="132" t="s">
        <v>96</v>
      </c>
      <c r="AJ458" s="151" t="s">
        <v>97</v>
      </c>
      <c r="AK458" s="128">
        <v>17505824</v>
      </c>
      <c r="AL458" s="128">
        <v>17505824</v>
      </c>
      <c r="AM458" s="128"/>
      <c r="AN458" s="132" t="s">
        <v>94</v>
      </c>
      <c r="AO458" s="132" t="s">
        <v>98</v>
      </c>
      <c r="AP458" s="152" t="s">
        <v>99</v>
      </c>
      <c r="AQ458" s="153" t="s">
        <v>100</v>
      </c>
      <c r="AR458" s="129" t="s">
        <v>32</v>
      </c>
      <c r="AS458" s="130" t="s">
        <v>101</v>
      </c>
      <c r="AT458" s="131" t="s">
        <v>102</v>
      </c>
      <c r="AU458" s="132" t="s">
        <v>94</v>
      </c>
      <c r="AV458" s="132" t="s">
        <v>94</v>
      </c>
      <c r="AW458" s="133" t="s">
        <v>103</v>
      </c>
      <c r="AX458" s="133" t="s">
        <v>104</v>
      </c>
      <c r="AY458" s="133" t="s">
        <v>105</v>
      </c>
      <c r="AZ458" s="133" t="s">
        <v>103</v>
      </c>
      <c r="BA458" s="133"/>
      <c r="BB458" s="133"/>
    </row>
    <row r="459" spans="2:54" s="3" customFormat="1" ht="72">
      <c r="B459" s="113">
        <v>443</v>
      </c>
      <c r="C459" s="113" t="s">
        <v>290</v>
      </c>
      <c r="D459" s="113" t="s">
        <v>29</v>
      </c>
      <c r="E459" s="113" t="s">
        <v>32</v>
      </c>
      <c r="F459" s="113"/>
      <c r="G459" s="114" t="s">
        <v>688</v>
      </c>
      <c r="H459" s="114" t="s">
        <v>107</v>
      </c>
      <c r="I459" s="113" t="s">
        <v>108</v>
      </c>
      <c r="J459" s="113"/>
      <c r="K459" s="115"/>
      <c r="L459" s="116"/>
      <c r="M459" s="117">
        <v>6150000</v>
      </c>
      <c r="N459" s="113">
        <v>1</v>
      </c>
      <c r="O459" s="113" t="s">
        <v>109</v>
      </c>
      <c r="P459" s="119">
        <v>45885</v>
      </c>
      <c r="Q459" s="119">
        <v>46007</v>
      </c>
      <c r="R459" s="120">
        <v>24600000</v>
      </c>
      <c r="S459" s="118"/>
      <c r="T459" s="118"/>
      <c r="U459" s="120">
        <v>0</v>
      </c>
      <c r="V459" s="148">
        <v>4</v>
      </c>
      <c r="W459" s="122">
        <v>24600000</v>
      </c>
      <c r="X459" s="123" t="s">
        <v>687</v>
      </c>
      <c r="Y459" s="124" t="s">
        <v>466</v>
      </c>
      <c r="Z459" s="125" t="s">
        <v>110</v>
      </c>
      <c r="AA459" s="125" t="s">
        <v>347</v>
      </c>
      <c r="AB459" s="125" t="s">
        <v>94</v>
      </c>
      <c r="AC459" s="126" t="str">
        <f t="shared" si="133"/>
        <v>CLE-443</v>
      </c>
      <c r="AD459" s="123">
        <v>80111600</v>
      </c>
      <c r="AE459" s="47" t="s">
        <v>691</v>
      </c>
      <c r="AF459" s="127" t="s">
        <v>304</v>
      </c>
      <c r="AG459" s="127" t="s">
        <v>304</v>
      </c>
      <c r="AH459" s="141">
        <v>4</v>
      </c>
      <c r="AI459" s="132" t="s">
        <v>96</v>
      </c>
      <c r="AJ459" s="151" t="s">
        <v>97</v>
      </c>
      <c r="AK459" s="128">
        <v>24600000</v>
      </c>
      <c r="AL459" s="128">
        <v>24600000</v>
      </c>
      <c r="AM459" s="128"/>
      <c r="AN459" s="132" t="s">
        <v>94</v>
      </c>
      <c r="AO459" s="132" t="s">
        <v>98</v>
      </c>
      <c r="AP459" s="152" t="s">
        <v>99</v>
      </c>
      <c r="AQ459" s="153" t="s">
        <v>100</v>
      </c>
      <c r="AR459" s="129" t="s">
        <v>32</v>
      </c>
      <c r="AS459" s="130" t="s">
        <v>101</v>
      </c>
      <c r="AT459" s="131" t="s">
        <v>102</v>
      </c>
      <c r="AU459" s="132" t="s">
        <v>94</v>
      </c>
      <c r="AV459" s="132" t="s">
        <v>94</v>
      </c>
      <c r="AW459" s="133" t="s">
        <v>103</v>
      </c>
      <c r="AX459" s="133" t="s">
        <v>104</v>
      </c>
      <c r="AY459" s="133" t="s">
        <v>105</v>
      </c>
      <c r="AZ459" s="133" t="s">
        <v>103</v>
      </c>
      <c r="BA459" s="133"/>
      <c r="BB459" s="133"/>
    </row>
    <row r="460" spans="2:54" s="3" customFormat="1" ht="72">
      <c r="B460" s="113">
        <v>444</v>
      </c>
      <c r="C460" s="113" t="s">
        <v>290</v>
      </c>
      <c r="D460" s="113" t="s">
        <v>29</v>
      </c>
      <c r="E460" s="113" t="s">
        <v>32</v>
      </c>
      <c r="F460" s="113"/>
      <c r="G460" s="114" t="s">
        <v>688</v>
      </c>
      <c r="H460" s="114" t="s">
        <v>107</v>
      </c>
      <c r="I460" s="113" t="s">
        <v>108</v>
      </c>
      <c r="J460" s="113"/>
      <c r="K460" s="115"/>
      <c r="L460" s="116"/>
      <c r="M460" s="117">
        <v>0</v>
      </c>
      <c r="N460" s="113">
        <v>1</v>
      </c>
      <c r="O460" s="113" t="s">
        <v>109</v>
      </c>
      <c r="P460" s="119">
        <v>45885</v>
      </c>
      <c r="Q460" s="119">
        <v>46007</v>
      </c>
      <c r="R460" s="120">
        <v>0</v>
      </c>
      <c r="S460" s="118"/>
      <c r="T460" s="118"/>
      <c r="U460" s="120">
        <v>0</v>
      </c>
      <c r="V460" s="148">
        <v>4</v>
      </c>
      <c r="W460" s="122">
        <v>0</v>
      </c>
      <c r="X460" s="123" t="s">
        <v>687</v>
      </c>
      <c r="Y460" s="124" t="s">
        <v>466</v>
      </c>
      <c r="Z460" s="125" t="s">
        <v>110</v>
      </c>
      <c r="AA460" s="125" t="s">
        <v>347</v>
      </c>
      <c r="AB460" s="125" t="s">
        <v>94</v>
      </c>
      <c r="AC460" s="126" t="str">
        <f t="shared" si="133"/>
        <v>CLE-444</v>
      </c>
      <c r="AD460" s="123">
        <v>80111600</v>
      </c>
      <c r="AE460" s="47" t="s">
        <v>691</v>
      </c>
      <c r="AF460" s="127" t="s">
        <v>670</v>
      </c>
      <c r="AG460" s="127" t="s">
        <v>670</v>
      </c>
      <c r="AH460" s="141">
        <v>4</v>
      </c>
      <c r="AI460" s="132" t="s">
        <v>96</v>
      </c>
      <c r="AJ460" s="151" t="s">
        <v>97</v>
      </c>
      <c r="AK460" s="128">
        <f t="shared" ref="AK460:AK475" si="134">+W460</f>
        <v>0</v>
      </c>
      <c r="AL460" s="128">
        <f>+W460</f>
        <v>0</v>
      </c>
      <c r="AM460" s="128"/>
      <c r="AN460" s="132" t="s">
        <v>94</v>
      </c>
      <c r="AO460" s="132" t="s">
        <v>98</v>
      </c>
      <c r="AP460" s="152" t="s">
        <v>99</v>
      </c>
      <c r="AQ460" s="153" t="s">
        <v>100</v>
      </c>
      <c r="AR460" s="129" t="s">
        <v>32</v>
      </c>
      <c r="AS460" s="130" t="s">
        <v>101</v>
      </c>
      <c r="AT460" s="131" t="s">
        <v>102</v>
      </c>
      <c r="AU460" s="132" t="s">
        <v>94</v>
      </c>
      <c r="AV460" s="132" t="s">
        <v>94</v>
      </c>
      <c r="AW460" s="133" t="s">
        <v>103</v>
      </c>
      <c r="AX460" s="133" t="s">
        <v>104</v>
      </c>
      <c r="AY460" s="133" t="s">
        <v>105</v>
      </c>
      <c r="AZ460" s="133" t="s">
        <v>103</v>
      </c>
      <c r="BA460" s="133"/>
      <c r="BB460" s="133"/>
    </row>
    <row r="461" spans="2:54" s="3" customFormat="1" ht="48">
      <c r="B461" s="113">
        <v>445</v>
      </c>
      <c r="C461" s="113" t="s">
        <v>85</v>
      </c>
      <c r="D461" s="113" t="s">
        <v>12</v>
      </c>
      <c r="E461" s="113" t="s">
        <v>17</v>
      </c>
      <c r="F461" s="113" t="s">
        <v>278</v>
      </c>
      <c r="G461" s="114" t="s">
        <v>279</v>
      </c>
      <c r="H461" s="114" t="s">
        <v>112</v>
      </c>
      <c r="I461" s="113" t="s">
        <v>89</v>
      </c>
      <c r="J461" s="113"/>
      <c r="K461" s="115"/>
      <c r="L461" s="116"/>
      <c r="M461" s="117">
        <v>7888000</v>
      </c>
      <c r="N461" s="113">
        <v>1</v>
      </c>
      <c r="O461" s="113" t="s">
        <v>109</v>
      </c>
      <c r="P461" s="119">
        <v>45884</v>
      </c>
      <c r="Q461" s="119">
        <v>45989</v>
      </c>
      <c r="R461" s="120">
        <f>M461</f>
        <v>7888000</v>
      </c>
      <c r="S461" s="118"/>
      <c r="T461" s="118"/>
      <c r="U461" s="120">
        <f t="shared" ref="U461:U467" si="135">IF($O461="MENSUAL",ROUND((((T461-S461))/30),0)*$M461,((T461-S461)/30)*$M461)</f>
        <v>0</v>
      </c>
      <c r="V461" s="148">
        <f t="shared" ref="V461:V466" si="136">ROUND((((Q461-P461)+(T461-S461))/30),0)</f>
        <v>4</v>
      </c>
      <c r="W461" s="122">
        <f t="shared" ref="W461:W467" si="137">R461</f>
        <v>7888000</v>
      </c>
      <c r="X461" s="123" t="s">
        <v>92</v>
      </c>
      <c r="Y461" s="124" t="s">
        <v>162</v>
      </c>
      <c r="Z461" s="125" t="s">
        <v>110</v>
      </c>
      <c r="AA461" s="125" t="s">
        <v>347</v>
      </c>
      <c r="AB461" s="125" t="s">
        <v>94</v>
      </c>
      <c r="AC461" s="126" t="str">
        <f t="shared" ref="AC461:AC470" si="138">"CON-"&amp;B461</f>
        <v>CON-445</v>
      </c>
      <c r="AD461" s="123">
        <v>80111600</v>
      </c>
      <c r="AE461" s="47" t="s">
        <v>497</v>
      </c>
      <c r="AF461" s="127" t="s">
        <v>670</v>
      </c>
      <c r="AG461" s="127" t="str">
        <f t="shared" ref="AG461:AG467" si="139">+AF461</f>
        <v>julio</v>
      </c>
      <c r="AH461" s="141">
        <v>4</v>
      </c>
      <c r="AI461" s="132" t="s">
        <v>96</v>
      </c>
      <c r="AJ461" s="151" t="s">
        <v>97</v>
      </c>
      <c r="AK461" s="128">
        <f t="shared" si="134"/>
        <v>7888000</v>
      </c>
      <c r="AL461" s="128">
        <f t="shared" ref="AL461:AL467" si="140">+AK461</f>
        <v>7888000</v>
      </c>
      <c r="AM461" s="128"/>
      <c r="AN461" s="132" t="s">
        <v>94</v>
      </c>
      <c r="AO461" s="132" t="s">
        <v>98</v>
      </c>
      <c r="AP461" s="152" t="s">
        <v>99</v>
      </c>
      <c r="AQ461" s="153" t="s">
        <v>100</v>
      </c>
      <c r="AR461" s="129" t="str">
        <f t="shared" ref="AR461:AR467" si="141">E461</f>
        <v>FACULTAD DE EDUCACIÓN</v>
      </c>
      <c r="AS461" s="130" t="s">
        <v>101</v>
      </c>
      <c r="AT461" s="131" t="s">
        <v>102</v>
      </c>
      <c r="AU461" s="132" t="s">
        <v>94</v>
      </c>
      <c r="AV461" s="132" t="s">
        <v>94</v>
      </c>
      <c r="AW461" s="133" t="s">
        <v>103</v>
      </c>
      <c r="AX461" s="133" t="s">
        <v>104</v>
      </c>
      <c r="AY461" s="133" t="s">
        <v>105</v>
      </c>
      <c r="AZ461" s="133" t="s">
        <v>103</v>
      </c>
      <c r="BA461" s="133"/>
      <c r="BB461" s="133"/>
    </row>
    <row r="462" spans="2:54" s="3" customFormat="1" ht="48">
      <c r="B462" s="113">
        <v>446</v>
      </c>
      <c r="C462" s="113" t="s">
        <v>85</v>
      </c>
      <c r="D462" s="113" t="s">
        <v>12</v>
      </c>
      <c r="E462" s="113" t="s">
        <v>17</v>
      </c>
      <c r="F462" s="113" t="s">
        <v>278</v>
      </c>
      <c r="G462" s="114" t="s">
        <v>279</v>
      </c>
      <c r="H462" s="114" t="s">
        <v>112</v>
      </c>
      <c r="I462" s="113" t="s">
        <v>89</v>
      </c>
      <c r="J462" s="113"/>
      <c r="K462" s="115"/>
      <c r="L462" s="116"/>
      <c r="M462" s="117">
        <v>7888000</v>
      </c>
      <c r="N462" s="113">
        <v>1</v>
      </c>
      <c r="O462" s="113" t="s">
        <v>109</v>
      </c>
      <c r="P462" s="119">
        <v>45884</v>
      </c>
      <c r="Q462" s="119">
        <v>45989</v>
      </c>
      <c r="R462" s="120">
        <f>M462</f>
        <v>7888000</v>
      </c>
      <c r="S462" s="118"/>
      <c r="T462" s="118"/>
      <c r="U462" s="120">
        <f t="shared" si="135"/>
        <v>0</v>
      </c>
      <c r="V462" s="148">
        <f t="shared" si="136"/>
        <v>4</v>
      </c>
      <c r="W462" s="122">
        <f t="shared" si="137"/>
        <v>7888000</v>
      </c>
      <c r="X462" s="123" t="s">
        <v>92</v>
      </c>
      <c r="Y462" s="124" t="s">
        <v>162</v>
      </c>
      <c r="Z462" s="125" t="s">
        <v>110</v>
      </c>
      <c r="AA462" s="125" t="s">
        <v>347</v>
      </c>
      <c r="AB462" s="125" t="s">
        <v>94</v>
      </c>
      <c r="AC462" s="126" t="str">
        <f t="shared" si="138"/>
        <v>CON-446</v>
      </c>
      <c r="AD462" s="123">
        <v>80111600</v>
      </c>
      <c r="AE462" s="47" t="s">
        <v>497</v>
      </c>
      <c r="AF462" s="127" t="s">
        <v>670</v>
      </c>
      <c r="AG462" s="127" t="str">
        <f t="shared" si="139"/>
        <v>julio</v>
      </c>
      <c r="AH462" s="141">
        <v>4</v>
      </c>
      <c r="AI462" s="132" t="s">
        <v>96</v>
      </c>
      <c r="AJ462" s="151" t="s">
        <v>97</v>
      </c>
      <c r="AK462" s="128">
        <f t="shared" si="134"/>
        <v>7888000</v>
      </c>
      <c r="AL462" s="128">
        <f t="shared" si="140"/>
        <v>7888000</v>
      </c>
      <c r="AM462" s="128"/>
      <c r="AN462" s="132" t="s">
        <v>94</v>
      </c>
      <c r="AO462" s="132" t="s">
        <v>98</v>
      </c>
      <c r="AP462" s="152" t="s">
        <v>99</v>
      </c>
      <c r="AQ462" s="153" t="s">
        <v>100</v>
      </c>
      <c r="AR462" s="129" t="str">
        <f t="shared" si="141"/>
        <v>FACULTAD DE EDUCACIÓN</v>
      </c>
      <c r="AS462" s="130" t="s">
        <v>101</v>
      </c>
      <c r="AT462" s="131" t="s">
        <v>102</v>
      </c>
      <c r="AU462" s="132" t="s">
        <v>94</v>
      </c>
      <c r="AV462" s="132" t="s">
        <v>94</v>
      </c>
      <c r="AW462" s="133" t="s">
        <v>103</v>
      </c>
      <c r="AX462" s="133" t="s">
        <v>104</v>
      </c>
      <c r="AY462" s="133" t="s">
        <v>105</v>
      </c>
      <c r="AZ462" s="133" t="s">
        <v>103</v>
      </c>
      <c r="BA462" s="133"/>
      <c r="BB462" s="133"/>
    </row>
    <row r="463" spans="2:54" s="3" customFormat="1" ht="48">
      <c r="B463" s="113">
        <v>447</v>
      </c>
      <c r="C463" s="113" t="s">
        <v>85</v>
      </c>
      <c r="D463" s="113" t="s">
        <v>12</v>
      </c>
      <c r="E463" s="113" t="s">
        <v>17</v>
      </c>
      <c r="F463" s="113" t="s">
        <v>278</v>
      </c>
      <c r="G463" s="114" t="s">
        <v>279</v>
      </c>
      <c r="H463" s="114" t="s">
        <v>112</v>
      </c>
      <c r="I463" s="113" t="s">
        <v>89</v>
      </c>
      <c r="J463" s="113"/>
      <c r="K463" s="115"/>
      <c r="L463" s="116"/>
      <c r="M463" s="117">
        <v>8928825</v>
      </c>
      <c r="N463" s="113">
        <v>1</v>
      </c>
      <c r="O463" s="113" t="s">
        <v>109</v>
      </c>
      <c r="P463" s="119">
        <v>45884</v>
      </c>
      <c r="Q463" s="119">
        <v>45989</v>
      </c>
      <c r="R463" s="120">
        <f>M463</f>
        <v>8928825</v>
      </c>
      <c r="S463" s="118"/>
      <c r="T463" s="118"/>
      <c r="U463" s="120">
        <f t="shared" si="135"/>
        <v>0</v>
      </c>
      <c r="V463" s="148">
        <f t="shared" si="136"/>
        <v>4</v>
      </c>
      <c r="W463" s="122">
        <f t="shared" si="137"/>
        <v>8928825</v>
      </c>
      <c r="X463" s="123" t="s">
        <v>92</v>
      </c>
      <c r="Y463" s="124" t="s">
        <v>162</v>
      </c>
      <c r="Z463" s="125" t="s">
        <v>110</v>
      </c>
      <c r="AA463" s="125" t="s">
        <v>347</v>
      </c>
      <c r="AB463" s="125" t="s">
        <v>94</v>
      </c>
      <c r="AC463" s="126" t="str">
        <f t="shared" si="138"/>
        <v>CON-447</v>
      </c>
      <c r="AD463" s="123">
        <v>80111600</v>
      </c>
      <c r="AE463" s="47" t="s">
        <v>497</v>
      </c>
      <c r="AF463" s="127" t="s">
        <v>670</v>
      </c>
      <c r="AG463" s="127" t="str">
        <f t="shared" si="139"/>
        <v>julio</v>
      </c>
      <c r="AH463" s="141">
        <v>4</v>
      </c>
      <c r="AI463" s="132" t="s">
        <v>96</v>
      </c>
      <c r="AJ463" s="151" t="s">
        <v>97</v>
      </c>
      <c r="AK463" s="128">
        <f t="shared" si="134"/>
        <v>8928825</v>
      </c>
      <c r="AL463" s="128">
        <f t="shared" si="140"/>
        <v>8928825</v>
      </c>
      <c r="AM463" s="128"/>
      <c r="AN463" s="132" t="s">
        <v>94</v>
      </c>
      <c r="AO463" s="132" t="s">
        <v>98</v>
      </c>
      <c r="AP463" s="152" t="s">
        <v>99</v>
      </c>
      <c r="AQ463" s="153" t="s">
        <v>100</v>
      </c>
      <c r="AR463" s="129" t="str">
        <f t="shared" si="141"/>
        <v>FACULTAD DE EDUCACIÓN</v>
      </c>
      <c r="AS463" s="130" t="s">
        <v>101</v>
      </c>
      <c r="AT463" s="131" t="s">
        <v>102</v>
      </c>
      <c r="AU463" s="132" t="s">
        <v>94</v>
      </c>
      <c r="AV463" s="132" t="s">
        <v>94</v>
      </c>
      <c r="AW463" s="133" t="s">
        <v>103</v>
      </c>
      <c r="AX463" s="133" t="s">
        <v>104</v>
      </c>
      <c r="AY463" s="133" t="s">
        <v>105</v>
      </c>
      <c r="AZ463" s="133" t="s">
        <v>103</v>
      </c>
      <c r="BA463" s="133"/>
      <c r="BB463" s="133"/>
    </row>
    <row r="464" spans="2:54" s="3" customFormat="1" ht="48">
      <c r="B464" s="113">
        <v>448</v>
      </c>
      <c r="C464" s="113" t="s">
        <v>85</v>
      </c>
      <c r="D464" s="113" t="s">
        <v>12</v>
      </c>
      <c r="E464" s="113" t="s">
        <v>17</v>
      </c>
      <c r="F464" s="113" t="s">
        <v>278</v>
      </c>
      <c r="G464" s="114" t="s">
        <v>279</v>
      </c>
      <c r="H464" s="114" t="s">
        <v>112</v>
      </c>
      <c r="I464" s="113" t="s">
        <v>89</v>
      </c>
      <c r="J464" s="113"/>
      <c r="K464" s="115"/>
      <c r="L464" s="116"/>
      <c r="M464" s="117">
        <v>12620800</v>
      </c>
      <c r="N464" s="113">
        <v>1</v>
      </c>
      <c r="O464" s="113" t="s">
        <v>109</v>
      </c>
      <c r="P464" s="119">
        <v>45884</v>
      </c>
      <c r="Q464" s="119">
        <v>45989</v>
      </c>
      <c r="R464" s="120">
        <f>M464</f>
        <v>12620800</v>
      </c>
      <c r="S464" s="118"/>
      <c r="T464" s="118"/>
      <c r="U464" s="120">
        <f t="shared" si="135"/>
        <v>0</v>
      </c>
      <c r="V464" s="148">
        <f t="shared" si="136"/>
        <v>4</v>
      </c>
      <c r="W464" s="122">
        <f t="shared" si="137"/>
        <v>12620800</v>
      </c>
      <c r="X464" s="123" t="s">
        <v>92</v>
      </c>
      <c r="Y464" s="124" t="s">
        <v>162</v>
      </c>
      <c r="Z464" s="125" t="s">
        <v>110</v>
      </c>
      <c r="AA464" s="125" t="s">
        <v>347</v>
      </c>
      <c r="AB464" s="125" t="s">
        <v>94</v>
      </c>
      <c r="AC464" s="126" t="str">
        <f t="shared" si="138"/>
        <v>CON-448</v>
      </c>
      <c r="AD464" s="123">
        <v>80111600</v>
      </c>
      <c r="AE464" s="47" t="s">
        <v>497</v>
      </c>
      <c r="AF464" s="127" t="s">
        <v>670</v>
      </c>
      <c r="AG464" s="127" t="str">
        <f t="shared" si="139"/>
        <v>julio</v>
      </c>
      <c r="AH464" s="141">
        <v>4</v>
      </c>
      <c r="AI464" s="132" t="s">
        <v>96</v>
      </c>
      <c r="AJ464" s="151" t="s">
        <v>97</v>
      </c>
      <c r="AK464" s="128">
        <f t="shared" si="134"/>
        <v>12620800</v>
      </c>
      <c r="AL464" s="128">
        <f t="shared" si="140"/>
        <v>12620800</v>
      </c>
      <c r="AM464" s="128"/>
      <c r="AN464" s="132" t="s">
        <v>94</v>
      </c>
      <c r="AO464" s="132" t="s">
        <v>98</v>
      </c>
      <c r="AP464" s="152" t="s">
        <v>99</v>
      </c>
      <c r="AQ464" s="153" t="s">
        <v>100</v>
      </c>
      <c r="AR464" s="129" t="str">
        <f t="shared" si="141"/>
        <v>FACULTAD DE EDUCACIÓN</v>
      </c>
      <c r="AS464" s="130" t="s">
        <v>101</v>
      </c>
      <c r="AT464" s="131" t="s">
        <v>102</v>
      </c>
      <c r="AU464" s="132" t="s">
        <v>94</v>
      </c>
      <c r="AV464" s="132" t="s">
        <v>94</v>
      </c>
      <c r="AW464" s="133" t="s">
        <v>103</v>
      </c>
      <c r="AX464" s="133" t="s">
        <v>104</v>
      </c>
      <c r="AY464" s="133" t="s">
        <v>105</v>
      </c>
      <c r="AZ464" s="133" t="s">
        <v>103</v>
      </c>
      <c r="BA464" s="133"/>
      <c r="BB464" s="133"/>
    </row>
    <row r="465" spans="2:55" s="3" customFormat="1" ht="48">
      <c r="B465" s="113">
        <v>449</v>
      </c>
      <c r="C465" s="113" t="s">
        <v>85</v>
      </c>
      <c r="D465" s="113" t="s">
        <v>12</v>
      </c>
      <c r="E465" s="113" t="s">
        <v>17</v>
      </c>
      <c r="F465" s="113" t="s">
        <v>278</v>
      </c>
      <c r="G465" s="114" t="s">
        <v>279</v>
      </c>
      <c r="H465" s="114" t="s">
        <v>112</v>
      </c>
      <c r="I465" s="113" t="s">
        <v>89</v>
      </c>
      <c r="J465" s="113"/>
      <c r="K465" s="115"/>
      <c r="L465" s="116"/>
      <c r="M465" s="117">
        <v>14286120</v>
      </c>
      <c r="N465" s="113">
        <v>1</v>
      </c>
      <c r="O465" s="113" t="s">
        <v>109</v>
      </c>
      <c r="P465" s="119">
        <v>45884</v>
      </c>
      <c r="Q465" s="119">
        <v>45989</v>
      </c>
      <c r="R465" s="120">
        <f>M465</f>
        <v>14286120</v>
      </c>
      <c r="S465" s="118"/>
      <c r="T465" s="118"/>
      <c r="U465" s="120">
        <f t="shared" si="135"/>
        <v>0</v>
      </c>
      <c r="V465" s="148">
        <f t="shared" si="136"/>
        <v>4</v>
      </c>
      <c r="W465" s="122">
        <f t="shared" si="137"/>
        <v>14286120</v>
      </c>
      <c r="X465" s="123" t="s">
        <v>92</v>
      </c>
      <c r="Y465" s="124" t="s">
        <v>162</v>
      </c>
      <c r="Z465" s="125" t="s">
        <v>110</v>
      </c>
      <c r="AA465" s="125" t="s">
        <v>347</v>
      </c>
      <c r="AB465" s="125" t="s">
        <v>94</v>
      </c>
      <c r="AC465" s="126" t="str">
        <f t="shared" si="138"/>
        <v>CON-449</v>
      </c>
      <c r="AD465" s="123">
        <v>80111600</v>
      </c>
      <c r="AE465" s="47" t="s">
        <v>497</v>
      </c>
      <c r="AF465" s="127" t="s">
        <v>670</v>
      </c>
      <c r="AG465" s="127" t="str">
        <f t="shared" si="139"/>
        <v>julio</v>
      </c>
      <c r="AH465" s="141">
        <v>4</v>
      </c>
      <c r="AI465" s="132" t="s">
        <v>96</v>
      </c>
      <c r="AJ465" s="151" t="s">
        <v>97</v>
      </c>
      <c r="AK465" s="128">
        <f t="shared" si="134"/>
        <v>14286120</v>
      </c>
      <c r="AL465" s="128">
        <f t="shared" si="140"/>
        <v>14286120</v>
      </c>
      <c r="AM465" s="128"/>
      <c r="AN465" s="132" t="s">
        <v>94</v>
      </c>
      <c r="AO465" s="132" t="s">
        <v>98</v>
      </c>
      <c r="AP465" s="152" t="s">
        <v>99</v>
      </c>
      <c r="AQ465" s="153" t="s">
        <v>100</v>
      </c>
      <c r="AR465" s="129" t="str">
        <f t="shared" si="141"/>
        <v>FACULTAD DE EDUCACIÓN</v>
      </c>
      <c r="AS465" s="130" t="s">
        <v>101</v>
      </c>
      <c r="AT465" s="131" t="s">
        <v>102</v>
      </c>
      <c r="AU465" s="132" t="s">
        <v>94</v>
      </c>
      <c r="AV465" s="132" t="s">
        <v>94</v>
      </c>
      <c r="AW465" s="133" t="s">
        <v>103</v>
      </c>
      <c r="AX465" s="133" t="s">
        <v>104</v>
      </c>
      <c r="AY465" s="133" t="s">
        <v>105</v>
      </c>
      <c r="AZ465" s="133" t="s">
        <v>103</v>
      </c>
      <c r="BA465" s="133"/>
      <c r="BB465" s="133"/>
    </row>
    <row r="466" spans="2:55" s="3" customFormat="1" ht="108">
      <c r="B466" s="113">
        <v>450</v>
      </c>
      <c r="C466" s="113" t="s">
        <v>85</v>
      </c>
      <c r="D466" s="113" t="s">
        <v>5</v>
      </c>
      <c r="E466" s="113" t="s">
        <v>6</v>
      </c>
      <c r="F466" s="113"/>
      <c r="G466" s="114" t="s">
        <v>106</v>
      </c>
      <c r="H466" s="114" t="s">
        <v>107</v>
      </c>
      <c r="I466" s="113" t="s">
        <v>108</v>
      </c>
      <c r="J466" s="113">
        <v>6</v>
      </c>
      <c r="K466" s="115">
        <v>4400000</v>
      </c>
      <c r="L466" s="116">
        <v>0.05</v>
      </c>
      <c r="M466" s="117">
        <v>4620000</v>
      </c>
      <c r="N466" s="113">
        <v>1</v>
      </c>
      <c r="O466" s="113" t="s">
        <v>109</v>
      </c>
      <c r="P466" s="119">
        <v>45880</v>
      </c>
      <c r="Q466" s="119">
        <v>46002</v>
      </c>
      <c r="R466" s="120">
        <f>M466*V466</f>
        <v>18480000</v>
      </c>
      <c r="S466" s="118"/>
      <c r="T466" s="118"/>
      <c r="U466" s="120">
        <f t="shared" si="135"/>
        <v>0</v>
      </c>
      <c r="V466" s="148">
        <f t="shared" si="136"/>
        <v>4</v>
      </c>
      <c r="W466" s="122">
        <f t="shared" si="137"/>
        <v>18480000</v>
      </c>
      <c r="X466" s="123" t="s">
        <v>92</v>
      </c>
      <c r="Y466" s="124" t="s">
        <v>93</v>
      </c>
      <c r="Z466" s="125" t="s">
        <v>110</v>
      </c>
      <c r="AA466" s="125" t="s">
        <v>347</v>
      </c>
      <c r="AB466" s="125" t="s">
        <v>94</v>
      </c>
      <c r="AC466" s="126" t="str">
        <f t="shared" si="138"/>
        <v>CON-450</v>
      </c>
      <c r="AD466" s="123">
        <v>80111600</v>
      </c>
      <c r="AE466" s="47" t="s">
        <v>692</v>
      </c>
      <c r="AF466" s="127" t="s">
        <v>670</v>
      </c>
      <c r="AG466" s="127" t="str">
        <f t="shared" si="139"/>
        <v>julio</v>
      </c>
      <c r="AH466" s="141">
        <f>+V466</f>
        <v>4</v>
      </c>
      <c r="AI466" s="132" t="s">
        <v>96</v>
      </c>
      <c r="AJ466" s="151" t="s">
        <v>97</v>
      </c>
      <c r="AK466" s="128">
        <f t="shared" si="134"/>
        <v>18480000</v>
      </c>
      <c r="AL466" s="128">
        <f t="shared" si="140"/>
        <v>18480000</v>
      </c>
      <c r="AM466" s="128"/>
      <c r="AN466" s="132" t="s">
        <v>94</v>
      </c>
      <c r="AO466" s="132" t="s">
        <v>98</v>
      </c>
      <c r="AP466" s="152" t="s">
        <v>99</v>
      </c>
      <c r="AQ466" s="153" t="s">
        <v>100</v>
      </c>
      <c r="AR466" s="129" t="str">
        <f t="shared" si="141"/>
        <v>ASEGURAMIENTO DE LA CALIDAD</v>
      </c>
      <c r="AS466" s="130" t="s">
        <v>101</v>
      </c>
      <c r="AT466" s="131" t="s">
        <v>102</v>
      </c>
      <c r="AU466" s="132" t="s">
        <v>94</v>
      </c>
      <c r="AV466" s="132" t="s">
        <v>94</v>
      </c>
      <c r="AW466" s="133" t="s">
        <v>103</v>
      </c>
      <c r="AX466" s="133" t="s">
        <v>104</v>
      </c>
      <c r="AY466" s="133" t="s">
        <v>105</v>
      </c>
      <c r="AZ466" s="133" t="s">
        <v>103</v>
      </c>
      <c r="BA466" s="133"/>
      <c r="BB466" s="133"/>
    </row>
    <row r="467" spans="2:55" s="3" customFormat="1" ht="48">
      <c r="B467" s="113">
        <v>451</v>
      </c>
      <c r="C467" s="113" t="s">
        <v>85</v>
      </c>
      <c r="D467" s="113" t="s">
        <v>12</v>
      </c>
      <c r="E467" s="113" t="s">
        <v>17</v>
      </c>
      <c r="F467" s="113" t="s">
        <v>278</v>
      </c>
      <c r="G467" s="114" t="s">
        <v>279</v>
      </c>
      <c r="H467" s="114" t="s">
        <v>112</v>
      </c>
      <c r="I467" s="113" t="s">
        <v>89</v>
      </c>
      <c r="J467" s="113"/>
      <c r="K467" s="115"/>
      <c r="L467" s="116"/>
      <c r="M467" s="117">
        <v>10948560</v>
      </c>
      <c r="N467" s="113">
        <v>1</v>
      </c>
      <c r="O467" s="113" t="s">
        <v>109</v>
      </c>
      <c r="P467" s="119">
        <v>45887</v>
      </c>
      <c r="Q467" s="119">
        <v>45989</v>
      </c>
      <c r="R467" s="120">
        <f>M467</f>
        <v>10948560</v>
      </c>
      <c r="S467" s="118"/>
      <c r="T467" s="118"/>
      <c r="U467" s="120">
        <f t="shared" si="135"/>
        <v>0</v>
      </c>
      <c r="V467" s="148">
        <v>4</v>
      </c>
      <c r="W467" s="122">
        <f t="shared" si="137"/>
        <v>10948560</v>
      </c>
      <c r="X467" s="123" t="s">
        <v>92</v>
      </c>
      <c r="Y467" s="124" t="s">
        <v>162</v>
      </c>
      <c r="Z467" s="125" t="s">
        <v>110</v>
      </c>
      <c r="AA467" s="125" t="s">
        <v>347</v>
      </c>
      <c r="AB467" s="125" t="s">
        <v>94</v>
      </c>
      <c r="AC467" s="126" t="str">
        <f t="shared" si="138"/>
        <v>CON-451</v>
      </c>
      <c r="AD467" s="123">
        <v>80111600</v>
      </c>
      <c r="AE467" s="169" t="s">
        <v>497</v>
      </c>
      <c r="AF467" s="127" t="s">
        <v>304</v>
      </c>
      <c r="AG467" s="127" t="str">
        <f t="shared" si="139"/>
        <v>agosto</v>
      </c>
      <c r="AH467" s="141">
        <f>+V467</f>
        <v>4</v>
      </c>
      <c r="AI467" s="132" t="s">
        <v>96</v>
      </c>
      <c r="AJ467" s="151" t="s">
        <v>97</v>
      </c>
      <c r="AK467" s="128">
        <f t="shared" si="134"/>
        <v>10948560</v>
      </c>
      <c r="AL467" s="128">
        <f t="shared" si="140"/>
        <v>10948560</v>
      </c>
      <c r="AM467" s="128"/>
      <c r="AN467" s="132" t="s">
        <v>94</v>
      </c>
      <c r="AO467" s="132" t="s">
        <v>98</v>
      </c>
      <c r="AP467" s="152" t="s">
        <v>99</v>
      </c>
      <c r="AQ467" s="153" t="s">
        <v>100</v>
      </c>
      <c r="AR467" s="129" t="str">
        <f t="shared" si="141"/>
        <v>FACULTAD DE EDUCACIÓN</v>
      </c>
      <c r="AS467" s="130" t="s">
        <v>101</v>
      </c>
      <c r="AT467" s="131" t="s">
        <v>102</v>
      </c>
      <c r="AU467" s="132" t="s">
        <v>94</v>
      </c>
      <c r="AV467" s="132" t="s">
        <v>94</v>
      </c>
      <c r="AW467" s="133" t="s">
        <v>103</v>
      </c>
      <c r="AX467" s="133" t="s">
        <v>104</v>
      </c>
      <c r="AY467" s="133" t="s">
        <v>105</v>
      </c>
      <c r="AZ467" s="133" t="s">
        <v>103</v>
      </c>
      <c r="BA467" s="133"/>
      <c r="BB467" s="133"/>
    </row>
    <row r="468" spans="2:55" s="3" customFormat="1" ht="74.25" customHeight="1">
      <c r="B468" s="113">
        <v>452</v>
      </c>
      <c r="C468" s="113" t="s">
        <v>85</v>
      </c>
      <c r="D468" s="113" t="s">
        <v>5</v>
      </c>
      <c r="E468" s="113" t="s">
        <v>9</v>
      </c>
      <c r="F468" s="113"/>
      <c r="G468" s="114" t="s">
        <v>106</v>
      </c>
      <c r="H468" s="114" t="s">
        <v>107</v>
      </c>
      <c r="I468" s="113" t="s">
        <v>115</v>
      </c>
      <c r="J468" s="113">
        <v>4</v>
      </c>
      <c r="K468" s="115">
        <v>5700000</v>
      </c>
      <c r="L468" s="116">
        <v>0.04</v>
      </c>
      <c r="M468" s="117">
        <v>5928000</v>
      </c>
      <c r="N468" s="113">
        <v>1</v>
      </c>
      <c r="O468" s="113" t="s">
        <v>91</v>
      </c>
      <c r="P468" s="119">
        <v>45915</v>
      </c>
      <c r="Q468" s="119">
        <v>46006</v>
      </c>
      <c r="R468" s="120">
        <f>M468*V468</f>
        <v>17784000</v>
      </c>
      <c r="S468" s="121"/>
      <c r="T468" s="118"/>
      <c r="U468" s="120">
        <v>0</v>
      </c>
      <c r="V468" s="148">
        <f>ROUND((((Q468-P468)+(T468-S468))/30),0)</f>
        <v>3</v>
      </c>
      <c r="W468" s="122">
        <f>M468*V468</f>
        <v>17784000</v>
      </c>
      <c r="X468" s="123" t="s">
        <v>92</v>
      </c>
      <c r="Y468" s="124" t="s">
        <v>93</v>
      </c>
      <c r="Z468" s="125" t="s">
        <v>110</v>
      </c>
      <c r="AA468" s="125" t="s">
        <v>509</v>
      </c>
      <c r="AB468" s="125" t="s">
        <v>94</v>
      </c>
      <c r="AC468" s="126" t="str">
        <f t="shared" si="138"/>
        <v>CON-452</v>
      </c>
      <c r="AD468" s="123">
        <v>80111600</v>
      </c>
      <c r="AE468" s="47" t="s">
        <v>697</v>
      </c>
      <c r="AF468" s="127" t="s">
        <v>696</v>
      </c>
      <c r="AG468" s="127" t="s">
        <v>696</v>
      </c>
      <c r="AH468" s="141">
        <v>4</v>
      </c>
      <c r="AI468" s="132" t="s">
        <v>96</v>
      </c>
      <c r="AJ468" s="151" t="s">
        <v>97</v>
      </c>
      <c r="AK468" s="128">
        <f t="shared" si="134"/>
        <v>17784000</v>
      </c>
      <c r="AL468" s="128">
        <f>+W468</f>
        <v>17784000</v>
      </c>
      <c r="AM468" s="128"/>
      <c r="AN468" s="132" t="s">
        <v>94</v>
      </c>
      <c r="AO468" s="132" t="s">
        <v>98</v>
      </c>
      <c r="AP468" s="152" t="s">
        <v>99</v>
      </c>
      <c r="AQ468" s="153" t="s">
        <v>100</v>
      </c>
      <c r="AR468" s="129" t="s">
        <v>9</v>
      </c>
      <c r="AS468" s="130" t="s">
        <v>101</v>
      </c>
      <c r="AT468" s="131" t="s">
        <v>102</v>
      </c>
      <c r="AU468" s="132" t="s">
        <v>94</v>
      </c>
      <c r="AV468" s="132" t="s">
        <v>94</v>
      </c>
      <c r="AW468" s="133" t="s">
        <v>103</v>
      </c>
      <c r="AX468" s="133" t="s">
        <v>104</v>
      </c>
      <c r="AY468" s="133" t="s">
        <v>105</v>
      </c>
      <c r="AZ468" s="133" t="s">
        <v>103</v>
      </c>
      <c r="BA468" s="133"/>
      <c r="BB468" s="133"/>
    </row>
    <row r="469" spans="2:55" s="3" customFormat="1" ht="112.5" customHeight="1">
      <c r="B469" s="113">
        <v>453</v>
      </c>
      <c r="C469" s="113" t="s">
        <v>85</v>
      </c>
      <c r="D469" s="113" t="s">
        <v>12</v>
      </c>
      <c r="E469" s="113"/>
      <c r="F469" s="113"/>
      <c r="G469" s="114" t="s">
        <v>106</v>
      </c>
      <c r="H469" s="114" t="s">
        <v>107</v>
      </c>
      <c r="I469" s="113" t="s">
        <v>108</v>
      </c>
      <c r="J469" s="113">
        <v>3</v>
      </c>
      <c r="K469" s="115">
        <v>3600000</v>
      </c>
      <c r="L469" s="116">
        <v>0.05</v>
      </c>
      <c r="M469" s="117">
        <f>+K469*(1+L469)</f>
        <v>3780000</v>
      </c>
      <c r="N469" s="113">
        <v>1</v>
      </c>
      <c r="O469" s="113" t="s">
        <v>109</v>
      </c>
      <c r="P469" s="119">
        <v>45901</v>
      </c>
      <c r="Q469" s="119">
        <v>45991</v>
      </c>
      <c r="R469" s="120">
        <f>IF($O469="MENSUAL",ROUND((((Q469-P469))/30),0)*$M469,((Q469-P469)/30)*$M469)</f>
        <v>11340000</v>
      </c>
      <c r="S469" s="118"/>
      <c r="T469" s="118"/>
      <c r="U469" s="120">
        <f>IF($O469="MENSUAL",ROUND((((T469-S469))/30),0)*$M469,((T469-S469)/30)*$M469)</f>
        <v>0</v>
      </c>
      <c r="V469" s="148">
        <v>3</v>
      </c>
      <c r="W469" s="122">
        <f>+R469+U469</f>
        <v>11340000</v>
      </c>
      <c r="X469" s="123" t="s">
        <v>92</v>
      </c>
      <c r="Y469" s="124" t="s">
        <v>93</v>
      </c>
      <c r="Z469" s="125" t="s">
        <v>110</v>
      </c>
      <c r="AA469" s="125" t="s">
        <v>347</v>
      </c>
      <c r="AB469" s="125" t="s">
        <v>94</v>
      </c>
      <c r="AC469" s="126" t="str">
        <f t="shared" si="138"/>
        <v>CON-453</v>
      </c>
      <c r="AD469" s="123">
        <v>80111600</v>
      </c>
      <c r="AE469" s="47" t="s">
        <v>698</v>
      </c>
      <c r="AF469" s="127" t="s">
        <v>696</v>
      </c>
      <c r="AG469" s="127" t="str">
        <f>+AF469</f>
        <v xml:space="preserve">agosto </v>
      </c>
      <c r="AH469" s="141">
        <f t="shared" ref="AH469:AH480" si="142">+V469</f>
        <v>3</v>
      </c>
      <c r="AI469" s="132" t="s">
        <v>96</v>
      </c>
      <c r="AJ469" s="151" t="s">
        <v>97</v>
      </c>
      <c r="AK469" s="128">
        <f t="shared" si="134"/>
        <v>11340000</v>
      </c>
      <c r="AL469" s="128">
        <f t="shared" ref="AL469:AL475" si="143">+AK469</f>
        <v>11340000</v>
      </c>
      <c r="AM469" s="128"/>
      <c r="AN469" s="132" t="s">
        <v>94</v>
      </c>
      <c r="AO469" s="132" t="s">
        <v>98</v>
      </c>
      <c r="AP469" s="152" t="s">
        <v>99</v>
      </c>
      <c r="AQ469" s="153" t="s">
        <v>100</v>
      </c>
      <c r="AR469" s="129">
        <f>E469</f>
        <v>0</v>
      </c>
      <c r="AS469" s="130" t="s">
        <v>101</v>
      </c>
      <c r="AT469" s="131" t="s">
        <v>102</v>
      </c>
      <c r="AU469" s="132" t="s">
        <v>94</v>
      </c>
      <c r="AV469" s="132" t="s">
        <v>94</v>
      </c>
      <c r="AW469" s="133" t="s">
        <v>103</v>
      </c>
      <c r="AX469" s="133" t="s">
        <v>104</v>
      </c>
      <c r="AY469" s="133" t="s">
        <v>105</v>
      </c>
      <c r="AZ469" s="133" t="s">
        <v>103</v>
      </c>
      <c r="BA469" s="133"/>
      <c r="BB469" s="133"/>
      <c r="BC469" s="154"/>
    </row>
    <row r="470" spans="2:55" s="3" customFormat="1" ht="112.5" customHeight="1">
      <c r="B470" s="113">
        <v>454</v>
      </c>
      <c r="C470" s="113" t="s">
        <v>85</v>
      </c>
      <c r="D470" s="113" t="s">
        <v>12</v>
      </c>
      <c r="E470" s="113" t="s">
        <v>15</v>
      </c>
      <c r="F470" s="113"/>
      <c r="G470" s="114" t="s">
        <v>161</v>
      </c>
      <c r="H470" s="114" t="s">
        <v>112</v>
      </c>
      <c r="I470" s="113" t="s">
        <v>89</v>
      </c>
      <c r="J470" s="113"/>
      <c r="K470" s="115">
        <v>250000</v>
      </c>
      <c r="L470" s="116"/>
      <c r="M470" s="117">
        <v>0</v>
      </c>
      <c r="N470" s="113">
        <v>1</v>
      </c>
      <c r="O470" s="113" t="s">
        <v>91</v>
      </c>
      <c r="P470" s="119">
        <v>45903</v>
      </c>
      <c r="Q470" s="119">
        <v>46003</v>
      </c>
      <c r="R470" s="120">
        <v>97825000</v>
      </c>
      <c r="S470" s="121"/>
      <c r="T470" s="118"/>
      <c r="U470" s="120">
        <f>IF($O470="MENSUAL",ROUND((((T470-S470))/30),0)*$M470,((T470-S470)/30)*$M470)</f>
        <v>0</v>
      </c>
      <c r="V470" s="148">
        <f>ROUND((((Q470-P470)+(T470-S470))/30),0)</f>
        <v>3</v>
      </c>
      <c r="W470" s="122">
        <f>+R470</f>
        <v>97825000</v>
      </c>
      <c r="X470" s="123" t="s">
        <v>92</v>
      </c>
      <c r="Y470" s="124" t="s">
        <v>162</v>
      </c>
      <c r="Z470" s="125" t="s">
        <v>110</v>
      </c>
      <c r="AA470" s="125" t="s">
        <v>347</v>
      </c>
      <c r="AB470" s="125" t="s">
        <v>94</v>
      </c>
      <c r="AC470" s="126" t="str">
        <f t="shared" si="138"/>
        <v>CON-454</v>
      </c>
      <c r="AD470" s="123">
        <v>80111600</v>
      </c>
      <c r="AE470" s="47" t="s">
        <v>700</v>
      </c>
      <c r="AF470" s="127" t="s">
        <v>141</v>
      </c>
      <c r="AG470" s="127" t="s">
        <v>701</v>
      </c>
      <c r="AH470" s="141">
        <f t="shared" si="142"/>
        <v>3</v>
      </c>
      <c r="AI470" s="132" t="s">
        <v>96</v>
      </c>
      <c r="AJ470" s="151" t="s">
        <v>97</v>
      </c>
      <c r="AK470" s="128">
        <f t="shared" si="134"/>
        <v>97825000</v>
      </c>
      <c r="AL470" s="128">
        <f t="shared" si="143"/>
        <v>97825000</v>
      </c>
      <c r="AM470" s="128"/>
      <c r="AN470" s="132" t="s">
        <v>94</v>
      </c>
      <c r="AO470" s="132" t="s">
        <v>98</v>
      </c>
      <c r="AP470" s="152" t="s">
        <v>99</v>
      </c>
      <c r="AQ470" s="153" t="s">
        <v>100</v>
      </c>
      <c r="AR470" s="129" t="str">
        <f>E470</f>
        <v>DOCTORADO INTERINSTITUCIONAL EN EDUCACIÓN</v>
      </c>
      <c r="AS470" s="130" t="s">
        <v>101</v>
      </c>
      <c r="AT470" s="131" t="s">
        <v>102</v>
      </c>
      <c r="AU470" s="132" t="s">
        <v>94</v>
      </c>
      <c r="AV470" s="132" t="s">
        <v>94</v>
      </c>
      <c r="AW470" s="133" t="s">
        <v>103</v>
      </c>
      <c r="AX470" s="133" t="s">
        <v>104</v>
      </c>
      <c r="AY470" s="133" t="s">
        <v>105</v>
      </c>
      <c r="AZ470" s="133" t="s">
        <v>103</v>
      </c>
      <c r="BA470" s="133"/>
      <c r="BB470" s="133"/>
    </row>
    <row r="471" spans="2:55" s="3" customFormat="1" ht="128.25" customHeight="1">
      <c r="B471" s="113">
        <v>455</v>
      </c>
      <c r="C471" s="113" t="s">
        <v>290</v>
      </c>
      <c r="D471" s="113" t="s">
        <v>29</v>
      </c>
      <c r="E471" s="113" t="s">
        <v>32</v>
      </c>
      <c r="F471" s="113"/>
      <c r="G471" s="114" t="s">
        <v>688</v>
      </c>
      <c r="H471" s="114" t="s">
        <v>107</v>
      </c>
      <c r="I471" s="113" t="s">
        <v>108</v>
      </c>
      <c r="J471" s="113"/>
      <c r="K471" s="115"/>
      <c r="L471" s="116"/>
      <c r="M471" s="117">
        <v>2750000</v>
      </c>
      <c r="N471" s="113">
        <v>1</v>
      </c>
      <c r="O471" s="113" t="s">
        <v>109</v>
      </c>
      <c r="P471" s="119">
        <v>45940</v>
      </c>
      <c r="Q471" s="119">
        <v>46001</v>
      </c>
      <c r="R471" s="120">
        <f>M471*V471</f>
        <v>5500000</v>
      </c>
      <c r="S471" s="118"/>
      <c r="T471" s="118"/>
      <c r="U471" s="120">
        <v>0</v>
      </c>
      <c r="V471" s="148">
        <f>ROUND((((Q471-P471)+(T471-S471))/30),0)</f>
        <v>2</v>
      </c>
      <c r="W471" s="122">
        <f>R471</f>
        <v>5500000</v>
      </c>
      <c r="X471" s="123" t="s">
        <v>687</v>
      </c>
      <c r="Y471" s="124" t="s">
        <v>466</v>
      </c>
      <c r="Z471" s="125" t="s">
        <v>110</v>
      </c>
      <c r="AA471" s="125" t="s">
        <v>347</v>
      </c>
      <c r="AB471" s="125" t="s">
        <v>94</v>
      </c>
      <c r="AC471" s="126" t="str">
        <f>"CLE-"&amp;B471</f>
        <v>CLE-455</v>
      </c>
      <c r="AD471" s="123">
        <v>80111600</v>
      </c>
      <c r="AE471" s="47" t="s">
        <v>702</v>
      </c>
      <c r="AF471" s="127" t="s">
        <v>474</v>
      </c>
      <c r="AG471" s="127" t="s">
        <v>701</v>
      </c>
      <c r="AH471" s="141">
        <f t="shared" si="142"/>
        <v>2</v>
      </c>
      <c r="AI471" s="132" t="s">
        <v>96</v>
      </c>
      <c r="AJ471" s="151" t="s">
        <v>97</v>
      </c>
      <c r="AK471" s="128">
        <f t="shared" si="134"/>
        <v>5500000</v>
      </c>
      <c r="AL471" s="128">
        <f t="shared" si="143"/>
        <v>5500000</v>
      </c>
      <c r="AM471" s="128"/>
      <c r="AN471" s="132" t="s">
        <v>94</v>
      </c>
      <c r="AO471" s="132" t="s">
        <v>98</v>
      </c>
      <c r="AP471" s="152" t="s">
        <v>99</v>
      </c>
      <c r="AQ471" s="153" t="s">
        <v>100</v>
      </c>
      <c r="AR471" s="129" t="s">
        <v>32</v>
      </c>
      <c r="AS471" s="130" t="s">
        <v>101</v>
      </c>
      <c r="AT471" s="131" t="s">
        <v>102</v>
      </c>
      <c r="AU471" s="132" t="s">
        <v>94</v>
      </c>
      <c r="AV471" s="132" t="s">
        <v>94</v>
      </c>
      <c r="AW471" s="133" t="s">
        <v>103</v>
      </c>
      <c r="AX471" s="133" t="s">
        <v>104</v>
      </c>
      <c r="AY471" s="133" t="s">
        <v>105</v>
      </c>
      <c r="AZ471" s="133" t="s">
        <v>103</v>
      </c>
      <c r="BA471" s="133"/>
      <c r="BB471" s="133"/>
    </row>
    <row r="472" spans="2:55" s="3" customFormat="1" ht="138.75" customHeight="1">
      <c r="B472" s="113">
        <v>456</v>
      </c>
      <c r="C472" s="113" t="s">
        <v>85</v>
      </c>
      <c r="D472" s="113" t="s">
        <v>12</v>
      </c>
      <c r="E472" s="113" t="s">
        <v>17</v>
      </c>
      <c r="F472" s="113" t="s">
        <v>278</v>
      </c>
      <c r="G472" s="114" t="s">
        <v>279</v>
      </c>
      <c r="H472" s="114" t="s">
        <v>112</v>
      </c>
      <c r="I472" s="113" t="s">
        <v>89</v>
      </c>
      <c r="J472" s="113"/>
      <c r="K472" s="115"/>
      <c r="L472" s="116"/>
      <c r="M472" s="117">
        <v>6032000</v>
      </c>
      <c r="N472" s="113">
        <v>1</v>
      </c>
      <c r="O472" s="113" t="s">
        <v>109</v>
      </c>
      <c r="P472" s="119">
        <v>45908</v>
      </c>
      <c r="Q472" s="119">
        <v>45989</v>
      </c>
      <c r="R472" s="120">
        <f>M472</f>
        <v>6032000</v>
      </c>
      <c r="S472" s="118"/>
      <c r="T472" s="118"/>
      <c r="U472" s="120">
        <v>0</v>
      </c>
      <c r="V472" s="148">
        <f>ROUND((((Q472-P472)+(T472-S472))/30),0)</f>
        <v>3</v>
      </c>
      <c r="W472" s="122">
        <f>R472</f>
        <v>6032000</v>
      </c>
      <c r="X472" s="123" t="s">
        <v>92</v>
      </c>
      <c r="Y472" s="124" t="s">
        <v>162</v>
      </c>
      <c r="Z472" s="125" t="s">
        <v>110</v>
      </c>
      <c r="AA472" s="125" t="s">
        <v>347</v>
      </c>
      <c r="AB472" s="125" t="s">
        <v>94</v>
      </c>
      <c r="AC472" s="126" t="str">
        <f>"CON-"&amp;B472</f>
        <v>CON-456</v>
      </c>
      <c r="AD472" s="123">
        <v>80111600</v>
      </c>
      <c r="AE472" s="47" t="s">
        <v>497</v>
      </c>
      <c r="AF472" s="127" t="s">
        <v>304</v>
      </c>
      <c r="AG472" s="127" t="s">
        <v>701</v>
      </c>
      <c r="AH472" s="141">
        <f t="shared" si="142"/>
        <v>3</v>
      </c>
      <c r="AI472" s="132" t="s">
        <v>96</v>
      </c>
      <c r="AJ472" s="151" t="s">
        <v>97</v>
      </c>
      <c r="AK472" s="128">
        <f t="shared" si="134"/>
        <v>6032000</v>
      </c>
      <c r="AL472" s="128">
        <f t="shared" si="143"/>
        <v>6032000</v>
      </c>
      <c r="AM472" s="128"/>
      <c r="AN472" s="132" t="s">
        <v>94</v>
      </c>
      <c r="AO472" s="132" t="s">
        <v>98</v>
      </c>
      <c r="AP472" s="152" t="s">
        <v>99</v>
      </c>
      <c r="AQ472" s="153" t="s">
        <v>100</v>
      </c>
      <c r="AR472" s="129" t="str">
        <f>E472</f>
        <v>FACULTAD DE EDUCACIÓN</v>
      </c>
      <c r="AS472" s="130" t="s">
        <v>101</v>
      </c>
      <c r="AT472" s="131" t="s">
        <v>102</v>
      </c>
      <c r="AU472" s="132" t="s">
        <v>94</v>
      </c>
      <c r="AV472" s="132" t="s">
        <v>94</v>
      </c>
      <c r="AW472" s="133" t="s">
        <v>103</v>
      </c>
      <c r="AX472" s="133" t="s">
        <v>104</v>
      </c>
      <c r="AY472" s="133" t="s">
        <v>105</v>
      </c>
      <c r="AZ472" s="133" t="s">
        <v>103</v>
      </c>
      <c r="BA472" s="133"/>
      <c r="BB472" s="133"/>
    </row>
    <row r="473" spans="2:55" s="3" customFormat="1" ht="112.5" customHeight="1">
      <c r="B473" s="113">
        <v>457</v>
      </c>
      <c r="C473" s="113" t="s">
        <v>85</v>
      </c>
      <c r="D473" s="113" t="s">
        <v>12</v>
      </c>
      <c r="E473" s="113" t="s">
        <v>17</v>
      </c>
      <c r="F473" s="113" t="s">
        <v>278</v>
      </c>
      <c r="G473" s="114" t="s">
        <v>279</v>
      </c>
      <c r="H473" s="114" t="s">
        <v>112</v>
      </c>
      <c r="I473" s="113" t="s">
        <v>89</v>
      </c>
      <c r="J473" s="113"/>
      <c r="K473" s="115"/>
      <c r="L473" s="116"/>
      <c r="M473" s="117">
        <v>6827925</v>
      </c>
      <c r="N473" s="113">
        <v>1</v>
      </c>
      <c r="O473" s="113" t="s">
        <v>109</v>
      </c>
      <c r="P473" s="119">
        <v>45908</v>
      </c>
      <c r="Q473" s="119">
        <v>45989</v>
      </c>
      <c r="R473" s="120">
        <f>M473</f>
        <v>6827925</v>
      </c>
      <c r="S473" s="118"/>
      <c r="T473" s="118"/>
      <c r="U473" s="120">
        <v>0</v>
      </c>
      <c r="V473" s="148">
        <f t="shared" ref="V473:V474" si="144">ROUND((((Q473-P473)+(T473-S473))/30),0)</f>
        <v>3</v>
      </c>
      <c r="W473" s="122">
        <f>R473</f>
        <v>6827925</v>
      </c>
      <c r="X473" s="123" t="s">
        <v>92</v>
      </c>
      <c r="Y473" s="124" t="s">
        <v>162</v>
      </c>
      <c r="Z473" s="125" t="s">
        <v>110</v>
      </c>
      <c r="AA473" s="125" t="s">
        <v>347</v>
      </c>
      <c r="AB473" s="125" t="s">
        <v>94</v>
      </c>
      <c r="AC473" s="126" t="str">
        <f>"CON-"&amp;B473</f>
        <v>CON-457</v>
      </c>
      <c r="AD473" s="123">
        <v>80111600</v>
      </c>
      <c r="AE473" s="47" t="s">
        <v>497</v>
      </c>
      <c r="AF473" s="127" t="s">
        <v>304</v>
      </c>
      <c r="AG473" s="127" t="s">
        <v>701</v>
      </c>
      <c r="AH473" s="141">
        <f t="shared" si="142"/>
        <v>3</v>
      </c>
      <c r="AI473" s="132" t="s">
        <v>96</v>
      </c>
      <c r="AJ473" s="151" t="s">
        <v>97</v>
      </c>
      <c r="AK473" s="128">
        <f t="shared" si="134"/>
        <v>6827925</v>
      </c>
      <c r="AL473" s="128">
        <f t="shared" si="143"/>
        <v>6827925</v>
      </c>
      <c r="AM473" s="128"/>
      <c r="AN473" s="132" t="s">
        <v>94</v>
      </c>
      <c r="AO473" s="132" t="s">
        <v>98</v>
      </c>
      <c r="AP473" s="152" t="s">
        <v>99</v>
      </c>
      <c r="AQ473" s="153" t="s">
        <v>100</v>
      </c>
      <c r="AR473" s="129" t="str">
        <f>E473</f>
        <v>FACULTAD DE EDUCACIÓN</v>
      </c>
      <c r="AS473" s="130" t="s">
        <v>101</v>
      </c>
      <c r="AT473" s="131" t="s">
        <v>102</v>
      </c>
      <c r="AU473" s="132" t="s">
        <v>94</v>
      </c>
      <c r="AV473" s="132" t="s">
        <v>94</v>
      </c>
      <c r="AW473" s="133" t="s">
        <v>103</v>
      </c>
      <c r="AX473" s="133" t="s">
        <v>104</v>
      </c>
      <c r="AY473" s="133" t="s">
        <v>105</v>
      </c>
      <c r="AZ473" s="133" t="s">
        <v>103</v>
      </c>
      <c r="BA473" s="133"/>
      <c r="BB473" s="133"/>
    </row>
    <row r="474" spans="2:55" s="3" customFormat="1" ht="174" customHeight="1">
      <c r="B474" s="113">
        <v>458</v>
      </c>
      <c r="C474" s="113" t="s">
        <v>85</v>
      </c>
      <c r="D474" s="113" t="s">
        <v>12</v>
      </c>
      <c r="E474" s="113" t="s">
        <v>17</v>
      </c>
      <c r="F474" s="113" t="s">
        <v>278</v>
      </c>
      <c r="G474" s="114" t="s">
        <v>279</v>
      </c>
      <c r="H474" s="114" t="s">
        <v>112</v>
      </c>
      <c r="I474" s="113" t="s">
        <v>89</v>
      </c>
      <c r="J474" s="113"/>
      <c r="K474" s="115"/>
      <c r="L474" s="116"/>
      <c r="M474" s="117">
        <v>11524800</v>
      </c>
      <c r="N474" s="113">
        <v>1</v>
      </c>
      <c r="O474" s="113" t="s">
        <v>109</v>
      </c>
      <c r="P474" s="119">
        <v>45908</v>
      </c>
      <c r="Q474" s="119">
        <v>46010</v>
      </c>
      <c r="R474" s="120">
        <f>M474</f>
        <v>11524800</v>
      </c>
      <c r="S474" s="118"/>
      <c r="T474" s="118"/>
      <c r="U474" s="120">
        <v>0</v>
      </c>
      <c r="V474" s="148">
        <f t="shared" si="144"/>
        <v>3</v>
      </c>
      <c r="W474" s="122">
        <f>R474</f>
        <v>11524800</v>
      </c>
      <c r="X474" s="123" t="s">
        <v>92</v>
      </c>
      <c r="Y474" s="124" t="s">
        <v>162</v>
      </c>
      <c r="Z474" s="125" t="s">
        <v>110</v>
      </c>
      <c r="AA474" s="125" t="s">
        <v>347</v>
      </c>
      <c r="AB474" s="125" t="s">
        <v>94</v>
      </c>
      <c r="AC474" s="126" t="str">
        <f>"CON-"&amp;B474</f>
        <v>CON-458</v>
      </c>
      <c r="AD474" s="123">
        <v>80111600</v>
      </c>
      <c r="AE474" s="47" t="s">
        <v>497</v>
      </c>
      <c r="AF474" s="127" t="s">
        <v>304</v>
      </c>
      <c r="AG474" s="127" t="s">
        <v>701</v>
      </c>
      <c r="AH474" s="141">
        <f t="shared" si="142"/>
        <v>3</v>
      </c>
      <c r="AI474" s="132" t="s">
        <v>96</v>
      </c>
      <c r="AJ474" s="151" t="s">
        <v>97</v>
      </c>
      <c r="AK474" s="128">
        <f t="shared" si="134"/>
        <v>11524800</v>
      </c>
      <c r="AL474" s="128">
        <f t="shared" si="143"/>
        <v>11524800</v>
      </c>
      <c r="AM474" s="128"/>
      <c r="AN474" s="132" t="s">
        <v>94</v>
      </c>
      <c r="AO474" s="132" t="s">
        <v>98</v>
      </c>
      <c r="AP474" s="152" t="s">
        <v>99</v>
      </c>
      <c r="AQ474" s="153" t="s">
        <v>100</v>
      </c>
      <c r="AR474" s="129" t="str">
        <f>E474</f>
        <v>FACULTAD DE EDUCACIÓN</v>
      </c>
      <c r="AS474" s="130" t="s">
        <v>101</v>
      </c>
      <c r="AT474" s="131" t="s">
        <v>102</v>
      </c>
      <c r="AU474" s="132" t="s">
        <v>94</v>
      </c>
      <c r="AV474" s="132" t="s">
        <v>94</v>
      </c>
      <c r="AW474" s="133" t="s">
        <v>103</v>
      </c>
      <c r="AX474" s="133" t="s">
        <v>104</v>
      </c>
      <c r="AY474" s="133" t="s">
        <v>105</v>
      </c>
      <c r="AZ474" s="133" t="s">
        <v>103</v>
      </c>
      <c r="BA474" s="133"/>
      <c r="BB474" s="133"/>
    </row>
    <row r="475" spans="2:55" s="3" customFormat="1" ht="174" customHeight="1">
      <c r="B475" s="113">
        <v>459</v>
      </c>
      <c r="C475" s="113" t="s">
        <v>85</v>
      </c>
      <c r="D475" s="113" t="s">
        <v>20</v>
      </c>
      <c r="E475" s="113" t="s">
        <v>21</v>
      </c>
      <c r="F475" s="113" t="s">
        <v>201</v>
      </c>
      <c r="G475" s="114" t="s">
        <v>106</v>
      </c>
      <c r="H475" s="114" t="s">
        <v>107</v>
      </c>
      <c r="I475" s="113" t="s">
        <v>115</v>
      </c>
      <c r="J475" s="113">
        <v>5</v>
      </c>
      <c r="K475" s="115"/>
      <c r="L475" s="116">
        <v>0.04</v>
      </c>
      <c r="M475" s="117">
        <v>6240000</v>
      </c>
      <c r="N475" s="113">
        <v>1</v>
      </c>
      <c r="O475" s="113" t="s">
        <v>109</v>
      </c>
      <c r="P475" s="119">
        <v>45987</v>
      </c>
      <c r="Q475" s="119">
        <v>46006</v>
      </c>
      <c r="R475" s="120">
        <f>M475/30*20</f>
        <v>4160000</v>
      </c>
      <c r="S475" s="118"/>
      <c r="T475" s="118"/>
      <c r="U475" s="120">
        <f t="shared" ref="U475" si="145">IF($O475="MENSUAL",ROUND((((T475-S475))/30),0)*$M475,((T475-S475)/30)*$M475)</f>
        <v>0</v>
      </c>
      <c r="V475" s="148">
        <f t="shared" ref="V475:V503" si="146">ROUND((((Q475-P475)+(T475-S475))/30),1)</f>
        <v>0.6</v>
      </c>
      <c r="W475" s="122">
        <f t="shared" ref="W475" si="147">+R475+U475</f>
        <v>4160000</v>
      </c>
      <c r="X475" s="123" t="s">
        <v>703</v>
      </c>
      <c r="Y475" s="124" t="s">
        <v>93</v>
      </c>
      <c r="Z475" s="125" t="s">
        <v>347</v>
      </c>
      <c r="AA475" s="125" t="s">
        <v>347</v>
      </c>
      <c r="AB475" s="125" t="s">
        <v>94</v>
      </c>
      <c r="AC475" s="126" t="str">
        <f t="shared" ref="AC475" si="148">"CON-"&amp;B475</f>
        <v>CON-459</v>
      </c>
      <c r="AD475" s="123">
        <v>80111600</v>
      </c>
      <c r="AE475" s="47" t="s">
        <v>704</v>
      </c>
      <c r="AF475" s="127" t="s">
        <v>707</v>
      </c>
      <c r="AG475" s="127" t="str">
        <f t="shared" ref="AG475" si="149">+AF475</f>
        <v>noviembre</v>
      </c>
      <c r="AH475" s="141">
        <f t="shared" si="142"/>
        <v>0.6</v>
      </c>
      <c r="AI475" s="132" t="s">
        <v>96</v>
      </c>
      <c r="AJ475" s="151" t="s">
        <v>97</v>
      </c>
      <c r="AK475" s="128">
        <f t="shared" si="134"/>
        <v>4160000</v>
      </c>
      <c r="AL475" s="128">
        <f t="shared" si="143"/>
        <v>4160000</v>
      </c>
      <c r="AM475" s="128"/>
      <c r="AN475" s="132" t="s">
        <v>94</v>
      </c>
      <c r="AO475" s="132" t="s">
        <v>98</v>
      </c>
      <c r="AP475" s="152" t="s">
        <v>99</v>
      </c>
      <c r="AQ475" s="153" t="s">
        <v>100</v>
      </c>
      <c r="AR475" s="129" t="str">
        <f>F475</f>
        <v>Grupo Interno de Trabajo de Infraestructura Física</v>
      </c>
      <c r="AS475" s="130" t="s">
        <v>101</v>
      </c>
      <c r="AT475" s="131" t="s">
        <v>102</v>
      </c>
      <c r="AU475" s="132" t="s">
        <v>94</v>
      </c>
      <c r="AV475" s="132" t="s">
        <v>94</v>
      </c>
      <c r="AW475" s="133" t="s">
        <v>103</v>
      </c>
      <c r="AX475" s="133" t="s">
        <v>104</v>
      </c>
      <c r="AY475" s="133" t="s">
        <v>105</v>
      </c>
      <c r="AZ475" s="133" t="s">
        <v>103</v>
      </c>
      <c r="BA475" s="133"/>
      <c r="BB475" s="133"/>
    </row>
    <row r="476" spans="2:55" s="3" customFormat="1" ht="174" customHeight="1">
      <c r="B476" s="113">
        <v>460</v>
      </c>
      <c r="C476" s="113" t="s">
        <v>85</v>
      </c>
      <c r="D476" s="113" t="s">
        <v>20</v>
      </c>
      <c r="E476" s="113" t="s">
        <v>21</v>
      </c>
      <c r="F476" s="113" t="s">
        <v>201</v>
      </c>
      <c r="G476" s="114" t="s">
        <v>106</v>
      </c>
      <c r="H476" s="114" t="s">
        <v>107</v>
      </c>
      <c r="I476" s="113" t="s">
        <v>118</v>
      </c>
      <c r="J476" s="113">
        <v>5</v>
      </c>
      <c r="K476" s="115"/>
      <c r="L476" s="116">
        <v>1.04</v>
      </c>
      <c r="M476" s="117">
        <v>7072000</v>
      </c>
      <c r="N476" s="113">
        <v>1</v>
      </c>
      <c r="O476" s="113" t="s">
        <v>109</v>
      </c>
      <c r="P476" s="119">
        <v>45989</v>
      </c>
      <c r="Q476" s="119">
        <v>46006</v>
      </c>
      <c r="R476" s="120">
        <f>M476/30*18</f>
        <v>4243200</v>
      </c>
      <c r="S476" s="118"/>
      <c r="T476" s="118"/>
      <c r="U476" s="120">
        <f t="shared" ref="U476:U477" si="150">IF($O476="MENSUAL",ROUND((((T476-S476))/30),0)*$M476,((T476-S476)/30)*$M476)</f>
        <v>0</v>
      </c>
      <c r="V476" s="148">
        <f t="shared" si="146"/>
        <v>0.6</v>
      </c>
      <c r="W476" s="122">
        <f t="shared" ref="W476:W477" si="151">+R476+U476</f>
        <v>4243200</v>
      </c>
      <c r="X476" s="123" t="s">
        <v>703</v>
      </c>
      <c r="Y476" s="124" t="s">
        <v>93</v>
      </c>
      <c r="Z476" s="125" t="s">
        <v>347</v>
      </c>
      <c r="AA476" s="125" t="s">
        <v>347</v>
      </c>
      <c r="AB476" s="125" t="s">
        <v>94</v>
      </c>
      <c r="AC476" s="126" t="str">
        <f t="shared" ref="AC476:AC479" si="152">"CON-"&amp;B476</f>
        <v>CON-460</v>
      </c>
      <c r="AD476" s="123">
        <v>80111600</v>
      </c>
      <c r="AE476" s="47" t="s">
        <v>705</v>
      </c>
      <c r="AF476" s="127" t="s">
        <v>707</v>
      </c>
      <c r="AG476" s="127" t="str">
        <f t="shared" ref="AG476" si="153">+AF476</f>
        <v>noviembre</v>
      </c>
      <c r="AH476" s="141">
        <f t="shared" si="142"/>
        <v>0.6</v>
      </c>
      <c r="AI476" s="132" t="s">
        <v>96</v>
      </c>
      <c r="AJ476" s="151" t="s">
        <v>97</v>
      </c>
      <c r="AK476" s="128">
        <f t="shared" ref="AK476:AK479" si="154">+W476</f>
        <v>4243200</v>
      </c>
      <c r="AL476" s="128">
        <f t="shared" ref="AL476:AL477" si="155">+AK476</f>
        <v>4243200</v>
      </c>
      <c r="AM476" s="128"/>
      <c r="AN476" s="132" t="s">
        <v>94</v>
      </c>
      <c r="AO476" s="132" t="s">
        <v>98</v>
      </c>
      <c r="AP476" s="152" t="s">
        <v>99</v>
      </c>
      <c r="AQ476" s="153" t="s">
        <v>100</v>
      </c>
      <c r="AR476" s="129" t="str">
        <f t="shared" ref="AR476:AR477" si="156">F476</f>
        <v>Grupo Interno de Trabajo de Infraestructura Física</v>
      </c>
      <c r="AS476" s="130" t="s">
        <v>601</v>
      </c>
      <c r="AT476" s="131" t="s">
        <v>102</v>
      </c>
      <c r="AU476" s="132" t="s">
        <v>94</v>
      </c>
      <c r="AV476" s="132" t="s">
        <v>94</v>
      </c>
      <c r="AW476" s="133" t="s">
        <v>103</v>
      </c>
      <c r="AX476" s="133" t="s">
        <v>104</v>
      </c>
      <c r="AY476" s="133" t="s">
        <v>105</v>
      </c>
      <c r="AZ476" s="133" t="s">
        <v>103</v>
      </c>
      <c r="BA476" s="133"/>
      <c r="BB476" s="133"/>
    </row>
    <row r="477" spans="2:55" s="3" customFormat="1" ht="174" customHeight="1">
      <c r="B477" s="113">
        <v>461</v>
      </c>
      <c r="C477" s="113" t="s">
        <v>85</v>
      </c>
      <c r="D477" s="113" t="s">
        <v>20</v>
      </c>
      <c r="E477" s="113" t="s">
        <v>21</v>
      </c>
      <c r="F477" s="113" t="s">
        <v>201</v>
      </c>
      <c r="G477" s="114" t="s">
        <v>106</v>
      </c>
      <c r="H477" s="114" t="s">
        <v>107</v>
      </c>
      <c r="I477" s="113" t="s">
        <v>108</v>
      </c>
      <c r="J477" s="113">
        <v>5</v>
      </c>
      <c r="K477" s="115"/>
      <c r="L477" s="116">
        <v>2.04</v>
      </c>
      <c r="M477" s="117">
        <v>3780000</v>
      </c>
      <c r="N477" s="113">
        <v>1</v>
      </c>
      <c r="O477" s="113" t="s">
        <v>109</v>
      </c>
      <c r="P477" s="119">
        <v>45989</v>
      </c>
      <c r="Q477" s="119">
        <v>46006</v>
      </c>
      <c r="R477" s="120">
        <f>M477/30*18</f>
        <v>2268000</v>
      </c>
      <c r="S477" s="118"/>
      <c r="T477" s="118"/>
      <c r="U477" s="120">
        <f t="shared" si="150"/>
        <v>0</v>
      </c>
      <c r="V477" s="148">
        <f t="shared" si="146"/>
        <v>0.6</v>
      </c>
      <c r="W477" s="122">
        <f t="shared" si="151"/>
        <v>2268000</v>
      </c>
      <c r="X477" s="123" t="s">
        <v>703</v>
      </c>
      <c r="Y477" s="124" t="s">
        <v>93</v>
      </c>
      <c r="Z477" s="125" t="s">
        <v>347</v>
      </c>
      <c r="AA477" s="125" t="s">
        <v>347</v>
      </c>
      <c r="AB477" s="125" t="s">
        <v>94</v>
      </c>
      <c r="AC477" s="126" t="str">
        <f t="shared" si="152"/>
        <v>CON-461</v>
      </c>
      <c r="AD477" s="123">
        <v>80111600</v>
      </c>
      <c r="AE477" s="47" t="s">
        <v>706</v>
      </c>
      <c r="AF477" s="127" t="s">
        <v>707</v>
      </c>
      <c r="AG477" s="127" t="s">
        <v>707</v>
      </c>
      <c r="AH477" s="141">
        <f t="shared" si="142"/>
        <v>0.6</v>
      </c>
      <c r="AI477" s="132" t="s">
        <v>96</v>
      </c>
      <c r="AJ477" s="151" t="s">
        <v>97</v>
      </c>
      <c r="AK477" s="128">
        <f t="shared" si="154"/>
        <v>2268000</v>
      </c>
      <c r="AL477" s="128">
        <f t="shared" si="155"/>
        <v>2268000</v>
      </c>
      <c r="AM477" s="128"/>
      <c r="AN477" s="132" t="s">
        <v>94</v>
      </c>
      <c r="AO477" s="132" t="s">
        <v>98</v>
      </c>
      <c r="AP477" s="152" t="s">
        <v>99</v>
      </c>
      <c r="AQ477" s="153" t="s">
        <v>100</v>
      </c>
      <c r="AR477" s="129" t="str">
        <f t="shared" si="156"/>
        <v>Grupo Interno de Trabajo de Infraestructura Física</v>
      </c>
      <c r="AS477" s="130" t="s">
        <v>602</v>
      </c>
      <c r="AT477" s="131" t="s">
        <v>102</v>
      </c>
      <c r="AU477" s="132" t="s">
        <v>94</v>
      </c>
      <c r="AV477" s="132" t="s">
        <v>94</v>
      </c>
      <c r="AW477" s="133" t="s">
        <v>103</v>
      </c>
      <c r="AX477" s="133" t="s">
        <v>104</v>
      </c>
      <c r="AY477" s="133" t="s">
        <v>105</v>
      </c>
      <c r="AZ477" s="133" t="s">
        <v>103</v>
      </c>
      <c r="BA477" s="133"/>
      <c r="BB477" s="133"/>
    </row>
    <row r="478" spans="2:55" s="3" customFormat="1" ht="174" customHeight="1">
      <c r="B478" s="113">
        <v>462</v>
      </c>
      <c r="C478" s="113" t="s">
        <v>85</v>
      </c>
      <c r="D478" s="113" t="s">
        <v>5</v>
      </c>
      <c r="E478" s="113" t="s">
        <v>9</v>
      </c>
      <c r="F478" s="113"/>
      <c r="G478" s="114" t="s">
        <v>106</v>
      </c>
      <c r="H478" s="114" t="s">
        <v>107</v>
      </c>
      <c r="I478" s="113" t="s">
        <v>115</v>
      </c>
      <c r="J478" s="113">
        <v>4</v>
      </c>
      <c r="K478" s="115"/>
      <c r="L478" s="116"/>
      <c r="M478" s="117">
        <v>5928000</v>
      </c>
      <c r="N478" s="113">
        <v>1</v>
      </c>
      <c r="O478" s="113" t="s">
        <v>109</v>
      </c>
      <c r="P478" s="119">
        <v>45992</v>
      </c>
      <c r="Q478" s="119">
        <v>46010</v>
      </c>
      <c r="R478" s="120">
        <f>M478/30*19</f>
        <v>3754400</v>
      </c>
      <c r="S478" s="118"/>
      <c r="T478" s="118"/>
      <c r="U478" s="120">
        <f t="shared" ref="U478:U479" si="157">IF($O478="MENSUAL",ROUND((((T478-S478))/30),0)*$M478,((T478-S478)/30)*$M478)</f>
        <v>0</v>
      </c>
      <c r="V478" s="148">
        <f t="shared" si="146"/>
        <v>0.6</v>
      </c>
      <c r="W478" s="122">
        <f t="shared" ref="W478:W479" si="158">+R478+U478</f>
        <v>3754400</v>
      </c>
      <c r="X478" s="123" t="s">
        <v>92</v>
      </c>
      <c r="Y478" s="124" t="s">
        <v>93</v>
      </c>
      <c r="Z478" s="125" t="s">
        <v>110</v>
      </c>
      <c r="AA478" s="125" t="s">
        <v>347</v>
      </c>
      <c r="AB478" s="125" t="s">
        <v>94</v>
      </c>
      <c r="AC478" s="126" t="str">
        <f t="shared" si="152"/>
        <v>CON-462</v>
      </c>
      <c r="AD478" s="123">
        <v>80111600</v>
      </c>
      <c r="AE478" s="47" t="s">
        <v>708</v>
      </c>
      <c r="AF478" s="127" t="s">
        <v>707</v>
      </c>
      <c r="AG478" s="127" t="s">
        <v>707</v>
      </c>
      <c r="AH478" s="141">
        <f t="shared" si="142"/>
        <v>0.6</v>
      </c>
      <c r="AI478" s="132" t="s">
        <v>96</v>
      </c>
      <c r="AJ478" s="151" t="s">
        <v>97</v>
      </c>
      <c r="AK478" s="128">
        <f t="shared" si="154"/>
        <v>3754400</v>
      </c>
      <c r="AL478" s="128">
        <f t="shared" ref="AL478:AL504" si="159">+AK478</f>
        <v>3754400</v>
      </c>
      <c r="AM478" s="128"/>
      <c r="AN478" s="132" t="s">
        <v>94</v>
      </c>
      <c r="AO478" s="132" t="s">
        <v>98</v>
      </c>
      <c r="AP478" s="152" t="s">
        <v>99</v>
      </c>
      <c r="AQ478" s="153" t="s">
        <v>100</v>
      </c>
      <c r="AR478" s="129" t="s">
        <v>9</v>
      </c>
      <c r="AS478" s="130" t="s">
        <v>101</v>
      </c>
      <c r="AT478" s="131" t="s">
        <v>102</v>
      </c>
      <c r="AU478" s="132" t="s">
        <v>94</v>
      </c>
      <c r="AV478" s="132" t="s">
        <v>94</v>
      </c>
      <c r="AW478" s="133" t="s">
        <v>103</v>
      </c>
      <c r="AX478" s="133" t="s">
        <v>104</v>
      </c>
      <c r="AY478" s="133" t="s">
        <v>105</v>
      </c>
      <c r="AZ478" s="133" t="s">
        <v>103</v>
      </c>
      <c r="BA478" s="133"/>
      <c r="BB478" s="133"/>
    </row>
    <row r="479" spans="2:55" s="3" customFormat="1" ht="174" customHeight="1">
      <c r="B479" s="113">
        <v>463</v>
      </c>
      <c r="C479" s="113" t="s">
        <v>85</v>
      </c>
      <c r="D479" s="113" t="s">
        <v>5</v>
      </c>
      <c r="E479" s="113" t="s">
        <v>9</v>
      </c>
      <c r="F479" s="113"/>
      <c r="G479" s="114" t="s">
        <v>106</v>
      </c>
      <c r="H479" s="114" t="s">
        <v>107</v>
      </c>
      <c r="I479" s="113" t="s">
        <v>115</v>
      </c>
      <c r="J479" s="113">
        <v>4</v>
      </c>
      <c r="K479" s="115"/>
      <c r="L479" s="116"/>
      <c r="M479" s="117">
        <v>5928000</v>
      </c>
      <c r="N479" s="113">
        <v>1</v>
      </c>
      <c r="O479" s="113" t="s">
        <v>109</v>
      </c>
      <c r="P479" s="119">
        <v>45992</v>
      </c>
      <c r="Q479" s="119">
        <v>46010</v>
      </c>
      <c r="R479" s="120">
        <f>M479/30*19</f>
        <v>3754400</v>
      </c>
      <c r="S479" s="118"/>
      <c r="T479" s="118"/>
      <c r="U479" s="120">
        <f t="shared" si="157"/>
        <v>0</v>
      </c>
      <c r="V479" s="148">
        <f t="shared" si="146"/>
        <v>0.6</v>
      </c>
      <c r="W479" s="122">
        <f t="shared" si="158"/>
        <v>3754400</v>
      </c>
      <c r="X479" s="123" t="s">
        <v>92</v>
      </c>
      <c r="Y479" s="124" t="s">
        <v>93</v>
      </c>
      <c r="Z479" s="125" t="s">
        <v>110</v>
      </c>
      <c r="AA479" s="125" t="s">
        <v>347</v>
      </c>
      <c r="AB479" s="125" t="s">
        <v>94</v>
      </c>
      <c r="AC479" s="126" t="str">
        <f t="shared" si="152"/>
        <v>CON-463</v>
      </c>
      <c r="AD479" s="123">
        <v>80111600</v>
      </c>
      <c r="AE479" s="47" t="s">
        <v>709</v>
      </c>
      <c r="AF479" s="127" t="s">
        <v>707</v>
      </c>
      <c r="AG479" s="127" t="s">
        <v>707</v>
      </c>
      <c r="AH479" s="141">
        <f t="shared" si="142"/>
        <v>0.6</v>
      </c>
      <c r="AI479" s="132" t="s">
        <v>96</v>
      </c>
      <c r="AJ479" s="151" t="s">
        <v>97</v>
      </c>
      <c r="AK479" s="128">
        <f t="shared" si="154"/>
        <v>3754400</v>
      </c>
      <c r="AL479" s="128">
        <f t="shared" si="159"/>
        <v>3754400</v>
      </c>
      <c r="AM479" s="128"/>
      <c r="AN479" s="132" t="s">
        <v>94</v>
      </c>
      <c r="AO479" s="132" t="s">
        <v>98</v>
      </c>
      <c r="AP479" s="152" t="s">
        <v>99</v>
      </c>
      <c r="AQ479" s="153" t="s">
        <v>100</v>
      </c>
      <c r="AR479" s="129" t="s">
        <v>9</v>
      </c>
      <c r="AS479" s="130" t="s">
        <v>101</v>
      </c>
      <c r="AT479" s="131" t="s">
        <v>102</v>
      </c>
      <c r="AU479" s="132" t="s">
        <v>94</v>
      </c>
      <c r="AV479" s="132" t="s">
        <v>94</v>
      </c>
      <c r="AW479" s="133" t="s">
        <v>103</v>
      </c>
      <c r="AX479" s="133" t="s">
        <v>104</v>
      </c>
      <c r="AY479" s="133" t="s">
        <v>105</v>
      </c>
      <c r="AZ479" s="133" t="s">
        <v>103</v>
      </c>
      <c r="BA479" s="133"/>
      <c r="BB479" s="133"/>
    </row>
    <row r="480" spans="2:55" s="3" customFormat="1" ht="68.25" customHeight="1">
      <c r="B480" s="113">
        <v>464</v>
      </c>
      <c r="C480" s="113" t="s">
        <v>290</v>
      </c>
      <c r="D480" s="113" t="s">
        <v>29</v>
      </c>
      <c r="E480" s="113" t="s">
        <v>32</v>
      </c>
      <c r="F480" s="113"/>
      <c r="G480" s="114" t="s">
        <v>634</v>
      </c>
      <c r="H480" s="114" t="s">
        <v>107</v>
      </c>
      <c r="I480" s="113" t="s">
        <v>89</v>
      </c>
      <c r="J480" s="113"/>
      <c r="K480" s="115"/>
      <c r="L480" s="116"/>
      <c r="M480" s="117">
        <v>2012100</v>
      </c>
      <c r="N480" s="113">
        <v>1</v>
      </c>
      <c r="O480" s="113" t="s">
        <v>109</v>
      </c>
      <c r="P480" s="119">
        <v>45931</v>
      </c>
      <c r="Q480" s="119">
        <v>45992</v>
      </c>
      <c r="R480" s="120">
        <f t="shared" ref="R480:R504" si="160">M480*V480</f>
        <v>4024200</v>
      </c>
      <c r="S480" s="118"/>
      <c r="T480" s="118"/>
      <c r="U480" s="120">
        <f t="shared" ref="U480" si="161">IF($O480="MENSUAL",ROUND((((T480-S480))/30),0)*$M480,((T480-S480)/30)*$M480)</f>
        <v>0</v>
      </c>
      <c r="V480" s="148">
        <f t="shared" si="146"/>
        <v>2</v>
      </c>
      <c r="W480" s="122">
        <f t="shared" ref="W480" si="162">+R480+U480</f>
        <v>4024200</v>
      </c>
      <c r="X480" s="123" t="s">
        <v>92</v>
      </c>
      <c r="Y480" s="124" t="s">
        <v>466</v>
      </c>
      <c r="Z480" s="125" t="s">
        <v>110</v>
      </c>
      <c r="AA480" s="125" t="s">
        <v>347</v>
      </c>
      <c r="AB480" s="125" t="s">
        <v>332</v>
      </c>
      <c r="AC480" s="126" t="str">
        <f>"CLE-"&amp;B480</f>
        <v>CLE-464</v>
      </c>
      <c r="AD480" s="123">
        <v>80111600</v>
      </c>
      <c r="AE480" s="47" t="s">
        <v>711</v>
      </c>
      <c r="AF480" s="127" t="s">
        <v>717</v>
      </c>
      <c r="AG480" s="127" t="s">
        <v>717</v>
      </c>
      <c r="AH480" s="141">
        <f t="shared" si="142"/>
        <v>2</v>
      </c>
      <c r="AI480" s="132" t="s">
        <v>96</v>
      </c>
      <c r="AJ480" s="151" t="s">
        <v>97</v>
      </c>
      <c r="AK480" s="128">
        <f t="shared" ref="AK480" si="163">+W480</f>
        <v>4024200</v>
      </c>
      <c r="AL480" s="128">
        <f t="shared" si="159"/>
        <v>4024200</v>
      </c>
      <c r="AM480" s="128"/>
      <c r="AN480" s="132" t="s">
        <v>94</v>
      </c>
      <c r="AO480" s="132" t="s">
        <v>98</v>
      </c>
      <c r="AP480" s="152" t="s">
        <v>99</v>
      </c>
      <c r="AQ480" s="153" t="s">
        <v>100</v>
      </c>
      <c r="AR480" s="129" t="s">
        <v>32</v>
      </c>
      <c r="AS480" s="130" t="s">
        <v>101</v>
      </c>
      <c r="AT480" s="131" t="s">
        <v>102</v>
      </c>
      <c r="AU480" s="132" t="s">
        <v>94</v>
      </c>
      <c r="AV480" s="132" t="s">
        <v>110</v>
      </c>
      <c r="AW480" s="133" t="s">
        <v>103</v>
      </c>
      <c r="AX480" s="133" t="s">
        <v>104</v>
      </c>
      <c r="AY480" s="133" t="s">
        <v>105</v>
      </c>
      <c r="AZ480" s="133" t="s">
        <v>103</v>
      </c>
      <c r="BA480" s="133"/>
      <c r="BB480" s="133"/>
    </row>
    <row r="481" spans="2:54" s="3" customFormat="1" ht="68.25" customHeight="1">
      <c r="B481" s="113">
        <v>465</v>
      </c>
      <c r="C481" s="113" t="s">
        <v>290</v>
      </c>
      <c r="D481" s="113" t="s">
        <v>29</v>
      </c>
      <c r="E481" s="113" t="s">
        <v>32</v>
      </c>
      <c r="F481" s="113"/>
      <c r="G481" s="114" t="s">
        <v>634</v>
      </c>
      <c r="H481" s="114" t="s">
        <v>107</v>
      </c>
      <c r="I481" s="113" t="s">
        <v>89</v>
      </c>
      <c r="J481" s="113"/>
      <c r="K481" s="115"/>
      <c r="L481" s="116"/>
      <c r="M481" s="117">
        <v>1511956</v>
      </c>
      <c r="N481" s="113">
        <v>1</v>
      </c>
      <c r="O481" s="113" t="s">
        <v>109</v>
      </c>
      <c r="P481" s="119">
        <v>45931</v>
      </c>
      <c r="Q481" s="119">
        <v>45992</v>
      </c>
      <c r="R481" s="120">
        <f t="shared" si="160"/>
        <v>3023912</v>
      </c>
      <c r="S481" s="118"/>
      <c r="T481" s="118"/>
      <c r="U481" s="120">
        <f t="shared" ref="U481" si="164">IF($O481="MENSUAL",ROUND((((T481-S481))/30),0)*$M481,((T481-S481)/30)*$M481)</f>
        <v>0</v>
      </c>
      <c r="V481" s="148">
        <f t="shared" si="146"/>
        <v>2</v>
      </c>
      <c r="W481" s="122">
        <f t="shared" ref="W481" si="165">+R481+U481</f>
        <v>3023912</v>
      </c>
      <c r="X481" s="123" t="s">
        <v>92</v>
      </c>
      <c r="Y481" s="124" t="s">
        <v>466</v>
      </c>
      <c r="Z481" s="125" t="s">
        <v>110</v>
      </c>
      <c r="AA481" s="125" t="s">
        <v>347</v>
      </c>
      <c r="AB481" s="125" t="s">
        <v>332</v>
      </c>
      <c r="AC481" s="126" t="str">
        <f t="shared" ref="AC481:AC502" si="166">"CLE-"&amp;B481</f>
        <v>CLE-465</v>
      </c>
      <c r="AD481" s="123">
        <v>80111600</v>
      </c>
      <c r="AE481" s="47" t="s">
        <v>712</v>
      </c>
      <c r="AF481" s="127" t="s">
        <v>717</v>
      </c>
      <c r="AG481" s="127" t="s">
        <v>717</v>
      </c>
      <c r="AH481" s="141">
        <f t="shared" ref="AH481" si="167">+V481</f>
        <v>2</v>
      </c>
      <c r="AI481" s="132" t="s">
        <v>96</v>
      </c>
      <c r="AJ481" s="151" t="s">
        <v>97</v>
      </c>
      <c r="AK481" s="128">
        <f t="shared" ref="AK481" si="168">+W481</f>
        <v>3023912</v>
      </c>
      <c r="AL481" s="128">
        <f t="shared" si="159"/>
        <v>3023912</v>
      </c>
      <c r="AM481" s="128"/>
      <c r="AN481" s="132" t="s">
        <v>94</v>
      </c>
      <c r="AO481" s="132" t="s">
        <v>98</v>
      </c>
      <c r="AP481" s="152" t="s">
        <v>99</v>
      </c>
      <c r="AQ481" s="153" t="s">
        <v>100</v>
      </c>
      <c r="AR481" s="129" t="s">
        <v>32</v>
      </c>
      <c r="AS481" s="130" t="s">
        <v>601</v>
      </c>
      <c r="AT481" s="131" t="s">
        <v>102</v>
      </c>
      <c r="AU481" s="132" t="s">
        <v>94</v>
      </c>
      <c r="AV481" s="132" t="s">
        <v>110</v>
      </c>
      <c r="AW481" s="133" t="s">
        <v>103</v>
      </c>
      <c r="AX481" s="133" t="s">
        <v>104</v>
      </c>
      <c r="AY481" s="133" t="s">
        <v>105</v>
      </c>
      <c r="AZ481" s="133" t="s">
        <v>103</v>
      </c>
      <c r="BA481" s="133"/>
      <c r="BB481" s="133"/>
    </row>
    <row r="482" spans="2:54" s="3" customFormat="1" ht="68.25" customHeight="1">
      <c r="B482" s="113">
        <v>466</v>
      </c>
      <c r="C482" s="113" t="s">
        <v>290</v>
      </c>
      <c r="D482" s="113" t="s">
        <v>29</v>
      </c>
      <c r="E482" s="113" t="s">
        <v>32</v>
      </c>
      <c r="F482" s="113"/>
      <c r="G482" s="114" t="s">
        <v>634</v>
      </c>
      <c r="H482" s="114" t="s">
        <v>107</v>
      </c>
      <c r="I482" s="113" t="s">
        <v>89</v>
      </c>
      <c r="J482" s="113"/>
      <c r="K482" s="115"/>
      <c r="L482" s="116"/>
      <c r="M482" s="117">
        <v>1450855</v>
      </c>
      <c r="N482" s="113">
        <v>1</v>
      </c>
      <c r="O482" s="113" t="s">
        <v>109</v>
      </c>
      <c r="P482" s="119">
        <v>45931</v>
      </c>
      <c r="Q482" s="119">
        <v>45992</v>
      </c>
      <c r="R482" s="120">
        <f t="shared" si="160"/>
        <v>2901710</v>
      </c>
      <c r="S482" s="118"/>
      <c r="T482" s="118"/>
      <c r="U482" s="120">
        <f t="shared" ref="U482" si="169">IF($O482="MENSUAL",ROUND((((T482-S482))/30),0)*$M482,((T482-S482)/30)*$M482)</f>
        <v>0</v>
      </c>
      <c r="V482" s="148">
        <f t="shared" si="146"/>
        <v>2</v>
      </c>
      <c r="W482" s="122">
        <f t="shared" ref="W482" si="170">+R482+U482</f>
        <v>2901710</v>
      </c>
      <c r="X482" s="123" t="s">
        <v>92</v>
      </c>
      <c r="Y482" s="124" t="s">
        <v>466</v>
      </c>
      <c r="Z482" s="125" t="s">
        <v>110</v>
      </c>
      <c r="AA482" s="125" t="s">
        <v>347</v>
      </c>
      <c r="AB482" s="125" t="s">
        <v>332</v>
      </c>
      <c r="AC482" s="126" t="str">
        <f t="shared" si="166"/>
        <v>CLE-466</v>
      </c>
      <c r="AD482" s="123">
        <v>80111600</v>
      </c>
      <c r="AE482" s="47" t="s">
        <v>713</v>
      </c>
      <c r="AF482" s="127" t="s">
        <v>717</v>
      </c>
      <c r="AG482" s="127" t="s">
        <v>717</v>
      </c>
      <c r="AH482" s="141">
        <f t="shared" ref="AH482" si="171">+V482</f>
        <v>2</v>
      </c>
      <c r="AI482" s="132" t="s">
        <v>96</v>
      </c>
      <c r="AJ482" s="151" t="s">
        <v>97</v>
      </c>
      <c r="AK482" s="128">
        <f t="shared" ref="AK482" si="172">+W482</f>
        <v>2901710</v>
      </c>
      <c r="AL482" s="128">
        <f t="shared" si="159"/>
        <v>2901710</v>
      </c>
      <c r="AM482" s="128"/>
      <c r="AN482" s="132" t="s">
        <v>94</v>
      </c>
      <c r="AO482" s="132" t="s">
        <v>98</v>
      </c>
      <c r="AP482" s="152" t="s">
        <v>99</v>
      </c>
      <c r="AQ482" s="153" t="s">
        <v>100</v>
      </c>
      <c r="AR482" s="129" t="s">
        <v>32</v>
      </c>
      <c r="AS482" s="130" t="s">
        <v>602</v>
      </c>
      <c r="AT482" s="131" t="s">
        <v>102</v>
      </c>
      <c r="AU482" s="132" t="s">
        <v>94</v>
      </c>
      <c r="AV482" s="132" t="s">
        <v>110</v>
      </c>
      <c r="AW482" s="133" t="s">
        <v>103</v>
      </c>
      <c r="AX482" s="133" t="s">
        <v>104</v>
      </c>
      <c r="AY482" s="133" t="s">
        <v>105</v>
      </c>
      <c r="AZ482" s="133" t="s">
        <v>103</v>
      </c>
      <c r="BA482" s="133"/>
      <c r="BB482" s="133"/>
    </row>
    <row r="483" spans="2:54" s="3" customFormat="1" ht="68.25" customHeight="1">
      <c r="B483" s="113">
        <v>467</v>
      </c>
      <c r="C483" s="113" t="s">
        <v>290</v>
      </c>
      <c r="D483" s="113" t="s">
        <v>29</v>
      </c>
      <c r="E483" s="113" t="s">
        <v>32</v>
      </c>
      <c r="F483" s="113"/>
      <c r="G483" s="114" t="s">
        <v>634</v>
      </c>
      <c r="H483" s="114" t="s">
        <v>107</v>
      </c>
      <c r="I483" s="113" t="s">
        <v>89</v>
      </c>
      <c r="J483" s="113"/>
      <c r="K483" s="115"/>
      <c r="L483" s="116"/>
      <c r="M483" s="117">
        <v>1605253</v>
      </c>
      <c r="N483" s="113">
        <v>1</v>
      </c>
      <c r="O483" s="113" t="s">
        <v>109</v>
      </c>
      <c r="P483" s="119">
        <v>45931</v>
      </c>
      <c r="Q483" s="119">
        <v>45992</v>
      </c>
      <c r="R483" s="120">
        <f t="shared" si="160"/>
        <v>3210506</v>
      </c>
      <c r="S483" s="118"/>
      <c r="T483" s="118"/>
      <c r="U483" s="120">
        <f t="shared" ref="U483" si="173">IF($O483="MENSUAL",ROUND((((T483-S483))/30),0)*$M483,((T483-S483)/30)*$M483)</f>
        <v>0</v>
      </c>
      <c r="V483" s="148">
        <f t="shared" si="146"/>
        <v>2</v>
      </c>
      <c r="W483" s="122">
        <f t="shared" ref="W483" si="174">+R483+U483</f>
        <v>3210506</v>
      </c>
      <c r="X483" s="123" t="s">
        <v>92</v>
      </c>
      <c r="Y483" s="124" t="s">
        <v>466</v>
      </c>
      <c r="Z483" s="125" t="s">
        <v>110</v>
      </c>
      <c r="AA483" s="125" t="s">
        <v>347</v>
      </c>
      <c r="AB483" s="125" t="s">
        <v>332</v>
      </c>
      <c r="AC483" s="126" t="str">
        <f t="shared" si="166"/>
        <v>CLE-467</v>
      </c>
      <c r="AD483" s="123">
        <v>80111600</v>
      </c>
      <c r="AE483" s="47" t="s">
        <v>714</v>
      </c>
      <c r="AF483" s="127" t="s">
        <v>717</v>
      </c>
      <c r="AG483" s="127" t="s">
        <v>717</v>
      </c>
      <c r="AH483" s="141">
        <f t="shared" ref="AH483" si="175">+V483</f>
        <v>2</v>
      </c>
      <c r="AI483" s="132" t="s">
        <v>96</v>
      </c>
      <c r="AJ483" s="151" t="s">
        <v>97</v>
      </c>
      <c r="AK483" s="128">
        <f t="shared" ref="AK483" si="176">+W483</f>
        <v>3210506</v>
      </c>
      <c r="AL483" s="128">
        <f t="shared" si="159"/>
        <v>3210506</v>
      </c>
      <c r="AM483" s="128"/>
      <c r="AN483" s="132" t="s">
        <v>94</v>
      </c>
      <c r="AO483" s="132" t="s">
        <v>98</v>
      </c>
      <c r="AP483" s="152" t="s">
        <v>99</v>
      </c>
      <c r="AQ483" s="153" t="s">
        <v>100</v>
      </c>
      <c r="AR483" s="129" t="s">
        <v>32</v>
      </c>
      <c r="AS483" s="130" t="s">
        <v>603</v>
      </c>
      <c r="AT483" s="131" t="s">
        <v>102</v>
      </c>
      <c r="AU483" s="132" t="s">
        <v>94</v>
      </c>
      <c r="AV483" s="132" t="s">
        <v>110</v>
      </c>
      <c r="AW483" s="133" t="s">
        <v>103</v>
      </c>
      <c r="AX483" s="133" t="s">
        <v>104</v>
      </c>
      <c r="AY483" s="133" t="s">
        <v>105</v>
      </c>
      <c r="AZ483" s="133" t="s">
        <v>103</v>
      </c>
      <c r="BA483" s="133"/>
      <c r="BB483" s="133"/>
    </row>
    <row r="484" spans="2:54" s="3" customFormat="1" ht="68.25" customHeight="1">
      <c r="B484" s="113">
        <v>468</v>
      </c>
      <c r="C484" s="113" t="s">
        <v>290</v>
      </c>
      <c r="D484" s="113" t="s">
        <v>29</v>
      </c>
      <c r="E484" s="113" t="s">
        <v>32</v>
      </c>
      <c r="F484" s="113"/>
      <c r="G484" s="114" t="s">
        <v>634</v>
      </c>
      <c r="H484" s="114" t="s">
        <v>107</v>
      </c>
      <c r="I484" s="113" t="s">
        <v>89</v>
      </c>
      <c r="J484" s="113"/>
      <c r="K484" s="115"/>
      <c r="L484" s="116"/>
      <c r="M484" s="117">
        <v>1511956</v>
      </c>
      <c r="N484" s="113">
        <v>1</v>
      </c>
      <c r="O484" s="113" t="s">
        <v>109</v>
      </c>
      <c r="P484" s="119">
        <v>45931</v>
      </c>
      <c r="Q484" s="119">
        <v>45992</v>
      </c>
      <c r="R484" s="120">
        <f t="shared" si="160"/>
        <v>3023912</v>
      </c>
      <c r="S484" s="118"/>
      <c r="T484" s="118"/>
      <c r="U484" s="120">
        <f t="shared" ref="U484" si="177">IF($O484="MENSUAL",ROUND((((T484-S484))/30),0)*$M484,((T484-S484)/30)*$M484)</f>
        <v>0</v>
      </c>
      <c r="V484" s="148">
        <f t="shared" si="146"/>
        <v>2</v>
      </c>
      <c r="W484" s="122">
        <f t="shared" ref="W484" si="178">+R484+U484</f>
        <v>3023912</v>
      </c>
      <c r="X484" s="123" t="s">
        <v>92</v>
      </c>
      <c r="Y484" s="124" t="s">
        <v>466</v>
      </c>
      <c r="Z484" s="125" t="s">
        <v>110</v>
      </c>
      <c r="AA484" s="125" t="s">
        <v>347</v>
      </c>
      <c r="AB484" s="125" t="s">
        <v>332</v>
      </c>
      <c r="AC484" s="126" t="str">
        <f t="shared" si="166"/>
        <v>CLE-468</v>
      </c>
      <c r="AD484" s="123">
        <v>80111600</v>
      </c>
      <c r="AE484" s="47" t="s">
        <v>735</v>
      </c>
      <c r="AF484" s="127" t="s">
        <v>717</v>
      </c>
      <c r="AG484" s="127" t="s">
        <v>717</v>
      </c>
      <c r="AH484" s="141">
        <f t="shared" ref="AH484" si="179">+V484</f>
        <v>2</v>
      </c>
      <c r="AI484" s="132" t="s">
        <v>96</v>
      </c>
      <c r="AJ484" s="151" t="s">
        <v>97</v>
      </c>
      <c r="AK484" s="128">
        <f t="shared" ref="AK484" si="180">+W484</f>
        <v>3023912</v>
      </c>
      <c r="AL484" s="128">
        <f t="shared" si="159"/>
        <v>3023912</v>
      </c>
      <c r="AM484" s="128"/>
      <c r="AN484" s="132" t="s">
        <v>94</v>
      </c>
      <c r="AO484" s="132" t="s">
        <v>98</v>
      </c>
      <c r="AP484" s="152" t="s">
        <v>99</v>
      </c>
      <c r="AQ484" s="153" t="s">
        <v>100</v>
      </c>
      <c r="AR484" s="129" t="s">
        <v>32</v>
      </c>
      <c r="AS484" s="130" t="s">
        <v>605</v>
      </c>
      <c r="AT484" s="131" t="s">
        <v>102</v>
      </c>
      <c r="AU484" s="132" t="s">
        <v>94</v>
      </c>
      <c r="AV484" s="132" t="s">
        <v>110</v>
      </c>
      <c r="AW484" s="133" t="s">
        <v>103</v>
      </c>
      <c r="AX484" s="133" t="s">
        <v>104</v>
      </c>
      <c r="AY484" s="133" t="s">
        <v>105</v>
      </c>
      <c r="AZ484" s="133" t="s">
        <v>103</v>
      </c>
      <c r="BA484" s="133"/>
      <c r="BB484" s="133"/>
    </row>
    <row r="485" spans="2:54" s="3" customFormat="1" ht="68.25" customHeight="1">
      <c r="B485" s="113">
        <v>469</v>
      </c>
      <c r="C485" s="113" t="s">
        <v>290</v>
      </c>
      <c r="D485" s="113" t="s">
        <v>29</v>
      </c>
      <c r="E485" s="113" t="s">
        <v>32</v>
      </c>
      <c r="F485" s="113"/>
      <c r="G485" s="114" t="s">
        <v>634</v>
      </c>
      <c r="H485" s="114" t="s">
        <v>107</v>
      </c>
      <c r="I485" s="113" t="s">
        <v>89</v>
      </c>
      <c r="J485" s="113"/>
      <c r="K485" s="115"/>
      <c r="L485" s="116"/>
      <c r="M485" s="117">
        <v>2057099</v>
      </c>
      <c r="N485" s="113">
        <v>1</v>
      </c>
      <c r="O485" s="113" t="s">
        <v>109</v>
      </c>
      <c r="P485" s="119">
        <v>45931</v>
      </c>
      <c r="Q485" s="119">
        <v>45992</v>
      </c>
      <c r="R485" s="120">
        <f t="shared" si="160"/>
        <v>4114198</v>
      </c>
      <c r="S485" s="118"/>
      <c r="T485" s="118"/>
      <c r="U485" s="120">
        <f t="shared" ref="U485" si="181">IF($O485="MENSUAL",ROUND((((T485-S485))/30),0)*$M485,((T485-S485)/30)*$M485)</f>
        <v>0</v>
      </c>
      <c r="V485" s="148">
        <f t="shared" si="146"/>
        <v>2</v>
      </c>
      <c r="W485" s="122">
        <f t="shared" ref="W485" si="182">+R485+U485</f>
        <v>4114198</v>
      </c>
      <c r="X485" s="123" t="s">
        <v>92</v>
      </c>
      <c r="Y485" s="124" t="s">
        <v>466</v>
      </c>
      <c r="Z485" s="125" t="s">
        <v>110</v>
      </c>
      <c r="AA485" s="125" t="s">
        <v>347</v>
      </c>
      <c r="AB485" s="125" t="s">
        <v>332</v>
      </c>
      <c r="AC485" s="126" t="str">
        <f t="shared" si="166"/>
        <v>CLE-469</v>
      </c>
      <c r="AD485" s="123">
        <v>80111600</v>
      </c>
      <c r="AE485" s="47" t="s">
        <v>715</v>
      </c>
      <c r="AF485" s="127" t="s">
        <v>717</v>
      </c>
      <c r="AG485" s="127" t="s">
        <v>717</v>
      </c>
      <c r="AH485" s="141">
        <f t="shared" ref="AH485" si="183">+V485</f>
        <v>2</v>
      </c>
      <c r="AI485" s="132" t="s">
        <v>96</v>
      </c>
      <c r="AJ485" s="151" t="s">
        <v>97</v>
      </c>
      <c r="AK485" s="128">
        <f t="shared" ref="AK485" si="184">+W485</f>
        <v>4114198</v>
      </c>
      <c r="AL485" s="128">
        <f t="shared" si="159"/>
        <v>4114198</v>
      </c>
      <c r="AM485" s="128"/>
      <c r="AN485" s="132" t="s">
        <v>94</v>
      </c>
      <c r="AO485" s="132" t="s">
        <v>98</v>
      </c>
      <c r="AP485" s="152" t="s">
        <v>99</v>
      </c>
      <c r="AQ485" s="153" t="s">
        <v>100</v>
      </c>
      <c r="AR485" s="129" t="s">
        <v>32</v>
      </c>
      <c r="AS485" s="130" t="s">
        <v>606</v>
      </c>
      <c r="AT485" s="131" t="s">
        <v>102</v>
      </c>
      <c r="AU485" s="132" t="s">
        <v>94</v>
      </c>
      <c r="AV485" s="132" t="s">
        <v>110</v>
      </c>
      <c r="AW485" s="133" t="s">
        <v>103</v>
      </c>
      <c r="AX485" s="133" t="s">
        <v>104</v>
      </c>
      <c r="AY485" s="133" t="s">
        <v>105</v>
      </c>
      <c r="AZ485" s="133" t="s">
        <v>103</v>
      </c>
      <c r="BA485" s="133"/>
      <c r="BB485" s="133"/>
    </row>
    <row r="486" spans="2:54" s="3" customFormat="1" ht="68.25" customHeight="1">
      <c r="B486" s="113">
        <v>470</v>
      </c>
      <c r="C486" s="113" t="s">
        <v>290</v>
      </c>
      <c r="D486" s="113" t="s">
        <v>29</v>
      </c>
      <c r="E486" s="113" t="s">
        <v>32</v>
      </c>
      <c r="F486" s="113"/>
      <c r="G486" s="114" t="s">
        <v>634</v>
      </c>
      <c r="H486" s="114" t="s">
        <v>107</v>
      </c>
      <c r="I486" s="113" t="s">
        <v>89</v>
      </c>
      <c r="J486" s="113"/>
      <c r="K486" s="115"/>
      <c r="L486" s="116"/>
      <c r="M486" s="117">
        <v>1511956</v>
      </c>
      <c r="N486" s="113">
        <v>1</v>
      </c>
      <c r="O486" s="113" t="s">
        <v>109</v>
      </c>
      <c r="P486" s="119">
        <v>45931</v>
      </c>
      <c r="Q486" s="119">
        <v>45992</v>
      </c>
      <c r="R486" s="120">
        <f t="shared" si="160"/>
        <v>3023912</v>
      </c>
      <c r="S486" s="118"/>
      <c r="T486" s="118"/>
      <c r="U486" s="120">
        <f t="shared" ref="U486" si="185">IF($O486="MENSUAL",ROUND((((T486-S486))/30),0)*$M486,((T486-S486)/30)*$M486)</f>
        <v>0</v>
      </c>
      <c r="V486" s="148">
        <f t="shared" si="146"/>
        <v>2</v>
      </c>
      <c r="W486" s="122">
        <f t="shared" ref="W486" si="186">+R486+U486</f>
        <v>3023912</v>
      </c>
      <c r="X486" s="123" t="s">
        <v>92</v>
      </c>
      <c r="Y486" s="124" t="s">
        <v>466</v>
      </c>
      <c r="Z486" s="125" t="s">
        <v>110</v>
      </c>
      <c r="AA486" s="125" t="s">
        <v>347</v>
      </c>
      <c r="AB486" s="125" t="s">
        <v>332</v>
      </c>
      <c r="AC486" s="126" t="str">
        <f t="shared" si="166"/>
        <v>CLE-470</v>
      </c>
      <c r="AD486" s="123">
        <v>80111600</v>
      </c>
      <c r="AE486" s="47" t="s">
        <v>716</v>
      </c>
      <c r="AF486" s="127" t="s">
        <v>717</v>
      </c>
      <c r="AG486" s="127" t="s">
        <v>717</v>
      </c>
      <c r="AH486" s="141">
        <f t="shared" ref="AH486" si="187">+V486</f>
        <v>2</v>
      </c>
      <c r="AI486" s="132" t="s">
        <v>96</v>
      </c>
      <c r="AJ486" s="151" t="s">
        <v>97</v>
      </c>
      <c r="AK486" s="128">
        <f t="shared" ref="AK486" si="188">+W486</f>
        <v>3023912</v>
      </c>
      <c r="AL486" s="128">
        <f t="shared" si="159"/>
        <v>3023912</v>
      </c>
      <c r="AM486" s="128"/>
      <c r="AN486" s="132" t="s">
        <v>94</v>
      </c>
      <c r="AO486" s="132" t="s">
        <v>98</v>
      </c>
      <c r="AP486" s="152" t="s">
        <v>99</v>
      </c>
      <c r="AQ486" s="153" t="s">
        <v>100</v>
      </c>
      <c r="AR486" s="129" t="s">
        <v>32</v>
      </c>
      <c r="AS486" s="130" t="s">
        <v>607</v>
      </c>
      <c r="AT486" s="131" t="s">
        <v>102</v>
      </c>
      <c r="AU486" s="132" t="s">
        <v>94</v>
      </c>
      <c r="AV486" s="132" t="s">
        <v>110</v>
      </c>
      <c r="AW486" s="133" t="s">
        <v>103</v>
      </c>
      <c r="AX486" s="133" t="s">
        <v>104</v>
      </c>
      <c r="AY486" s="133" t="s">
        <v>105</v>
      </c>
      <c r="AZ486" s="133" t="s">
        <v>103</v>
      </c>
      <c r="BA486" s="133"/>
      <c r="BB486" s="133"/>
    </row>
    <row r="487" spans="2:54" s="3" customFormat="1" ht="68.25" customHeight="1">
      <c r="B487" s="113">
        <v>471</v>
      </c>
      <c r="C487" s="113" t="s">
        <v>290</v>
      </c>
      <c r="D487" s="113" t="s">
        <v>29</v>
      </c>
      <c r="E487" s="113" t="s">
        <v>32</v>
      </c>
      <c r="F487" s="113"/>
      <c r="G487" s="114" t="s">
        <v>634</v>
      </c>
      <c r="H487" s="114" t="s">
        <v>107</v>
      </c>
      <c r="I487" s="113" t="s">
        <v>89</v>
      </c>
      <c r="J487" s="113"/>
      <c r="K487" s="115"/>
      <c r="L487" s="116"/>
      <c r="M487" s="117">
        <v>1605252</v>
      </c>
      <c r="N487" s="113">
        <v>1</v>
      </c>
      <c r="O487" s="113" t="s">
        <v>109</v>
      </c>
      <c r="P487" s="119">
        <v>45931</v>
      </c>
      <c r="Q487" s="119">
        <v>45992</v>
      </c>
      <c r="R487" s="120">
        <f t="shared" si="160"/>
        <v>3210504</v>
      </c>
      <c r="S487" s="118"/>
      <c r="T487" s="118"/>
      <c r="U487" s="120">
        <f t="shared" ref="U487" si="189">IF($O487="MENSUAL",ROUND((((T487-S487))/30),0)*$M487,((T487-S487)/30)*$M487)</f>
        <v>0</v>
      </c>
      <c r="V487" s="148">
        <f t="shared" si="146"/>
        <v>2</v>
      </c>
      <c r="W487" s="122">
        <f t="shared" ref="W487" si="190">+R487+U487</f>
        <v>3210504</v>
      </c>
      <c r="X487" s="123" t="s">
        <v>92</v>
      </c>
      <c r="Y487" s="124" t="s">
        <v>466</v>
      </c>
      <c r="Z487" s="125" t="s">
        <v>110</v>
      </c>
      <c r="AA487" s="125" t="s">
        <v>347</v>
      </c>
      <c r="AB487" s="125" t="s">
        <v>332</v>
      </c>
      <c r="AC487" s="126" t="str">
        <f t="shared" si="166"/>
        <v>CLE-471</v>
      </c>
      <c r="AD487" s="123">
        <v>80111600</v>
      </c>
      <c r="AE487" s="47" t="s">
        <v>718</v>
      </c>
      <c r="AF487" s="127" t="s">
        <v>717</v>
      </c>
      <c r="AG487" s="127" t="s">
        <v>717</v>
      </c>
      <c r="AH487" s="141">
        <f t="shared" ref="AH487" si="191">+V487</f>
        <v>2</v>
      </c>
      <c r="AI487" s="132" t="s">
        <v>96</v>
      </c>
      <c r="AJ487" s="151" t="s">
        <v>97</v>
      </c>
      <c r="AK487" s="128">
        <f t="shared" ref="AK487" si="192">+W487</f>
        <v>3210504</v>
      </c>
      <c r="AL487" s="128">
        <f t="shared" si="159"/>
        <v>3210504</v>
      </c>
      <c r="AM487" s="128"/>
      <c r="AN487" s="132" t="s">
        <v>94</v>
      </c>
      <c r="AO487" s="132" t="s">
        <v>98</v>
      </c>
      <c r="AP487" s="152" t="s">
        <v>99</v>
      </c>
      <c r="AQ487" s="153" t="s">
        <v>100</v>
      </c>
      <c r="AR487" s="129" t="s">
        <v>32</v>
      </c>
      <c r="AS487" s="130" t="s">
        <v>608</v>
      </c>
      <c r="AT487" s="131" t="s">
        <v>102</v>
      </c>
      <c r="AU487" s="132" t="s">
        <v>94</v>
      </c>
      <c r="AV487" s="132" t="s">
        <v>110</v>
      </c>
      <c r="AW487" s="133" t="s">
        <v>103</v>
      </c>
      <c r="AX487" s="133" t="s">
        <v>104</v>
      </c>
      <c r="AY487" s="133" t="s">
        <v>105</v>
      </c>
      <c r="AZ487" s="133" t="s">
        <v>103</v>
      </c>
      <c r="BA487" s="133"/>
      <c r="BB487" s="133"/>
    </row>
    <row r="488" spans="2:54" s="3" customFormat="1" ht="68.25" customHeight="1">
      <c r="B488" s="113">
        <v>472</v>
      </c>
      <c r="C488" s="113" t="s">
        <v>290</v>
      </c>
      <c r="D488" s="113" t="s">
        <v>29</v>
      </c>
      <c r="E488" s="113" t="s">
        <v>32</v>
      </c>
      <c r="F488" s="113"/>
      <c r="G488" s="114" t="s">
        <v>634</v>
      </c>
      <c r="H488" s="114" t="s">
        <v>107</v>
      </c>
      <c r="I488" s="113" t="s">
        <v>89</v>
      </c>
      <c r="J488" s="113"/>
      <c r="K488" s="115"/>
      <c r="L488" s="116"/>
      <c r="M488" s="117">
        <v>1450855</v>
      </c>
      <c r="N488" s="113">
        <v>1</v>
      </c>
      <c r="O488" s="113" t="s">
        <v>109</v>
      </c>
      <c r="P488" s="119">
        <v>45931</v>
      </c>
      <c r="Q488" s="119">
        <v>45992</v>
      </c>
      <c r="R488" s="120">
        <f t="shared" si="160"/>
        <v>2901710</v>
      </c>
      <c r="S488" s="118"/>
      <c r="T488" s="118"/>
      <c r="U488" s="120">
        <f t="shared" ref="U488" si="193">IF($O488="MENSUAL",ROUND((((T488-S488))/30),0)*$M488,((T488-S488)/30)*$M488)</f>
        <v>0</v>
      </c>
      <c r="V488" s="148">
        <f t="shared" si="146"/>
        <v>2</v>
      </c>
      <c r="W488" s="122">
        <f t="shared" ref="W488" si="194">+R488+U488</f>
        <v>2901710</v>
      </c>
      <c r="X488" s="123" t="s">
        <v>92</v>
      </c>
      <c r="Y488" s="124" t="s">
        <v>466</v>
      </c>
      <c r="Z488" s="125" t="s">
        <v>110</v>
      </c>
      <c r="AA488" s="125" t="s">
        <v>347</v>
      </c>
      <c r="AB488" s="125" t="s">
        <v>332</v>
      </c>
      <c r="AC488" s="126" t="str">
        <f t="shared" si="166"/>
        <v>CLE-472</v>
      </c>
      <c r="AD488" s="123">
        <v>80111600</v>
      </c>
      <c r="AE488" s="47" t="s">
        <v>719</v>
      </c>
      <c r="AF488" s="127" t="s">
        <v>717</v>
      </c>
      <c r="AG488" s="127" t="s">
        <v>717</v>
      </c>
      <c r="AH488" s="141">
        <f t="shared" ref="AH488" si="195">+V488</f>
        <v>2</v>
      </c>
      <c r="AI488" s="132" t="s">
        <v>96</v>
      </c>
      <c r="AJ488" s="151" t="s">
        <v>97</v>
      </c>
      <c r="AK488" s="128">
        <f t="shared" ref="AK488" si="196">+W488</f>
        <v>2901710</v>
      </c>
      <c r="AL488" s="128">
        <f t="shared" si="159"/>
        <v>2901710</v>
      </c>
      <c r="AM488" s="128"/>
      <c r="AN488" s="132" t="s">
        <v>94</v>
      </c>
      <c r="AO488" s="132" t="s">
        <v>98</v>
      </c>
      <c r="AP488" s="152" t="s">
        <v>99</v>
      </c>
      <c r="AQ488" s="153" t="s">
        <v>100</v>
      </c>
      <c r="AR488" s="129" t="s">
        <v>32</v>
      </c>
      <c r="AS488" s="130" t="s">
        <v>609</v>
      </c>
      <c r="AT488" s="131" t="s">
        <v>102</v>
      </c>
      <c r="AU488" s="132" t="s">
        <v>94</v>
      </c>
      <c r="AV488" s="132" t="s">
        <v>110</v>
      </c>
      <c r="AW488" s="133" t="s">
        <v>103</v>
      </c>
      <c r="AX488" s="133" t="s">
        <v>104</v>
      </c>
      <c r="AY488" s="133" t="s">
        <v>105</v>
      </c>
      <c r="AZ488" s="133" t="s">
        <v>103</v>
      </c>
      <c r="BA488" s="133"/>
      <c r="BB488" s="133"/>
    </row>
    <row r="489" spans="2:54" s="3" customFormat="1" ht="68.25" customHeight="1">
      <c r="B489" s="113">
        <v>473</v>
      </c>
      <c r="C489" s="113" t="s">
        <v>290</v>
      </c>
      <c r="D489" s="113" t="s">
        <v>29</v>
      </c>
      <c r="E489" s="113" t="s">
        <v>32</v>
      </c>
      <c r="F489" s="113"/>
      <c r="G489" s="114" t="s">
        <v>634</v>
      </c>
      <c r="H489" s="114" t="s">
        <v>107</v>
      </c>
      <c r="I489" s="113" t="s">
        <v>89</v>
      </c>
      <c r="J489" s="113"/>
      <c r="K489" s="115"/>
      <c r="L489" s="116"/>
      <c r="M489" s="117">
        <v>3275009</v>
      </c>
      <c r="N489" s="113">
        <v>1</v>
      </c>
      <c r="O489" s="113" t="s">
        <v>109</v>
      </c>
      <c r="P489" s="119">
        <v>45931</v>
      </c>
      <c r="Q489" s="119">
        <v>45992</v>
      </c>
      <c r="R489" s="120">
        <f t="shared" si="160"/>
        <v>6550018</v>
      </c>
      <c r="S489" s="118"/>
      <c r="T489" s="118"/>
      <c r="U489" s="120">
        <f t="shared" ref="U489" si="197">IF($O489="MENSUAL",ROUND((((T489-S489))/30),0)*$M489,((T489-S489)/30)*$M489)</f>
        <v>0</v>
      </c>
      <c r="V489" s="148">
        <f t="shared" si="146"/>
        <v>2</v>
      </c>
      <c r="W489" s="122">
        <f t="shared" ref="W489" si="198">+R489+U489</f>
        <v>6550018</v>
      </c>
      <c r="X489" s="123" t="s">
        <v>92</v>
      </c>
      <c r="Y489" s="124" t="s">
        <v>466</v>
      </c>
      <c r="Z489" s="125" t="s">
        <v>110</v>
      </c>
      <c r="AA489" s="125" t="s">
        <v>347</v>
      </c>
      <c r="AB489" s="125" t="s">
        <v>332</v>
      </c>
      <c r="AC489" s="126" t="str">
        <f t="shared" si="166"/>
        <v>CLE-473</v>
      </c>
      <c r="AD489" s="123">
        <v>80111600</v>
      </c>
      <c r="AE489" s="47" t="s">
        <v>720</v>
      </c>
      <c r="AF489" s="127" t="s">
        <v>717</v>
      </c>
      <c r="AG489" s="127" t="s">
        <v>717</v>
      </c>
      <c r="AH489" s="141">
        <f t="shared" ref="AH489" si="199">+V489</f>
        <v>2</v>
      </c>
      <c r="AI489" s="132" t="s">
        <v>96</v>
      </c>
      <c r="AJ489" s="151" t="s">
        <v>97</v>
      </c>
      <c r="AK489" s="128">
        <f t="shared" ref="AK489" si="200">+W489</f>
        <v>6550018</v>
      </c>
      <c r="AL489" s="128">
        <f t="shared" si="159"/>
        <v>6550018</v>
      </c>
      <c r="AM489" s="128"/>
      <c r="AN489" s="132" t="s">
        <v>94</v>
      </c>
      <c r="AO489" s="132" t="s">
        <v>98</v>
      </c>
      <c r="AP489" s="152" t="s">
        <v>99</v>
      </c>
      <c r="AQ489" s="153" t="s">
        <v>100</v>
      </c>
      <c r="AR489" s="129" t="s">
        <v>32</v>
      </c>
      <c r="AS489" s="130" t="s">
        <v>610</v>
      </c>
      <c r="AT489" s="131" t="s">
        <v>102</v>
      </c>
      <c r="AU489" s="132" t="s">
        <v>94</v>
      </c>
      <c r="AV489" s="132" t="s">
        <v>110</v>
      </c>
      <c r="AW489" s="133" t="s">
        <v>103</v>
      </c>
      <c r="AX489" s="133" t="s">
        <v>104</v>
      </c>
      <c r="AY489" s="133" t="s">
        <v>105</v>
      </c>
      <c r="AZ489" s="133" t="s">
        <v>103</v>
      </c>
      <c r="BA489" s="133"/>
      <c r="BB489" s="133"/>
    </row>
    <row r="490" spans="2:54" s="3" customFormat="1" ht="68.25" customHeight="1">
      <c r="B490" s="113">
        <v>474</v>
      </c>
      <c r="C490" s="113" t="s">
        <v>290</v>
      </c>
      <c r="D490" s="113" t="s">
        <v>29</v>
      </c>
      <c r="E490" s="113" t="s">
        <v>32</v>
      </c>
      <c r="F490" s="113"/>
      <c r="G490" s="114" t="s">
        <v>634</v>
      </c>
      <c r="H490" s="114" t="s">
        <v>107</v>
      </c>
      <c r="I490" s="113" t="s">
        <v>89</v>
      </c>
      <c r="J490" s="113"/>
      <c r="K490" s="115"/>
      <c r="L490" s="116"/>
      <c r="M490" s="117">
        <v>1511956</v>
      </c>
      <c r="N490" s="113">
        <v>1</v>
      </c>
      <c r="O490" s="113" t="s">
        <v>109</v>
      </c>
      <c r="P490" s="119">
        <v>45931</v>
      </c>
      <c r="Q490" s="119">
        <v>45992</v>
      </c>
      <c r="R490" s="120">
        <f t="shared" si="160"/>
        <v>3023912</v>
      </c>
      <c r="S490" s="118"/>
      <c r="T490" s="118"/>
      <c r="U490" s="120">
        <f t="shared" ref="U490" si="201">IF($O490="MENSUAL",ROUND((((T490-S490))/30),0)*$M490,((T490-S490)/30)*$M490)</f>
        <v>0</v>
      </c>
      <c r="V490" s="148">
        <f t="shared" si="146"/>
        <v>2</v>
      </c>
      <c r="W490" s="122">
        <f t="shared" ref="W490" si="202">+R490+U490</f>
        <v>3023912</v>
      </c>
      <c r="X490" s="123" t="s">
        <v>92</v>
      </c>
      <c r="Y490" s="124" t="s">
        <v>466</v>
      </c>
      <c r="Z490" s="125" t="s">
        <v>110</v>
      </c>
      <c r="AA490" s="125" t="s">
        <v>347</v>
      </c>
      <c r="AB490" s="125" t="s">
        <v>332</v>
      </c>
      <c r="AC490" s="126" t="str">
        <f t="shared" si="166"/>
        <v>CLE-474</v>
      </c>
      <c r="AD490" s="123">
        <v>80111600</v>
      </c>
      <c r="AE490" s="47" t="s">
        <v>721</v>
      </c>
      <c r="AF490" s="127" t="s">
        <v>717</v>
      </c>
      <c r="AG490" s="127" t="s">
        <v>717</v>
      </c>
      <c r="AH490" s="141">
        <f t="shared" ref="AH490" si="203">+V490</f>
        <v>2</v>
      </c>
      <c r="AI490" s="132" t="s">
        <v>96</v>
      </c>
      <c r="AJ490" s="151" t="s">
        <v>97</v>
      </c>
      <c r="AK490" s="128">
        <f t="shared" ref="AK490" si="204">+W490</f>
        <v>3023912</v>
      </c>
      <c r="AL490" s="128">
        <f t="shared" si="159"/>
        <v>3023912</v>
      </c>
      <c r="AM490" s="128"/>
      <c r="AN490" s="132" t="s">
        <v>94</v>
      </c>
      <c r="AO490" s="132" t="s">
        <v>98</v>
      </c>
      <c r="AP490" s="152" t="s">
        <v>99</v>
      </c>
      <c r="AQ490" s="153" t="s">
        <v>100</v>
      </c>
      <c r="AR490" s="129" t="s">
        <v>32</v>
      </c>
      <c r="AS490" s="130" t="s">
        <v>611</v>
      </c>
      <c r="AT490" s="131" t="s">
        <v>102</v>
      </c>
      <c r="AU490" s="132" t="s">
        <v>94</v>
      </c>
      <c r="AV490" s="132" t="s">
        <v>110</v>
      </c>
      <c r="AW490" s="133" t="s">
        <v>103</v>
      </c>
      <c r="AX490" s="133" t="s">
        <v>104</v>
      </c>
      <c r="AY490" s="133" t="s">
        <v>105</v>
      </c>
      <c r="AZ490" s="133" t="s">
        <v>103</v>
      </c>
      <c r="BA490" s="133"/>
      <c r="BB490" s="133"/>
    </row>
    <row r="491" spans="2:54" s="3" customFormat="1" ht="68.25" customHeight="1">
      <c r="B491" s="113">
        <v>475</v>
      </c>
      <c r="C491" s="113" t="s">
        <v>290</v>
      </c>
      <c r="D491" s="113" t="s">
        <v>29</v>
      </c>
      <c r="E491" s="113" t="s">
        <v>32</v>
      </c>
      <c r="F491" s="113"/>
      <c r="G491" s="114" t="s">
        <v>634</v>
      </c>
      <c r="H491" s="114" t="s">
        <v>107</v>
      </c>
      <c r="I491" s="113" t="s">
        <v>89</v>
      </c>
      <c r="J491" s="113"/>
      <c r="K491" s="115"/>
      <c r="L491" s="116"/>
      <c r="M491" s="117">
        <v>1612262</v>
      </c>
      <c r="N491" s="113">
        <v>1</v>
      </c>
      <c r="O491" s="113" t="s">
        <v>109</v>
      </c>
      <c r="P491" s="119">
        <v>45931</v>
      </c>
      <c r="Q491" s="119">
        <v>45992</v>
      </c>
      <c r="R491" s="120">
        <f t="shared" si="160"/>
        <v>3224524</v>
      </c>
      <c r="S491" s="118"/>
      <c r="T491" s="118"/>
      <c r="U491" s="120">
        <f t="shared" ref="U491" si="205">IF($O491="MENSUAL",ROUND((((T491-S491))/30),0)*$M491,((T491-S491)/30)*$M491)</f>
        <v>0</v>
      </c>
      <c r="V491" s="148">
        <f t="shared" si="146"/>
        <v>2</v>
      </c>
      <c r="W491" s="122">
        <f t="shared" ref="W491" si="206">+R491+U491</f>
        <v>3224524</v>
      </c>
      <c r="X491" s="123" t="s">
        <v>92</v>
      </c>
      <c r="Y491" s="124" t="s">
        <v>466</v>
      </c>
      <c r="Z491" s="125" t="s">
        <v>110</v>
      </c>
      <c r="AA491" s="125" t="s">
        <v>347</v>
      </c>
      <c r="AB491" s="125" t="s">
        <v>332</v>
      </c>
      <c r="AC491" s="126" t="str">
        <f t="shared" si="166"/>
        <v>CLE-475</v>
      </c>
      <c r="AD491" s="123">
        <v>80111600</v>
      </c>
      <c r="AE491" s="47" t="s">
        <v>722</v>
      </c>
      <c r="AF491" s="127" t="s">
        <v>717</v>
      </c>
      <c r="AG491" s="127" t="s">
        <v>717</v>
      </c>
      <c r="AH491" s="141">
        <f t="shared" ref="AH491" si="207">+V491</f>
        <v>2</v>
      </c>
      <c r="AI491" s="132" t="s">
        <v>96</v>
      </c>
      <c r="AJ491" s="151" t="s">
        <v>97</v>
      </c>
      <c r="AK491" s="128">
        <f t="shared" ref="AK491" si="208">+W491</f>
        <v>3224524</v>
      </c>
      <c r="AL491" s="128">
        <f t="shared" si="159"/>
        <v>3224524</v>
      </c>
      <c r="AM491" s="128"/>
      <c r="AN491" s="132" t="s">
        <v>94</v>
      </c>
      <c r="AO491" s="132" t="s">
        <v>98</v>
      </c>
      <c r="AP491" s="152" t="s">
        <v>99</v>
      </c>
      <c r="AQ491" s="153" t="s">
        <v>100</v>
      </c>
      <c r="AR491" s="129" t="s">
        <v>32</v>
      </c>
      <c r="AS491" s="130" t="s">
        <v>612</v>
      </c>
      <c r="AT491" s="131" t="s">
        <v>102</v>
      </c>
      <c r="AU491" s="132" t="s">
        <v>94</v>
      </c>
      <c r="AV491" s="132" t="s">
        <v>110</v>
      </c>
      <c r="AW491" s="133" t="s">
        <v>103</v>
      </c>
      <c r="AX491" s="133" t="s">
        <v>104</v>
      </c>
      <c r="AY491" s="133" t="s">
        <v>105</v>
      </c>
      <c r="AZ491" s="133" t="s">
        <v>103</v>
      </c>
      <c r="BA491" s="133"/>
      <c r="BB491" s="133"/>
    </row>
    <row r="492" spans="2:54" s="3" customFormat="1" ht="68.25" customHeight="1">
      <c r="B492" s="113">
        <v>476</v>
      </c>
      <c r="C492" s="113" t="s">
        <v>290</v>
      </c>
      <c r="D492" s="113" t="s">
        <v>29</v>
      </c>
      <c r="E492" s="113" t="s">
        <v>32</v>
      </c>
      <c r="F492" s="113"/>
      <c r="G492" s="114" t="s">
        <v>634</v>
      </c>
      <c r="H492" s="114" t="s">
        <v>107</v>
      </c>
      <c r="I492" s="113" t="s">
        <v>89</v>
      </c>
      <c r="J492" s="113"/>
      <c r="K492" s="115"/>
      <c r="L492" s="116"/>
      <c r="M492" s="117">
        <v>1511955</v>
      </c>
      <c r="N492" s="113">
        <v>1</v>
      </c>
      <c r="O492" s="113" t="s">
        <v>109</v>
      </c>
      <c r="P492" s="119">
        <v>45931</v>
      </c>
      <c r="Q492" s="119">
        <v>45992</v>
      </c>
      <c r="R492" s="120">
        <f t="shared" si="160"/>
        <v>3023910</v>
      </c>
      <c r="S492" s="118"/>
      <c r="T492" s="118"/>
      <c r="U492" s="120">
        <f t="shared" ref="U492" si="209">IF($O492="MENSUAL",ROUND((((T492-S492))/30),0)*$M492,((T492-S492)/30)*$M492)</f>
        <v>0</v>
      </c>
      <c r="V492" s="148">
        <f t="shared" si="146"/>
        <v>2</v>
      </c>
      <c r="W492" s="122">
        <f t="shared" ref="W492" si="210">+R492+U492</f>
        <v>3023910</v>
      </c>
      <c r="X492" s="123" t="s">
        <v>92</v>
      </c>
      <c r="Y492" s="124" t="s">
        <v>466</v>
      </c>
      <c r="Z492" s="125" t="s">
        <v>110</v>
      </c>
      <c r="AA492" s="125" t="s">
        <v>347</v>
      </c>
      <c r="AB492" s="125" t="s">
        <v>332</v>
      </c>
      <c r="AC492" s="126" t="str">
        <f t="shared" si="166"/>
        <v>CLE-476</v>
      </c>
      <c r="AD492" s="123">
        <v>80111600</v>
      </c>
      <c r="AE492" s="47" t="s">
        <v>736</v>
      </c>
      <c r="AF492" s="127" t="s">
        <v>717</v>
      </c>
      <c r="AG492" s="127" t="s">
        <v>717</v>
      </c>
      <c r="AH492" s="141">
        <f t="shared" ref="AH492" si="211">+V492</f>
        <v>2</v>
      </c>
      <c r="AI492" s="132" t="s">
        <v>96</v>
      </c>
      <c r="AJ492" s="151" t="s">
        <v>97</v>
      </c>
      <c r="AK492" s="128">
        <f t="shared" ref="AK492" si="212">+W492</f>
        <v>3023910</v>
      </c>
      <c r="AL492" s="128">
        <f t="shared" si="159"/>
        <v>3023910</v>
      </c>
      <c r="AM492" s="128"/>
      <c r="AN492" s="132" t="s">
        <v>94</v>
      </c>
      <c r="AO492" s="132" t="s">
        <v>98</v>
      </c>
      <c r="AP492" s="152" t="s">
        <v>99</v>
      </c>
      <c r="AQ492" s="153" t="s">
        <v>100</v>
      </c>
      <c r="AR492" s="129" t="s">
        <v>32</v>
      </c>
      <c r="AS492" s="130" t="s">
        <v>613</v>
      </c>
      <c r="AT492" s="131" t="s">
        <v>102</v>
      </c>
      <c r="AU492" s="132" t="s">
        <v>94</v>
      </c>
      <c r="AV492" s="132" t="s">
        <v>110</v>
      </c>
      <c r="AW492" s="133" t="s">
        <v>103</v>
      </c>
      <c r="AX492" s="133" t="s">
        <v>104</v>
      </c>
      <c r="AY492" s="133" t="s">
        <v>105</v>
      </c>
      <c r="AZ492" s="133" t="s">
        <v>103</v>
      </c>
      <c r="BA492" s="133"/>
      <c r="BB492" s="133"/>
    </row>
    <row r="493" spans="2:54" s="3" customFormat="1" ht="68.25" customHeight="1">
      <c r="B493" s="113">
        <v>477</v>
      </c>
      <c r="C493" s="113" t="s">
        <v>290</v>
      </c>
      <c r="D493" s="113" t="s">
        <v>29</v>
      </c>
      <c r="E493" s="113" t="s">
        <v>32</v>
      </c>
      <c r="F493" s="113"/>
      <c r="G493" s="114" t="s">
        <v>634</v>
      </c>
      <c r="H493" s="114" t="s">
        <v>107</v>
      </c>
      <c r="I493" s="113" t="s">
        <v>89</v>
      </c>
      <c r="J493" s="113"/>
      <c r="K493" s="115"/>
      <c r="L493" s="116"/>
      <c r="M493" s="117">
        <v>3197077</v>
      </c>
      <c r="N493" s="113">
        <v>1</v>
      </c>
      <c r="O493" s="113" t="s">
        <v>109</v>
      </c>
      <c r="P493" s="119">
        <v>45931</v>
      </c>
      <c r="Q493" s="119">
        <v>45992</v>
      </c>
      <c r="R493" s="120">
        <f t="shared" si="160"/>
        <v>6394154</v>
      </c>
      <c r="S493" s="118"/>
      <c r="T493" s="118"/>
      <c r="U493" s="120">
        <f t="shared" ref="U493" si="213">IF($O493="MENSUAL",ROUND((((T493-S493))/30),0)*$M493,((T493-S493)/30)*$M493)</f>
        <v>0</v>
      </c>
      <c r="V493" s="148">
        <f t="shared" si="146"/>
        <v>2</v>
      </c>
      <c r="W493" s="122">
        <f t="shared" ref="W493" si="214">+R493+U493</f>
        <v>6394154</v>
      </c>
      <c r="X493" s="123" t="s">
        <v>92</v>
      </c>
      <c r="Y493" s="124" t="s">
        <v>466</v>
      </c>
      <c r="Z493" s="125" t="s">
        <v>110</v>
      </c>
      <c r="AA493" s="125" t="s">
        <v>347</v>
      </c>
      <c r="AB493" s="125" t="s">
        <v>332</v>
      </c>
      <c r="AC493" s="126" t="str">
        <f t="shared" si="166"/>
        <v>CLE-477</v>
      </c>
      <c r="AD493" s="123">
        <v>80111600</v>
      </c>
      <c r="AE493" s="47" t="s">
        <v>723</v>
      </c>
      <c r="AF493" s="127" t="s">
        <v>717</v>
      </c>
      <c r="AG493" s="127" t="s">
        <v>717</v>
      </c>
      <c r="AH493" s="141">
        <f t="shared" ref="AH493" si="215">+V493</f>
        <v>2</v>
      </c>
      <c r="AI493" s="132" t="s">
        <v>96</v>
      </c>
      <c r="AJ493" s="151" t="s">
        <v>97</v>
      </c>
      <c r="AK493" s="128">
        <f t="shared" ref="AK493" si="216">+W493</f>
        <v>6394154</v>
      </c>
      <c r="AL493" s="128">
        <f t="shared" si="159"/>
        <v>6394154</v>
      </c>
      <c r="AM493" s="128"/>
      <c r="AN493" s="132" t="s">
        <v>94</v>
      </c>
      <c r="AO493" s="132" t="s">
        <v>98</v>
      </c>
      <c r="AP493" s="152" t="s">
        <v>99</v>
      </c>
      <c r="AQ493" s="153" t="s">
        <v>100</v>
      </c>
      <c r="AR493" s="129" t="s">
        <v>32</v>
      </c>
      <c r="AS493" s="130" t="s">
        <v>614</v>
      </c>
      <c r="AT493" s="131" t="s">
        <v>102</v>
      </c>
      <c r="AU493" s="132" t="s">
        <v>94</v>
      </c>
      <c r="AV493" s="132" t="s">
        <v>110</v>
      </c>
      <c r="AW493" s="133" t="s">
        <v>103</v>
      </c>
      <c r="AX493" s="133" t="s">
        <v>104</v>
      </c>
      <c r="AY493" s="133" t="s">
        <v>105</v>
      </c>
      <c r="AZ493" s="133" t="s">
        <v>103</v>
      </c>
      <c r="BA493" s="133"/>
      <c r="BB493" s="133"/>
    </row>
    <row r="494" spans="2:54" s="3" customFormat="1" ht="68.25" customHeight="1">
      <c r="B494" s="113">
        <v>478</v>
      </c>
      <c r="C494" s="113" t="s">
        <v>290</v>
      </c>
      <c r="D494" s="113" t="s">
        <v>29</v>
      </c>
      <c r="E494" s="113" t="s">
        <v>32</v>
      </c>
      <c r="F494" s="113"/>
      <c r="G494" s="114" t="s">
        <v>634</v>
      </c>
      <c r="H494" s="114" t="s">
        <v>107</v>
      </c>
      <c r="I494" s="113" t="s">
        <v>89</v>
      </c>
      <c r="J494" s="113"/>
      <c r="K494" s="115"/>
      <c r="L494" s="116"/>
      <c r="M494" s="117">
        <v>1450857</v>
      </c>
      <c r="N494" s="113">
        <v>1</v>
      </c>
      <c r="O494" s="113" t="s">
        <v>109</v>
      </c>
      <c r="P494" s="119">
        <v>45931</v>
      </c>
      <c r="Q494" s="119">
        <v>45992</v>
      </c>
      <c r="R494" s="120">
        <f t="shared" si="160"/>
        <v>2901714</v>
      </c>
      <c r="S494" s="118"/>
      <c r="T494" s="118"/>
      <c r="U494" s="120">
        <f t="shared" ref="U494" si="217">IF($O494="MENSUAL",ROUND((((T494-S494))/30),0)*$M494,((T494-S494)/30)*$M494)</f>
        <v>0</v>
      </c>
      <c r="V494" s="148">
        <f t="shared" si="146"/>
        <v>2</v>
      </c>
      <c r="W494" s="122">
        <f t="shared" ref="W494" si="218">+R494+U494</f>
        <v>2901714</v>
      </c>
      <c r="X494" s="123" t="s">
        <v>92</v>
      </c>
      <c r="Y494" s="124" t="s">
        <v>466</v>
      </c>
      <c r="Z494" s="125" t="s">
        <v>110</v>
      </c>
      <c r="AA494" s="125" t="s">
        <v>347</v>
      </c>
      <c r="AB494" s="125" t="s">
        <v>332</v>
      </c>
      <c r="AC494" s="126" t="str">
        <f t="shared" si="166"/>
        <v>CLE-478</v>
      </c>
      <c r="AD494" s="123">
        <v>80111600</v>
      </c>
      <c r="AE494" s="47" t="s">
        <v>724</v>
      </c>
      <c r="AF494" s="127" t="s">
        <v>717</v>
      </c>
      <c r="AG494" s="127" t="s">
        <v>717</v>
      </c>
      <c r="AH494" s="141">
        <f t="shared" ref="AH494" si="219">+V494</f>
        <v>2</v>
      </c>
      <c r="AI494" s="132" t="s">
        <v>96</v>
      </c>
      <c r="AJ494" s="151" t="s">
        <v>97</v>
      </c>
      <c r="AK494" s="128">
        <f t="shared" ref="AK494" si="220">+W494</f>
        <v>2901714</v>
      </c>
      <c r="AL494" s="128">
        <f t="shared" si="159"/>
        <v>2901714</v>
      </c>
      <c r="AM494" s="128"/>
      <c r="AN494" s="132" t="s">
        <v>94</v>
      </c>
      <c r="AO494" s="132" t="s">
        <v>98</v>
      </c>
      <c r="AP494" s="152" t="s">
        <v>99</v>
      </c>
      <c r="AQ494" s="153" t="s">
        <v>100</v>
      </c>
      <c r="AR494" s="129" t="s">
        <v>32</v>
      </c>
      <c r="AS494" s="130" t="s">
        <v>615</v>
      </c>
      <c r="AT494" s="131" t="s">
        <v>102</v>
      </c>
      <c r="AU494" s="132" t="s">
        <v>94</v>
      </c>
      <c r="AV494" s="132" t="s">
        <v>110</v>
      </c>
      <c r="AW494" s="133" t="s">
        <v>103</v>
      </c>
      <c r="AX494" s="133" t="s">
        <v>104</v>
      </c>
      <c r="AY494" s="133" t="s">
        <v>105</v>
      </c>
      <c r="AZ494" s="133" t="s">
        <v>103</v>
      </c>
      <c r="BA494" s="133"/>
      <c r="BB494" s="133"/>
    </row>
    <row r="495" spans="2:54" s="3" customFormat="1" ht="68.25" customHeight="1">
      <c r="B495" s="113">
        <v>479</v>
      </c>
      <c r="C495" s="113" t="s">
        <v>290</v>
      </c>
      <c r="D495" s="113" t="s">
        <v>29</v>
      </c>
      <c r="E495" s="113" t="s">
        <v>32</v>
      </c>
      <c r="F495" s="113"/>
      <c r="G495" s="114" t="s">
        <v>634</v>
      </c>
      <c r="H495" s="114" t="s">
        <v>107</v>
      </c>
      <c r="I495" s="113" t="s">
        <v>89</v>
      </c>
      <c r="J495" s="113"/>
      <c r="K495" s="115"/>
      <c r="L495" s="116"/>
      <c r="M495" s="117">
        <v>1511956</v>
      </c>
      <c r="N495" s="113">
        <v>1</v>
      </c>
      <c r="O495" s="113" t="s">
        <v>109</v>
      </c>
      <c r="P495" s="119">
        <v>45931</v>
      </c>
      <c r="Q495" s="119">
        <v>45992</v>
      </c>
      <c r="R495" s="120">
        <f t="shared" si="160"/>
        <v>3023912</v>
      </c>
      <c r="S495" s="118"/>
      <c r="T495" s="118"/>
      <c r="U495" s="120">
        <f t="shared" ref="U495" si="221">IF($O495="MENSUAL",ROUND((((T495-S495))/30),0)*$M495,((T495-S495)/30)*$M495)</f>
        <v>0</v>
      </c>
      <c r="V495" s="148">
        <f t="shared" si="146"/>
        <v>2</v>
      </c>
      <c r="W495" s="122">
        <f t="shared" ref="W495" si="222">+R495+U495</f>
        <v>3023912</v>
      </c>
      <c r="X495" s="123" t="s">
        <v>92</v>
      </c>
      <c r="Y495" s="124" t="s">
        <v>466</v>
      </c>
      <c r="Z495" s="125" t="s">
        <v>110</v>
      </c>
      <c r="AA495" s="125" t="s">
        <v>347</v>
      </c>
      <c r="AB495" s="125" t="s">
        <v>332</v>
      </c>
      <c r="AC495" s="126" t="str">
        <f t="shared" si="166"/>
        <v>CLE-479</v>
      </c>
      <c r="AD495" s="123">
        <v>80111600</v>
      </c>
      <c r="AE495" s="47" t="s">
        <v>725</v>
      </c>
      <c r="AF495" s="127" t="s">
        <v>717</v>
      </c>
      <c r="AG495" s="127" t="s">
        <v>717</v>
      </c>
      <c r="AH495" s="141">
        <f t="shared" ref="AH495" si="223">+V495</f>
        <v>2</v>
      </c>
      <c r="AI495" s="132" t="s">
        <v>96</v>
      </c>
      <c r="AJ495" s="151" t="s">
        <v>97</v>
      </c>
      <c r="AK495" s="128">
        <f t="shared" ref="AK495" si="224">+W495</f>
        <v>3023912</v>
      </c>
      <c r="AL495" s="128">
        <f t="shared" si="159"/>
        <v>3023912</v>
      </c>
      <c r="AM495" s="128"/>
      <c r="AN495" s="132" t="s">
        <v>94</v>
      </c>
      <c r="AO495" s="132" t="s">
        <v>98</v>
      </c>
      <c r="AP495" s="152" t="s">
        <v>99</v>
      </c>
      <c r="AQ495" s="153" t="s">
        <v>100</v>
      </c>
      <c r="AR495" s="129" t="s">
        <v>32</v>
      </c>
      <c r="AS495" s="130" t="s">
        <v>616</v>
      </c>
      <c r="AT495" s="131" t="s">
        <v>102</v>
      </c>
      <c r="AU495" s="132" t="s">
        <v>94</v>
      </c>
      <c r="AV495" s="132" t="s">
        <v>110</v>
      </c>
      <c r="AW495" s="133" t="s">
        <v>103</v>
      </c>
      <c r="AX495" s="133" t="s">
        <v>104</v>
      </c>
      <c r="AY495" s="133" t="s">
        <v>105</v>
      </c>
      <c r="AZ495" s="133" t="s">
        <v>103</v>
      </c>
      <c r="BA495" s="133"/>
      <c r="BB495" s="133"/>
    </row>
    <row r="496" spans="2:54" s="3" customFormat="1" ht="68.25" customHeight="1">
      <c r="B496" s="113">
        <v>480</v>
      </c>
      <c r="C496" s="113" t="s">
        <v>290</v>
      </c>
      <c r="D496" s="113" t="s">
        <v>29</v>
      </c>
      <c r="E496" s="113" t="s">
        <v>32</v>
      </c>
      <c r="F496" s="113"/>
      <c r="G496" s="114" t="s">
        <v>634</v>
      </c>
      <c r="H496" s="114" t="s">
        <v>107</v>
      </c>
      <c r="I496" s="113" t="s">
        <v>89</v>
      </c>
      <c r="J496" s="113"/>
      <c r="K496" s="115"/>
      <c r="L496" s="116"/>
      <c r="M496" s="117">
        <v>1511956</v>
      </c>
      <c r="N496" s="113">
        <v>1</v>
      </c>
      <c r="O496" s="113" t="s">
        <v>109</v>
      </c>
      <c r="P496" s="119">
        <v>45931</v>
      </c>
      <c r="Q496" s="119">
        <v>45992</v>
      </c>
      <c r="R496" s="120">
        <f t="shared" si="160"/>
        <v>3023912</v>
      </c>
      <c r="S496" s="118"/>
      <c r="T496" s="118"/>
      <c r="U496" s="120">
        <f t="shared" ref="U496" si="225">IF($O496="MENSUAL",ROUND((((T496-S496))/30),0)*$M496,((T496-S496)/30)*$M496)</f>
        <v>0</v>
      </c>
      <c r="V496" s="148">
        <f t="shared" si="146"/>
        <v>2</v>
      </c>
      <c r="W496" s="122">
        <f t="shared" ref="W496" si="226">+R496+U496</f>
        <v>3023912</v>
      </c>
      <c r="X496" s="123" t="s">
        <v>92</v>
      </c>
      <c r="Y496" s="124" t="s">
        <v>466</v>
      </c>
      <c r="Z496" s="125" t="s">
        <v>110</v>
      </c>
      <c r="AA496" s="125" t="s">
        <v>347</v>
      </c>
      <c r="AB496" s="125" t="s">
        <v>332</v>
      </c>
      <c r="AC496" s="126" t="str">
        <f t="shared" si="166"/>
        <v>CLE-480</v>
      </c>
      <c r="AD496" s="123">
        <v>80111600</v>
      </c>
      <c r="AE496" s="47" t="s">
        <v>726</v>
      </c>
      <c r="AF496" s="127" t="s">
        <v>717</v>
      </c>
      <c r="AG496" s="127" t="s">
        <v>717</v>
      </c>
      <c r="AH496" s="141">
        <f t="shared" ref="AH496" si="227">+V496</f>
        <v>2</v>
      </c>
      <c r="AI496" s="132" t="s">
        <v>96</v>
      </c>
      <c r="AJ496" s="151" t="s">
        <v>97</v>
      </c>
      <c r="AK496" s="128">
        <f t="shared" ref="AK496" si="228">+W496</f>
        <v>3023912</v>
      </c>
      <c r="AL496" s="128">
        <f t="shared" si="159"/>
        <v>3023912</v>
      </c>
      <c r="AM496" s="128"/>
      <c r="AN496" s="132" t="s">
        <v>94</v>
      </c>
      <c r="AO496" s="132" t="s">
        <v>98</v>
      </c>
      <c r="AP496" s="152" t="s">
        <v>99</v>
      </c>
      <c r="AQ496" s="153" t="s">
        <v>100</v>
      </c>
      <c r="AR496" s="129" t="s">
        <v>32</v>
      </c>
      <c r="AS496" s="130" t="s">
        <v>617</v>
      </c>
      <c r="AT496" s="131" t="s">
        <v>102</v>
      </c>
      <c r="AU496" s="132" t="s">
        <v>94</v>
      </c>
      <c r="AV496" s="132" t="s">
        <v>110</v>
      </c>
      <c r="AW496" s="133" t="s">
        <v>103</v>
      </c>
      <c r="AX496" s="133" t="s">
        <v>104</v>
      </c>
      <c r="AY496" s="133" t="s">
        <v>105</v>
      </c>
      <c r="AZ496" s="133" t="s">
        <v>103</v>
      </c>
      <c r="BA496" s="133"/>
      <c r="BB496" s="133"/>
    </row>
    <row r="497" spans="1:55" s="3" customFormat="1" ht="68.25" customHeight="1">
      <c r="B497" s="113">
        <v>481</v>
      </c>
      <c r="C497" s="113" t="s">
        <v>290</v>
      </c>
      <c r="D497" s="113" t="s">
        <v>29</v>
      </c>
      <c r="E497" s="113" t="s">
        <v>32</v>
      </c>
      <c r="F497" s="113"/>
      <c r="G497" s="114" t="s">
        <v>634</v>
      </c>
      <c r="H497" s="114" t="s">
        <v>107</v>
      </c>
      <c r="I497" s="113" t="s">
        <v>89</v>
      </c>
      <c r="J497" s="113"/>
      <c r="K497" s="115"/>
      <c r="L497" s="116"/>
      <c r="M497" s="117">
        <v>3040232</v>
      </c>
      <c r="N497" s="113">
        <v>1</v>
      </c>
      <c r="O497" s="113" t="s">
        <v>109</v>
      </c>
      <c r="P497" s="119">
        <v>45931</v>
      </c>
      <c r="Q497" s="119">
        <v>45992</v>
      </c>
      <c r="R497" s="120">
        <f t="shared" si="160"/>
        <v>6080464</v>
      </c>
      <c r="S497" s="118"/>
      <c r="T497" s="118"/>
      <c r="U497" s="120">
        <f t="shared" ref="U497" si="229">IF($O497="MENSUAL",ROUND((((T497-S497))/30),0)*$M497,((T497-S497)/30)*$M497)</f>
        <v>0</v>
      </c>
      <c r="V497" s="148">
        <f t="shared" si="146"/>
        <v>2</v>
      </c>
      <c r="W497" s="122">
        <f t="shared" ref="W497" si="230">+R497+U497</f>
        <v>6080464</v>
      </c>
      <c r="X497" s="123" t="s">
        <v>92</v>
      </c>
      <c r="Y497" s="124" t="s">
        <v>466</v>
      </c>
      <c r="Z497" s="125" t="s">
        <v>110</v>
      </c>
      <c r="AA497" s="125" t="s">
        <v>347</v>
      </c>
      <c r="AB497" s="125" t="s">
        <v>332</v>
      </c>
      <c r="AC497" s="126" t="str">
        <f t="shared" si="166"/>
        <v>CLE-481</v>
      </c>
      <c r="AD497" s="123">
        <v>80111600</v>
      </c>
      <c r="AE497" s="47" t="s">
        <v>727</v>
      </c>
      <c r="AF497" s="127" t="s">
        <v>717</v>
      </c>
      <c r="AG497" s="127" t="s">
        <v>717</v>
      </c>
      <c r="AH497" s="141">
        <f t="shared" ref="AH497" si="231">+V497</f>
        <v>2</v>
      </c>
      <c r="AI497" s="132" t="s">
        <v>96</v>
      </c>
      <c r="AJ497" s="151" t="s">
        <v>97</v>
      </c>
      <c r="AK497" s="128">
        <f t="shared" ref="AK497" si="232">+W497</f>
        <v>6080464</v>
      </c>
      <c r="AL497" s="128">
        <f t="shared" si="159"/>
        <v>6080464</v>
      </c>
      <c r="AM497" s="128"/>
      <c r="AN497" s="132" t="s">
        <v>94</v>
      </c>
      <c r="AO497" s="132" t="s">
        <v>98</v>
      </c>
      <c r="AP497" s="152" t="s">
        <v>99</v>
      </c>
      <c r="AQ497" s="153" t="s">
        <v>100</v>
      </c>
      <c r="AR497" s="129" t="s">
        <v>32</v>
      </c>
      <c r="AS497" s="130" t="s">
        <v>618</v>
      </c>
      <c r="AT497" s="131" t="s">
        <v>102</v>
      </c>
      <c r="AU497" s="132" t="s">
        <v>94</v>
      </c>
      <c r="AV497" s="132" t="s">
        <v>110</v>
      </c>
      <c r="AW497" s="133" t="s">
        <v>103</v>
      </c>
      <c r="AX497" s="133" t="s">
        <v>104</v>
      </c>
      <c r="AY497" s="133" t="s">
        <v>105</v>
      </c>
      <c r="AZ497" s="133" t="s">
        <v>103</v>
      </c>
      <c r="BA497" s="133"/>
      <c r="BB497" s="133"/>
    </row>
    <row r="498" spans="1:55" s="3" customFormat="1" ht="68.25" customHeight="1">
      <c r="B498" s="113">
        <v>482</v>
      </c>
      <c r="C498" s="113" t="s">
        <v>290</v>
      </c>
      <c r="D498" s="113" t="s">
        <v>29</v>
      </c>
      <c r="E498" s="113" t="s">
        <v>32</v>
      </c>
      <c r="F498" s="113"/>
      <c r="G498" s="114" t="s">
        <v>634</v>
      </c>
      <c r="H498" s="114" t="s">
        <v>107</v>
      </c>
      <c r="I498" s="113" t="s">
        <v>89</v>
      </c>
      <c r="J498" s="113"/>
      <c r="K498" s="115"/>
      <c r="L498" s="116"/>
      <c r="M498" s="117">
        <v>3197077</v>
      </c>
      <c r="N498" s="113">
        <v>1</v>
      </c>
      <c r="O498" s="113" t="s">
        <v>109</v>
      </c>
      <c r="P498" s="119">
        <v>45931</v>
      </c>
      <c r="Q498" s="119">
        <v>45992</v>
      </c>
      <c r="R498" s="120">
        <f t="shared" si="160"/>
        <v>6394154</v>
      </c>
      <c r="S498" s="118"/>
      <c r="T498" s="118"/>
      <c r="U498" s="120">
        <f t="shared" ref="U498" si="233">IF($O498="MENSUAL",ROUND((((T498-S498))/30),0)*$M498,((T498-S498)/30)*$M498)</f>
        <v>0</v>
      </c>
      <c r="V498" s="148">
        <f t="shared" si="146"/>
        <v>2</v>
      </c>
      <c r="W498" s="122">
        <f t="shared" ref="W498" si="234">+R498+U498</f>
        <v>6394154</v>
      </c>
      <c r="X498" s="123" t="s">
        <v>92</v>
      </c>
      <c r="Y498" s="124" t="s">
        <v>466</v>
      </c>
      <c r="Z498" s="125" t="s">
        <v>110</v>
      </c>
      <c r="AA498" s="125" t="s">
        <v>347</v>
      </c>
      <c r="AB498" s="125" t="s">
        <v>332</v>
      </c>
      <c r="AC498" s="126" t="str">
        <f t="shared" si="166"/>
        <v>CLE-482</v>
      </c>
      <c r="AD498" s="123">
        <v>80111600</v>
      </c>
      <c r="AE498" s="47" t="s">
        <v>728</v>
      </c>
      <c r="AF498" s="127" t="s">
        <v>717</v>
      </c>
      <c r="AG498" s="127" t="s">
        <v>717</v>
      </c>
      <c r="AH498" s="141">
        <f t="shared" ref="AH498" si="235">+V498</f>
        <v>2</v>
      </c>
      <c r="AI498" s="132" t="s">
        <v>96</v>
      </c>
      <c r="AJ498" s="151" t="s">
        <v>97</v>
      </c>
      <c r="AK498" s="128">
        <f t="shared" ref="AK498" si="236">+W498</f>
        <v>6394154</v>
      </c>
      <c r="AL498" s="128">
        <f t="shared" si="159"/>
        <v>6394154</v>
      </c>
      <c r="AM498" s="128"/>
      <c r="AN498" s="132" t="s">
        <v>94</v>
      </c>
      <c r="AO498" s="132" t="s">
        <v>98</v>
      </c>
      <c r="AP498" s="152" t="s">
        <v>99</v>
      </c>
      <c r="AQ498" s="153" t="s">
        <v>100</v>
      </c>
      <c r="AR498" s="129" t="s">
        <v>32</v>
      </c>
      <c r="AS498" s="130" t="s">
        <v>619</v>
      </c>
      <c r="AT498" s="131" t="s">
        <v>102</v>
      </c>
      <c r="AU498" s="132" t="s">
        <v>94</v>
      </c>
      <c r="AV498" s="132" t="s">
        <v>110</v>
      </c>
      <c r="AW498" s="133" t="s">
        <v>103</v>
      </c>
      <c r="AX498" s="133" t="s">
        <v>104</v>
      </c>
      <c r="AY498" s="133" t="s">
        <v>105</v>
      </c>
      <c r="AZ498" s="133" t="s">
        <v>103</v>
      </c>
      <c r="BA498" s="133"/>
      <c r="BB498" s="133"/>
    </row>
    <row r="499" spans="1:55" s="3" customFormat="1" ht="68.25" customHeight="1">
      <c r="B499" s="113">
        <v>483</v>
      </c>
      <c r="C499" s="113" t="s">
        <v>290</v>
      </c>
      <c r="D499" s="113" t="s">
        <v>29</v>
      </c>
      <c r="E499" s="113" t="s">
        <v>32</v>
      </c>
      <c r="F499" s="113"/>
      <c r="G499" s="114" t="s">
        <v>634</v>
      </c>
      <c r="H499" s="114" t="s">
        <v>107</v>
      </c>
      <c r="I499" s="113" t="s">
        <v>89</v>
      </c>
      <c r="J499" s="113"/>
      <c r="K499" s="115"/>
      <c r="L499" s="116"/>
      <c r="M499" s="117">
        <v>2103101</v>
      </c>
      <c r="N499" s="113">
        <v>1</v>
      </c>
      <c r="O499" s="113" t="s">
        <v>109</v>
      </c>
      <c r="P499" s="119">
        <v>45931</v>
      </c>
      <c r="Q499" s="119">
        <v>45992</v>
      </c>
      <c r="R499" s="120">
        <f t="shared" si="160"/>
        <v>4206202</v>
      </c>
      <c r="S499" s="118"/>
      <c r="T499" s="118"/>
      <c r="U499" s="120">
        <f t="shared" ref="U499" si="237">IF($O499="MENSUAL",ROUND((((T499-S499))/30),0)*$M499,((T499-S499)/30)*$M499)</f>
        <v>0</v>
      </c>
      <c r="V499" s="148">
        <f t="shared" si="146"/>
        <v>2</v>
      </c>
      <c r="W499" s="122">
        <f t="shared" ref="W499" si="238">+R499+U499</f>
        <v>4206202</v>
      </c>
      <c r="X499" s="123" t="s">
        <v>92</v>
      </c>
      <c r="Y499" s="124" t="s">
        <v>466</v>
      </c>
      <c r="Z499" s="125" t="s">
        <v>110</v>
      </c>
      <c r="AA499" s="125" t="s">
        <v>347</v>
      </c>
      <c r="AB499" s="125" t="s">
        <v>332</v>
      </c>
      <c r="AC499" s="126" t="str">
        <f t="shared" si="166"/>
        <v>CLE-483</v>
      </c>
      <c r="AD499" s="123">
        <v>80111600</v>
      </c>
      <c r="AE499" s="47" t="s">
        <v>729</v>
      </c>
      <c r="AF499" s="127" t="s">
        <v>717</v>
      </c>
      <c r="AG499" s="127" t="s">
        <v>717</v>
      </c>
      <c r="AH499" s="141">
        <f t="shared" ref="AH499" si="239">+V499</f>
        <v>2</v>
      </c>
      <c r="AI499" s="132" t="s">
        <v>96</v>
      </c>
      <c r="AJ499" s="151" t="s">
        <v>97</v>
      </c>
      <c r="AK499" s="128">
        <f t="shared" ref="AK499" si="240">+W499</f>
        <v>4206202</v>
      </c>
      <c r="AL499" s="128">
        <f t="shared" si="159"/>
        <v>4206202</v>
      </c>
      <c r="AM499" s="128"/>
      <c r="AN499" s="132" t="s">
        <v>94</v>
      </c>
      <c r="AO499" s="132" t="s">
        <v>98</v>
      </c>
      <c r="AP499" s="152" t="s">
        <v>99</v>
      </c>
      <c r="AQ499" s="153" t="s">
        <v>100</v>
      </c>
      <c r="AR499" s="129" t="s">
        <v>32</v>
      </c>
      <c r="AS499" s="130" t="s">
        <v>620</v>
      </c>
      <c r="AT499" s="131" t="s">
        <v>102</v>
      </c>
      <c r="AU499" s="132" t="s">
        <v>94</v>
      </c>
      <c r="AV499" s="132" t="s">
        <v>110</v>
      </c>
      <c r="AW499" s="133" t="s">
        <v>103</v>
      </c>
      <c r="AX499" s="133" t="s">
        <v>104</v>
      </c>
      <c r="AY499" s="133" t="s">
        <v>105</v>
      </c>
      <c r="AZ499" s="133" t="s">
        <v>103</v>
      </c>
      <c r="BA499" s="133"/>
      <c r="BB499" s="133"/>
    </row>
    <row r="500" spans="1:55" s="3" customFormat="1" ht="68.25" customHeight="1">
      <c r="B500" s="113">
        <v>484</v>
      </c>
      <c r="C500" s="113" t="s">
        <v>290</v>
      </c>
      <c r="D500" s="113" t="s">
        <v>29</v>
      </c>
      <c r="E500" s="113" t="s">
        <v>32</v>
      </c>
      <c r="F500" s="113"/>
      <c r="G500" s="114" t="s">
        <v>634</v>
      </c>
      <c r="H500" s="114" t="s">
        <v>107</v>
      </c>
      <c r="I500" s="113" t="s">
        <v>89</v>
      </c>
      <c r="J500" s="113"/>
      <c r="K500" s="115"/>
      <c r="L500" s="116"/>
      <c r="M500" s="117">
        <v>2057202</v>
      </c>
      <c r="N500" s="113">
        <v>1</v>
      </c>
      <c r="O500" s="113" t="s">
        <v>109</v>
      </c>
      <c r="P500" s="119">
        <v>45931</v>
      </c>
      <c r="Q500" s="119">
        <v>45992</v>
      </c>
      <c r="R500" s="120">
        <f t="shared" si="160"/>
        <v>4114404</v>
      </c>
      <c r="S500" s="118"/>
      <c r="T500" s="118"/>
      <c r="U500" s="120">
        <f t="shared" ref="U500" si="241">IF($O500="MENSUAL",ROUND((((T500-S500))/30),0)*$M500,((T500-S500)/30)*$M500)</f>
        <v>0</v>
      </c>
      <c r="V500" s="148">
        <f t="shared" si="146"/>
        <v>2</v>
      </c>
      <c r="W500" s="122">
        <f t="shared" ref="W500" si="242">+R500+U500</f>
        <v>4114404</v>
      </c>
      <c r="X500" s="123" t="s">
        <v>92</v>
      </c>
      <c r="Y500" s="124" t="s">
        <v>466</v>
      </c>
      <c r="Z500" s="125" t="s">
        <v>110</v>
      </c>
      <c r="AA500" s="125" t="s">
        <v>347</v>
      </c>
      <c r="AB500" s="125" t="s">
        <v>332</v>
      </c>
      <c r="AC500" s="126" t="str">
        <f t="shared" si="166"/>
        <v>CLE-484</v>
      </c>
      <c r="AD500" s="123">
        <v>80111600</v>
      </c>
      <c r="AE500" s="47" t="s">
        <v>730</v>
      </c>
      <c r="AF500" s="127" t="s">
        <v>717</v>
      </c>
      <c r="AG500" s="127" t="s">
        <v>717</v>
      </c>
      <c r="AH500" s="141">
        <f t="shared" ref="AH500" si="243">+V500</f>
        <v>2</v>
      </c>
      <c r="AI500" s="132" t="s">
        <v>96</v>
      </c>
      <c r="AJ500" s="151" t="s">
        <v>97</v>
      </c>
      <c r="AK500" s="128">
        <f t="shared" ref="AK500" si="244">+W500</f>
        <v>4114404</v>
      </c>
      <c r="AL500" s="128">
        <f t="shared" si="159"/>
        <v>4114404</v>
      </c>
      <c r="AM500" s="128"/>
      <c r="AN500" s="132" t="s">
        <v>94</v>
      </c>
      <c r="AO500" s="132" t="s">
        <v>98</v>
      </c>
      <c r="AP500" s="152" t="s">
        <v>99</v>
      </c>
      <c r="AQ500" s="153" t="s">
        <v>100</v>
      </c>
      <c r="AR500" s="129" t="s">
        <v>32</v>
      </c>
      <c r="AS500" s="130" t="s">
        <v>621</v>
      </c>
      <c r="AT500" s="131" t="s">
        <v>102</v>
      </c>
      <c r="AU500" s="132" t="s">
        <v>94</v>
      </c>
      <c r="AV500" s="132" t="s">
        <v>110</v>
      </c>
      <c r="AW500" s="133" t="s">
        <v>103</v>
      </c>
      <c r="AX500" s="133" t="s">
        <v>104</v>
      </c>
      <c r="AY500" s="133" t="s">
        <v>105</v>
      </c>
      <c r="AZ500" s="133" t="s">
        <v>103</v>
      </c>
      <c r="BA500" s="133"/>
      <c r="BB500" s="133"/>
    </row>
    <row r="501" spans="1:55" s="3" customFormat="1" ht="68.25" customHeight="1">
      <c r="B501" s="113">
        <v>485</v>
      </c>
      <c r="C501" s="113" t="s">
        <v>290</v>
      </c>
      <c r="D501" s="113" t="s">
        <v>29</v>
      </c>
      <c r="E501" s="113" t="s">
        <v>32</v>
      </c>
      <c r="F501" s="113"/>
      <c r="G501" s="114" t="s">
        <v>634</v>
      </c>
      <c r="H501" s="114" t="s">
        <v>107</v>
      </c>
      <c r="I501" s="113" t="s">
        <v>89</v>
      </c>
      <c r="J501" s="113"/>
      <c r="K501" s="115"/>
      <c r="L501" s="116"/>
      <c r="M501" s="117">
        <v>1581957</v>
      </c>
      <c r="N501" s="113">
        <v>1</v>
      </c>
      <c r="O501" s="113" t="s">
        <v>109</v>
      </c>
      <c r="P501" s="119">
        <v>45931</v>
      </c>
      <c r="Q501" s="119">
        <v>45992</v>
      </c>
      <c r="R501" s="120">
        <f t="shared" si="160"/>
        <v>3163914</v>
      </c>
      <c r="S501" s="118"/>
      <c r="T501" s="118"/>
      <c r="U501" s="120">
        <f t="shared" ref="U501" si="245">IF($O501="MENSUAL",ROUND((((T501-S501))/30),0)*$M501,((T501-S501)/30)*$M501)</f>
        <v>0</v>
      </c>
      <c r="V501" s="148">
        <f t="shared" si="146"/>
        <v>2</v>
      </c>
      <c r="W501" s="122">
        <f t="shared" ref="W501" si="246">+R501+U501</f>
        <v>3163914</v>
      </c>
      <c r="X501" s="123" t="s">
        <v>92</v>
      </c>
      <c r="Y501" s="124" t="s">
        <v>466</v>
      </c>
      <c r="Z501" s="125" t="s">
        <v>110</v>
      </c>
      <c r="AA501" s="125" t="s">
        <v>347</v>
      </c>
      <c r="AB501" s="125" t="s">
        <v>332</v>
      </c>
      <c r="AC501" s="126" t="str">
        <f t="shared" si="166"/>
        <v>CLE-485</v>
      </c>
      <c r="AD501" s="123">
        <v>80111600</v>
      </c>
      <c r="AE501" s="47" t="s">
        <v>731</v>
      </c>
      <c r="AF501" s="127" t="s">
        <v>717</v>
      </c>
      <c r="AG501" s="127" t="s">
        <v>717</v>
      </c>
      <c r="AH501" s="141">
        <f t="shared" ref="AH501" si="247">+V501</f>
        <v>2</v>
      </c>
      <c r="AI501" s="132" t="s">
        <v>96</v>
      </c>
      <c r="AJ501" s="151" t="s">
        <v>97</v>
      </c>
      <c r="AK501" s="128">
        <f t="shared" ref="AK501" si="248">+W501</f>
        <v>3163914</v>
      </c>
      <c r="AL501" s="128">
        <f t="shared" si="159"/>
        <v>3163914</v>
      </c>
      <c r="AM501" s="128"/>
      <c r="AN501" s="132" t="s">
        <v>94</v>
      </c>
      <c r="AO501" s="132" t="s">
        <v>98</v>
      </c>
      <c r="AP501" s="152" t="s">
        <v>99</v>
      </c>
      <c r="AQ501" s="153" t="s">
        <v>100</v>
      </c>
      <c r="AR501" s="129" t="s">
        <v>32</v>
      </c>
      <c r="AS501" s="130" t="s">
        <v>622</v>
      </c>
      <c r="AT501" s="131" t="s">
        <v>102</v>
      </c>
      <c r="AU501" s="132" t="s">
        <v>94</v>
      </c>
      <c r="AV501" s="132" t="s">
        <v>110</v>
      </c>
      <c r="AW501" s="133" t="s">
        <v>103</v>
      </c>
      <c r="AX501" s="133" t="s">
        <v>104</v>
      </c>
      <c r="AY501" s="133" t="s">
        <v>105</v>
      </c>
      <c r="AZ501" s="133" t="s">
        <v>103</v>
      </c>
      <c r="BA501" s="133"/>
      <c r="BB501" s="133"/>
    </row>
    <row r="502" spans="1:55" s="3" customFormat="1" ht="68.25" customHeight="1">
      <c r="B502" s="113">
        <v>486</v>
      </c>
      <c r="C502" s="113" t="s">
        <v>290</v>
      </c>
      <c r="D502" s="113" t="s">
        <v>29</v>
      </c>
      <c r="E502" s="113" t="s">
        <v>32</v>
      </c>
      <c r="F502" s="113"/>
      <c r="G502" s="114" t="s">
        <v>634</v>
      </c>
      <c r="H502" s="114" t="s">
        <v>107</v>
      </c>
      <c r="I502" s="113" t="s">
        <v>89</v>
      </c>
      <c r="J502" s="113"/>
      <c r="K502" s="115"/>
      <c r="L502" s="116"/>
      <c r="M502" s="117">
        <v>1637454</v>
      </c>
      <c r="N502" s="113">
        <v>1</v>
      </c>
      <c r="O502" s="113" t="s">
        <v>109</v>
      </c>
      <c r="P502" s="119">
        <v>45931</v>
      </c>
      <c r="Q502" s="119">
        <v>45992</v>
      </c>
      <c r="R502" s="120">
        <f t="shared" si="160"/>
        <v>3274908</v>
      </c>
      <c r="S502" s="118"/>
      <c r="T502" s="118"/>
      <c r="U502" s="120">
        <f t="shared" ref="U502" si="249">IF($O502="MENSUAL",ROUND((((T502-S502))/30),0)*$M502,((T502-S502)/30)*$M502)</f>
        <v>0</v>
      </c>
      <c r="V502" s="148">
        <f t="shared" si="146"/>
        <v>2</v>
      </c>
      <c r="W502" s="122">
        <f t="shared" ref="W502" si="250">+R502+U502</f>
        <v>3274908</v>
      </c>
      <c r="X502" s="123" t="s">
        <v>92</v>
      </c>
      <c r="Y502" s="124" t="s">
        <v>466</v>
      </c>
      <c r="Z502" s="125" t="s">
        <v>110</v>
      </c>
      <c r="AA502" s="125" t="s">
        <v>347</v>
      </c>
      <c r="AB502" s="125" t="s">
        <v>332</v>
      </c>
      <c r="AC502" s="126" t="str">
        <f t="shared" si="166"/>
        <v>CLE-486</v>
      </c>
      <c r="AD502" s="123">
        <v>80111600</v>
      </c>
      <c r="AE502" s="47" t="s">
        <v>732</v>
      </c>
      <c r="AF502" s="127" t="s">
        <v>717</v>
      </c>
      <c r="AG502" s="127" t="s">
        <v>717</v>
      </c>
      <c r="AH502" s="141">
        <f t="shared" ref="AH502" si="251">+V502</f>
        <v>2</v>
      </c>
      <c r="AI502" s="132" t="s">
        <v>96</v>
      </c>
      <c r="AJ502" s="151" t="s">
        <v>97</v>
      </c>
      <c r="AK502" s="128">
        <f t="shared" ref="AK502" si="252">+W502</f>
        <v>3274908</v>
      </c>
      <c r="AL502" s="128">
        <f t="shared" si="159"/>
        <v>3274908</v>
      </c>
      <c r="AM502" s="128"/>
      <c r="AN502" s="132" t="s">
        <v>94</v>
      </c>
      <c r="AO502" s="132" t="s">
        <v>98</v>
      </c>
      <c r="AP502" s="152" t="s">
        <v>99</v>
      </c>
      <c r="AQ502" s="153" t="s">
        <v>100</v>
      </c>
      <c r="AR502" s="129" t="s">
        <v>32</v>
      </c>
      <c r="AS502" s="130" t="s">
        <v>623</v>
      </c>
      <c r="AT502" s="131" t="s">
        <v>102</v>
      </c>
      <c r="AU502" s="132" t="s">
        <v>94</v>
      </c>
      <c r="AV502" s="132" t="s">
        <v>110</v>
      </c>
      <c r="AW502" s="133" t="s">
        <v>103</v>
      </c>
      <c r="AX502" s="133" t="s">
        <v>104</v>
      </c>
      <c r="AY502" s="133" t="s">
        <v>105</v>
      </c>
      <c r="AZ502" s="133" t="s">
        <v>103</v>
      </c>
      <c r="BA502" s="133"/>
      <c r="BB502" s="133"/>
    </row>
    <row r="503" spans="1:55" s="3" customFormat="1" ht="68.25" customHeight="1">
      <c r="B503" s="113">
        <v>487</v>
      </c>
      <c r="C503" s="113" t="s">
        <v>290</v>
      </c>
      <c r="D503" s="113" t="s">
        <v>29</v>
      </c>
      <c r="E503" s="113" t="s">
        <v>32</v>
      </c>
      <c r="F503" s="113"/>
      <c r="G503" s="114" t="s">
        <v>634</v>
      </c>
      <c r="H503" s="114" t="s">
        <v>107</v>
      </c>
      <c r="I503" s="113" t="s">
        <v>89</v>
      </c>
      <c r="J503" s="113"/>
      <c r="K503" s="115"/>
      <c r="L503" s="116"/>
      <c r="M503" s="117">
        <v>1605256</v>
      </c>
      <c r="N503" s="113">
        <v>1</v>
      </c>
      <c r="O503" s="113" t="s">
        <v>109</v>
      </c>
      <c r="P503" s="119">
        <v>45931</v>
      </c>
      <c r="Q503" s="119">
        <v>45992</v>
      </c>
      <c r="R503" s="120">
        <f t="shared" si="160"/>
        <v>3210512</v>
      </c>
      <c r="S503" s="118"/>
      <c r="T503" s="118"/>
      <c r="U503" s="120">
        <f t="shared" ref="U503:U504" si="253">IF($O503="MENSUAL",ROUND((((T503-S503))/30),0)*$M503,((T503-S503)/30)*$M503)</f>
        <v>0</v>
      </c>
      <c r="V503" s="148">
        <f t="shared" si="146"/>
        <v>2</v>
      </c>
      <c r="W503" s="122">
        <f t="shared" ref="W503:W504" si="254">+R503+U503</f>
        <v>3210512</v>
      </c>
      <c r="X503" s="123" t="s">
        <v>92</v>
      </c>
      <c r="Y503" s="124" t="s">
        <v>466</v>
      </c>
      <c r="Z503" s="125" t="s">
        <v>110</v>
      </c>
      <c r="AA503" s="125" t="s">
        <v>347</v>
      </c>
      <c r="AB503" s="125" t="s">
        <v>332</v>
      </c>
      <c r="AC503" s="126" t="str">
        <f>"CLE-"&amp;B503</f>
        <v>CLE-487</v>
      </c>
      <c r="AD503" s="123">
        <v>80111600</v>
      </c>
      <c r="AE503" s="47" t="s">
        <v>733</v>
      </c>
      <c r="AF503" s="127" t="s">
        <v>717</v>
      </c>
      <c r="AG503" s="127" t="s">
        <v>717</v>
      </c>
      <c r="AH503" s="141">
        <f t="shared" ref="AH503:AH504" si="255">+V503</f>
        <v>2</v>
      </c>
      <c r="AI503" s="132" t="s">
        <v>96</v>
      </c>
      <c r="AJ503" s="151" t="s">
        <v>97</v>
      </c>
      <c r="AK503" s="128">
        <f t="shared" ref="AK503:AK504" si="256">+W503</f>
        <v>3210512</v>
      </c>
      <c r="AL503" s="128">
        <f t="shared" si="159"/>
        <v>3210512</v>
      </c>
      <c r="AM503" s="128"/>
      <c r="AN503" s="132" t="s">
        <v>94</v>
      </c>
      <c r="AO503" s="132" t="s">
        <v>98</v>
      </c>
      <c r="AP503" s="152" t="s">
        <v>99</v>
      </c>
      <c r="AQ503" s="153" t="s">
        <v>100</v>
      </c>
      <c r="AR503" s="129" t="s">
        <v>32</v>
      </c>
      <c r="AS503" s="130" t="s">
        <v>624</v>
      </c>
      <c r="AT503" s="131" t="s">
        <v>102</v>
      </c>
      <c r="AU503" s="132" t="s">
        <v>94</v>
      </c>
      <c r="AV503" s="132" t="s">
        <v>110</v>
      </c>
      <c r="AW503" s="133" t="s">
        <v>103</v>
      </c>
      <c r="AX503" s="133" t="s">
        <v>104</v>
      </c>
      <c r="AY503" s="133" t="s">
        <v>105</v>
      </c>
      <c r="AZ503" s="133" t="s">
        <v>103</v>
      </c>
      <c r="BA503" s="133"/>
      <c r="BB503" s="133"/>
    </row>
    <row r="504" spans="1:55" s="3" customFormat="1" ht="72">
      <c r="A504" s="112" t="s">
        <v>113</v>
      </c>
      <c r="B504" s="113">
        <v>488</v>
      </c>
      <c r="C504" s="113" t="s">
        <v>85</v>
      </c>
      <c r="D504" s="113" t="s">
        <v>5</v>
      </c>
      <c r="E504" s="113" t="s">
        <v>9</v>
      </c>
      <c r="F504" s="113"/>
      <c r="G504" s="114" t="s">
        <v>106</v>
      </c>
      <c r="H504" s="114" t="s">
        <v>107</v>
      </c>
      <c r="I504" s="113" t="s">
        <v>115</v>
      </c>
      <c r="J504" s="113">
        <v>4</v>
      </c>
      <c r="K504" s="115">
        <v>5700000</v>
      </c>
      <c r="L504" s="116">
        <v>0.04</v>
      </c>
      <c r="M504" s="117">
        <f t="shared" ref="M504" si="257">+K504*(1+L504)</f>
        <v>5928000</v>
      </c>
      <c r="N504" s="113">
        <v>1</v>
      </c>
      <c r="O504" s="113" t="s">
        <v>91</v>
      </c>
      <c r="P504" s="119">
        <v>45962</v>
      </c>
      <c r="Q504" s="119">
        <v>46006</v>
      </c>
      <c r="R504" s="120">
        <f t="shared" si="160"/>
        <v>8892000</v>
      </c>
      <c r="S504" s="121"/>
      <c r="T504" s="118"/>
      <c r="U504" s="120">
        <f t="shared" si="253"/>
        <v>0</v>
      </c>
      <c r="V504" s="148">
        <f>ROUND((((Q504-P504)+(T504-S504))/30),1)</f>
        <v>1.5</v>
      </c>
      <c r="W504" s="122">
        <f t="shared" si="254"/>
        <v>8892000</v>
      </c>
      <c r="X504" s="123" t="s">
        <v>92</v>
      </c>
      <c r="Y504" s="124" t="s">
        <v>93</v>
      </c>
      <c r="Z504" s="125" t="s">
        <v>110</v>
      </c>
      <c r="AA504" s="125" t="s">
        <v>347</v>
      </c>
      <c r="AB504" s="125" t="s">
        <v>332</v>
      </c>
      <c r="AC504" s="126" t="str">
        <f>"CON-"&amp;B504</f>
        <v>CON-488</v>
      </c>
      <c r="AD504" s="123">
        <v>80111600</v>
      </c>
      <c r="AE504" s="47" t="s">
        <v>737</v>
      </c>
      <c r="AF504" s="127">
        <f t="shared" ref="AF504" si="258">+P504</f>
        <v>45962</v>
      </c>
      <c r="AG504" s="127">
        <f t="shared" ref="AG504" si="259">+AF504</f>
        <v>45962</v>
      </c>
      <c r="AH504" s="141">
        <f t="shared" si="255"/>
        <v>1.5</v>
      </c>
      <c r="AI504" s="132" t="s">
        <v>96</v>
      </c>
      <c r="AJ504" s="151" t="s">
        <v>97</v>
      </c>
      <c r="AK504" s="128">
        <f t="shared" si="256"/>
        <v>8892000</v>
      </c>
      <c r="AL504" s="128">
        <f t="shared" si="159"/>
        <v>8892000</v>
      </c>
      <c r="AM504" s="128"/>
      <c r="AN504" s="132" t="s">
        <v>94</v>
      </c>
      <c r="AO504" s="132" t="s">
        <v>98</v>
      </c>
      <c r="AP504" s="152" t="s">
        <v>99</v>
      </c>
      <c r="AQ504" s="153" t="s">
        <v>100</v>
      </c>
      <c r="AR504" s="129" t="str">
        <f t="shared" ref="AR504" si="260">E504</f>
        <v xml:space="preserve">OFICINA DE DESARROLLO Y PLANEACIÓN </v>
      </c>
      <c r="AS504" s="130" t="s">
        <v>101</v>
      </c>
      <c r="AT504" s="131" t="s">
        <v>102</v>
      </c>
      <c r="AU504" s="132" t="s">
        <v>94</v>
      </c>
      <c r="AV504" s="132" t="s">
        <v>94</v>
      </c>
      <c r="AW504" s="133" t="s">
        <v>103</v>
      </c>
      <c r="AX504" s="133" t="s">
        <v>104</v>
      </c>
      <c r="AY504" s="133" t="s">
        <v>105</v>
      </c>
      <c r="AZ504" s="133" t="s">
        <v>103</v>
      </c>
      <c r="BA504" s="133"/>
      <c r="BB504" s="133"/>
      <c r="BC504" s="154"/>
    </row>
    <row r="505" spans="1:55" s="3" customFormat="1" ht="84">
      <c r="A505" s="183" t="s">
        <v>113</v>
      </c>
      <c r="B505" s="113">
        <v>489</v>
      </c>
      <c r="C505" s="113" t="s">
        <v>85</v>
      </c>
      <c r="D505" s="113" t="s">
        <v>5</v>
      </c>
      <c r="E505" s="113" t="s">
        <v>9</v>
      </c>
      <c r="F505" s="113"/>
      <c r="G505" s="114" t="s">
        <v>106</v>
      </c>
      <c r="H505" s="114" t="s">
        <v>107</v>
      </c>
      <c r="I505" s="113" t="s">
        <v>115</v>
      </c>
      <c r="J505" s="113">
        <v>4</v>
      </c>
      <c r="K505" s="185">
        <v>6200000</v>
      </c>
      <c r="L505" s="186">
        <v>0.04</v>
      </c>
      <c r="M505" s="117">
        <f t="shared" ref="M505" si="261">+K505*(1+L505)</f>
        <v>6448000</v>
      </c>
      <c r="N505" s="113">
        <v>1</v>
      </c>
      <c r="O505" s="113" t="s">
        <v>91</v>
      </c>
      <c r="P505" s="119">
        <v>45962</v>
      </c>
      <c r="Q505" s="119">
        <v>46006</v>
      </c>
      <c r="R505" s="120">
        <f t="shared" ref="R505" si="262">M505*V505</f>
        <v>9672000</v>
      </c>
      <c r="S505" s="121"/>
      <c r="T505" s="118"/>
      <c r="U505" s="120">
        <f t="shared" ref="U505" si="263">IF($O505="MENSUAL",ROUND((((T505-S505))/30),0)*$M505,((T505-S505)/30)*$M505)</f>
        <v>0</v>
      </c>
      <c r="V505" s="148">
        <f>ROUND((((Q505-P505)+(T505-S505))/30),1)</f>
        <v>1.5</v>
      </c>
      <c r="W505" s="122">
        <f t="shared" ref="W505" si="264">+R505+U505</f>
        <v>9672000</v>
      </c>
      <c r="X505" s="123" t="s">
        <v>703</v>
      </c>
      <c r="Y505" s="124" t="s">
        <v>93</v>
      </c>
      <c r="Z505" s="125" t="s">
        <v>110</v>
      </c>
      <c r="AA505" s="125" t="s">
        <v>347</v>
      </c>
      <c r="AB505" s="125" t="s">
        <v>332</v>
      </c>
      <c r="AC505" s="126" t="str">
        <f>"CON-"&amp;B505</f>
        <v>CON-489</v>
      </c>
      <c r="AD505" s="123">
        <v>80111600</v>
      </c>
      <c r="AE505" s="47" t="s">
        <v>738</v>
      </c>
      <c r="AF505" s="127">
        <f t="shared" ref="AF505" si="265">+P505</f>
        <v>45962</v>
      </c>
      <c r="AG505" s="127">
        <f t="shared" ref="AG505" si="266">+AF505</f>
        <v>45962</v>
      </c>
      <c r="AH505" s="141">
        <f t="shared" ref="AH505" si="267">+V505</f>
        <v>1.5</v>
      </c>
      <c r="AI505" s="132" t="s">
        <v>96</v>
      </c>
      <c r="AJ505" s="151" t="s">
        <v>97</v>
      </c>
      <c r="AK505" s="128">
        <f t="shared" ref="AK505" si="268">+W505</f>
        <v>9672000</v>
      </c>
      <c r="AL505" s="128">
        <f t="shared" ref="AL505" si="269">+AK505</f>
        <v>9672000</v>
      </c>
      <c r="AM505" s="128"/>
      <c r="AN505" s="132" t="s">
        <v>94</v>
      </c>
      <c r="AO505" s="132" t="s">
        <v>98</v>
      </c>
      <c r="AP505" s="152" t="s">
        <v>99</v>
      </c>
      <c r="AQ505" s="153" t="s">
        <v>100</v>
      </c>
      <c r="AR505" s="129" t="str">
        <f t="shared" ref="AR505" si="270">E505</f>
        <v xml:space="preserve">OFICINA DE DESARROLLO Y PLANEACIÓN </v>
      </c>
      <c r="AS505" s="130" t="s">
        <v>101</v>
      </c>
      <c r="AT505" s="131" t="s">
        <v>102</v>
      </c>
      <c r="AU505" s="132" t="s">
        <v>94</v>
      </c>
      <c r="AV505" s="132" t="s">
        <v>94</v>
      </c>
      <c r="AW505" s="133" t="s">
        <v>103</v>
      </c>
      <c r="AX505" s="133" t="s">
        <v>104</v>
      </c>
      <c r="AY505" s="133" t="s">
        <v>105</v>
      </c>
      <c r="AZ505" s="133" t="s">
        <v>103</v>
      </c>
      <c r="BA505" s="133"/>
      <c r="BB505" s="133"/>
      <c r="BC505" s="93"/>
    </row>
    <row r="506" spans="1:55" s="191" customFormat="1" ht="84">
      <c r="A506" s="184"/>
      <c r="B506" s="113">
        <v>490</v>
      </c>
      <c r="C506" s="113" t="s">
        <v>290</v>
      </c>
      <c r="D506" s="113" t="s">
        <v>29</v>
      </c>
      <c r="E506" s="113" t="s">
        <v>32</v>
      </c>
      <c r="F506" s="113"/>
      <c r="G506" s="114" t="s">
        <v>688</v>
      </c>
      <c r="H506" s="114" t="s">
        <v>107</v>
      </c>
      <c r="I506" s="113" t="s">
        <v>108</v>
      </c>
      <c r="J506" s="113"/>
      <c r="K506" s="185"/>
      <c r="L506" s="179">
        <v>6000000</v>
      </c>
      <c r="M506" s="117">
        <v>6000000</v>
      </c>
      <c r="N506" s="113">
        <v>1</v>
      </c>
      <c r="O506" s="113" t="s">
        <v>109</v>
      </c>
      <c r="P506" s="119">
        <v>45957</v>
      </c>
      <c r="Q506" s="119">
        <v>45988</v>
      </c>
      <c r="R506" s="120">
        <v>6000000</v>
      </c>
      <c r="S506" s="118"/>
      <c r="T506" s="118"/>
      <c r="U506" s="120">
        <v>0</v>
      </c>
      <c r="V506" s="148">
        <v>1</v>
      </c>
      <c r="W506" s="122">
        <v>6000000</v>
      </c>
      <c r="X506" s="123" t="s">
        <v>687</v>
      </c>
      <c r="Y506" s="124" t="s">
        <v>466</v>
      </c>
      <c r="Z506" s="125" t="s">
        <v>110</v>
      </c>
      <c r="AA506" s="125" t="s">
        <v>347</v>
      </c>
      <c r="AB506" s="125" t="s">
        <v>332</v>
      </c>
      <c r="AC506" s="126" t="str">
        <f>"CLE-"&amp;B506</f>
        <v>CLE-490</v>
      </c>
      <c r="AD506" s="123">
        <v>80111600</v>
      </c>
      <c r="AE506" s="47" t="s">
        <v>691</v>
      </c>
      <c r="AF506" s="127" t="s">
        <v>717</v>
      </c>
      <c r="AG506" s="127" t="s">
        <v>717</v>
      </c>
      <c r="AH506" s="141">
        <v>1</v>
      </c>
      <c r="AI506" s="132" t="s">
        <v>96</v>
      </c>
      <c r="AJ506" s="151" t="s">
        <v>97</v>
      </c>
      <c r="AK506" s="128">
        <v>6000000</v>
      </c>
      <c r="AL506" s="128">
        <v>6000000</v>
      </c>
      <c r="AM506" s="128"/>
      <c r="AN506" s="132" t="s">
        <v>94</v>
      </c>
      <c r="AO506" s="132" t="s">
        <v>98</v>
      </c>
      <c r="AP506" s="188" t="s">
        <v>99</v>
      </c>
      <c r="AQ506" s="189" t="s">
        <v>100</v>
      </c>
      <c r="AR506" s="129" t="s">
        <v>32</v>
      </c>
      <c r="AS506" s="123" t="s">
        <v>101</v>
      </c>
      <c r="AT506" s="190" t="s">
        <v>102</v>
      </c>
      <c r="AU506" s="132" t="s">
        <v>94</v>
      </c>
      <c r="AV506" s="132" t="s">
        <v>94</v>
      </c>
      <c r="AW506" s="133" t="s">
        <v>103</v>
      </c>
      <c r="AX506" s="133" t="s">
        <v>104</v>
      </c>
      <c r="AY506" s="133" t="s">
        <v>105</v>
      </c>
      <c r="AZ506" s="133" t="s">
        <v>103</v>
      </c>
      <c r="BA506" s="133"/>
      <c r="BB506" s="133"/>
      <c r="BC506" s="187"/>
    </row>
    <row r="507" spans="1:55">
      <c r="G507" s="2"/>
      <c r="H507" s="2"/>
      <c r="R507" s="84"/>
      <c r="W507" s="84"/>
      <c r="X507" s="84"/>
      <c r="Y507" s="84"/>
      <c r="Z507" s="84"/>
      <c r="AA507" s="84"/>
      <c r="AB507" s="84"/>
      <c r="AC507" s="84"/>
      <c r="AD507" s="84"/>
      <c r="AE507" s="84"/>
      <c r="AF507" s="84"/>
      <c r="AG507" s="84"/>
      <c r="AH507" s="84"/>
      <c r="AI507" s="84"/>
      <c r="AJ507" s="84"/>
      <c r="AK507" s="84"/>
      <c r="AL507" s="84"/>
    </row>
    <row r="508" spans="1:55">
      <c r="G508" s="2"/>
      <c r="H508" s="2"/>
      <c r="R508" s="84"/>
      <c r="W508" s="84"/>
      <c r="X508" s="84"/>
      <c r="Y508" s="84"/>
      <c r="Z508" s="84"/>
      <c r="AA508" s="84"/>
      <c r="AB508" s="84"/>
      <c r="AC508" s="84"/>
      <c r="AD508" s="84"/>
      <c r="AE508" s="84"/>
      <c r="AF508" s="84"/>
      <c r="AG508" s="84"/>
      <c r="AH508" s="84"/>
      <c r="AI508" s="84"/>
      <c r="AJ508" s="84"/>
      <c r="AK508" s="84"/>
      <c r="AL508" s="84"/>
    </row>
    <row r="509" spans="1:55">
      <c r="G509" s="2"/>
      <c r="H509" s="2"/>
      <c r="R509" s="84"/>
      <c r="W509" s="84"/>
      <c r="X509" s="84"/>
      <c r="Y509" s="84"/>
      <c r="Z509" s="84"/>
      <c r="AA509" s="84"/>
      <c r="AB509" s="84"/>
      <c r="AC509" s="84"/>
      <c r="AD509" s="84"/>
      <c r="AE509" s="84"/>
      <c r="AF509" s="84"/>
      <c r="AG509" s="84"/>
      <c r="AH509" s="84"/>
      <c r="AI509" s="84"/>
      <c r="AJ509" s="84"/>
      <c r="AK509" s="84"/>
      <c r="AL509" s="84"/>
    </row>
    <row r="510" spans="1:55" ht="15">
      <c r="G510" s="2"/>
      <c r="H510" s="2"/>
      <c r="R510" s="182"/>
      <c r="W510" s="84"/>
      <c r="X510" s="84"/>
      <c r="Y510" s="84"/>
      <c r="Z510" s="84"/>
      <c r="AA510" s="84"/>
      <c r="AB510" s="84"/>
      <c r="AC510" s="84"/>
      <c r="AD510" s="84"/>
      <c r="AE510" s="84"/>
      <c r="AF510" s="84"/>
      <c r="AG510" s="84"/>
      <c r="AH510" s="84"/>
      <c r="AI510" s="84"/>
      <c r="AJ510" s="84"/>
      <c r="AK510" s="84"/>
      <c r="AL510" s="84"/>
    </row>
    <row r="511" spans="1:55">
      <c r="G511" s="2"/>
      <c r="H511" s="2"/>
      <c r="R511" s="84"/>
      <c r="W511" s="84"/>
      <c r="X511" s="84"/>
      <c r="Y511" s="84"/>
      <c r="Z511" s="84"/>
      <c r="AA511" s="84"/>
      <c r="AB511" s="84"/>
      <c r="AC511" s="84"/>
      <c r="AD511" s="84"/>
      <c r="AE511" s="84"/>
      <c r="AF511" s="84"/>
      <c r="AG511" s="84"/>
      <c r="AH511" s="84"/>
      <c r="AI511" s="84"/>
      <c r="AJ511" s="84"/>
      <c r="AK511" s="84"/>
      <c r="AL511" s="84"/>
    </row>
    <row r="512" spans="1:55">
      <c r="G512" s="2"/>
      <c r="H512" s="2"/>
      <c r="R512" s="84"/>
      <c r="W512" s="84"/>
      <c r="X512" s="84"/>
      <c r="Y512" s="84"/>
      <c r="Z512" s="84"/>
      <c r="AA512" s="84"/>
      <c r="AB512" s="84"/>
      <c r="AC512" s="84"/>
      <c r="AD512" s="84"/>
      <c r="AE512" s="84"/>
      <c r="AF512" s="84"/>
      <c r="AG512" s="84"/>
      <c r="AH512" s="84"/>
      <c r="AI512" s="84"/>
      <c r="AJ512" s="84"/>
      <c r="AK512" s="84"/>
      <c r="AL512" s="84"/>
    </row>
    <row r="513" spans="4:39">
      <c r="G513" s="2"/>
      <c r="H513" s="2"/>
      <c r="R513" s="84"/>
      <c r="W513" s="84"/>
      <c r="X513" s="84"/>
      <c r="Y513" s="84"/>
      <c r="Z513" s="84"/>
      <c r="AA513" s="84"/>
      <c r="AB513" s="84"/>
      <c r="AC513" s="84"/>
      <c r="AD513" s="84"/>
      <c r="AE513" s="84"/>
      <c r="AF513" s="84"/>
      <c r="AG513" s="84"/>
      <c r="AH513" s="84"/>
      <c r="AI513" s="84"/>
      <c r="AJ513" s="84"/>
      <c r="AK513" s="84"/>
      <c r="AL513" s="84"/>
    </row>
    <row r="514" spans="4:39">
      <c r="G514" s="2"/>
      <c r="H514" s="2"/>
      <c r="R514" s="84"/>
      <c r="W514" s="84"/>
      <c r="X514" s="84"/>
      <c r="Y514" s="84"/>
      <c r="Z514" s="84"/>
      <c r="AA514" s="84"/>
      <c r="AB514" s="84"/>
      <c r="AC514" s="84"/>
      <c r="AD514" s="84"/>
      <c r="AE514" s="84"/>
      <c r="AF514" s="84"/>
      <c r="AG514" s="84"/>
      <c r="AH514" s="84"/>
      <c r="AI514" s="84"/>
      <c r="AJ514" s="84"/>
      <c r="AK514" s="84"/>
      <c r="AL514" s="84"/>
    </row>
    <row r="515" spans="4:39">
      <c r="D515" s="105"/>
      <c r="E515" s="105"/>
      <c r="F515" s="105"/>
      <c r="G515" s="2"/>
      <c r="H515" s="2"/>
      <c r="P515" s="105"/>
      <c r="Q515" s="105"/>
      <c r="T515" s="84"/>
    </row>
    <row r="516" spans="4:39">
      <c r="D516" s="106" t="s">
        <v>412</v>
      </c>
      <c r="E516" s="106"/>
      <c r="F516" s="106"/>
      <c r="G516" s="2"/>
      <c r="H516" s="2"/>
      <c r="P516" s="106" t="s">
        <v>416</v>
      </c>
      <c r="Q516" s="106"/>
      <c r="W516" s="84"/>
      <c r="AK516" s="84"/>
      <c r="AL516" s="84"/>
      <c r="AM516" s="84"/>
    </row>
    <row r="517" spans="4:39">
      <c r="D517" s="2" t="s">
        <v>413</v>
      </c>
      <c r="P517" s="2" t="s">
        <v>417</v>
      </c>
      <c r="W517" s="84"/>
    </row>
    <row r="518" spans="4:39">
      <c r="D518" s="107" t="s">
        <v>414</v>
      </c>
      <c r="E518" s="108">
        <v>45952</v>
      </c>
      <c r="P518" s="107" t="s">
        <v>414</v>
      </c>
      <c r="Q518" s="108">
        <v>45952</v>
      </c>
      <c r="R518" s="108"/>
      <c r="V518" s="167"/>
      <c r="AK518" s="84"/>
    </row>
    <row r="520" spans="4:39">
      <c r="D520" s="109" t="s">
        <v>486</v>
      </c>
    </row>
    <row r="522" spans="4:39">
      <c r="D522" s="110" t="s">
        <v>415</v>
      </c>
    </row>
    <row r="524" spans="4:39">
      <c r="D524" s="109" t="s">
        <v>487</v>
      </c>
    </row>
    <row r="525" spans="4:39">
      <c r="D525" s="2" t="s">
        <v>491</v>
      </c>
    </row>
    <row r="530" spans="19:19">
      <c r="S530" s="84"/>
    </row>
  </sheetData>
  <sheetProtection autoFilter="0"/>
  <autoFilter ref="A16:BC506" xr:uid="{7DD782BC-AC93-4E36-8123-9D8F45B77998}"/>
  <mergeCells count="10">
    <mergeCell ref="P14:R14"/>
    <mergeCell ref="S14:U14"/>
    <mergeCell ref="AZ14:BB14"/>
    <mergeCell ref="AW14:AY14"/>
    <mergeCell ref="M2:AC2"/>
    <mergeCell ref="M3:AC3"/>
    <mergeCell ref="Q5:AB6"/>
    <mergeCell ref="V7:Y7"/>
    <mergeCell ref="C9:C11"/>
    <mergeCell ref="F9:F11"/>
  </mergeCells>
  <phoneticPr fontId="15" type="noConversion"/>
  <conditionalFormatting sqref="Z17:AA503">
    <cfRule type="cellIs" dxfId="6" priority="8" operator="equal">
      <formula>"NO"</formula>
    </cfRule>
  </conditionalFormatting>
  <conditionalFormatting sqref="AB17:AB506">
    <cfRule type="cellIs" dxfId="5" priority="7" operator="equal">
      <formula>"SI"</formula>
    </cfRule>
  </conditionalFormatting>
  <conditionalFormatting sqref="Z504:AA504">
    <cfRule type="cellIs" dxfId="4" priority="6" operator="equal">
      <formula>"NO"</formula>
    </cfRule>
  </conditionalFormatting>
  <conditionalFormatting sqref="Z505:AA505">
    <cfRule type="cellIs" dxfId="3" priority="4" operator="equal">
      <formula>"NO"</formula>
    </cfRule>
  </conditionalFormatting>
  <conditionalFormatting sqref="Z506:AA506">
    <cfRule type="cellIs" dxfId="2" priority="2" operator="equal">
      <formula>"NO"</formula>
    </cfRule>
  </conditionalFormatting>
  <dataValidations count="4">
    <dataValidation type="list" allowBlank="1" showInputMessage="1" showErrorMessage="1" sqref="AI17:AI113 AI115:AI447 AN384:AN446 AK506 AI461:AI505" xr:uid="{00000000-0002-0000-0400-000000000000}">
      <formula1>"DÍA(S),MES(ES),AÑO(S)"</formula1>
    </dataValidation>
    <dataValidation type="list" allowBlank="1" showInputMessage="1" showErrorMessage="1" sqref="AU17:AV113 AN17:AN383 AU115:AV447 AN447 AU461:AV470 AN461:AN470 AN475:AN477 AP506 AN480:AN505 AW506:AX506 AU472:AV505" xr:uid="{00000000-0002-0000-0400-000001000000}">
      <formula1>"SI,NO"</formula1>
    </dataValidation>
    <dataValidation type="list" allowBlank="1" showInputMessage="1" showErrorMessage="1" sqref="I17:I152 I238:I244 I279:I281 I283:I447 I461:I470 J506 I472:I505" xr:uid="{00000000-0002-0000-0400-000002000000}">
      <formula1>"ASESOR,PROFESIONAL ESPECIALIZADO,PROFESIONAL UNIVERSITARIO,TÉCNICO,ASISTENCIAL,OTRO"</formula1>
    </dataValidation>
    <dataValidation type="list" allowBlank="1" showInputMessage="1" sqref="AF17:AG237 AF241:AG447 AH506:AI506 AF461:AG505" xr:uid="{00000000-0002-0000-0400-000003000000}">
      <formula1>"enero,ferebro,marzo,abril,mayo,junio,julio,agosto,septiembre,octubre,noviembre,diciembre"</formula1>
    </dataValidation>
  </dataValidations>
  <pageMargins left="0.23622047244094491" right="0.23622047244094491" top="0.74803149606299213" bottom="0.74803149606299213" header="0.31496062992125984" footer="0.31496062992125984"/>
  <pageSetup paperSize="3" scale="28" fitToHeight="0" orientation="landscape" r:id="rId1"/>
  <headerFooter>
    <oddHeader>&amp;RPLAN  ANUAL DE ADQUISICIONES  - PLAN DE CONTRATISTAS 
VIGENCIA 2024</oddHeader>
    <oddFooter xml:space="preserve">&amp;R&amp;N
Proyecto :Paula Citlalli Piñeros Fuentes
Oficina de Desarrollo y Planeación </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'C:\Users\andresbarrezueta\Library\Containers\com.microsoft.Excel\Data\Documents\C:\Users\jeespitias\OneDrive - Universidad Pedagogica Nacional\Documentos\JhonE\Presupuesto\Ppto 2023\[PAA UPN 2023 Consolidados 06Ene2023.xlsx]Listas'!#REF!</xm:f>
          </x14:formula1>
          <xm:sqref>AO17:AO138 AO142 AJ17:AJ142 AJ241:AJ244 AO241:AO244 AJ279:AJ281 AO279:AO281 AO283:AO284 AJ283:AJ284 AJ286:AJ447 AO286:AO447 AO461:AO470 AO475:AO477 AQ506 AO480:AO505 AL506 AJ461:AJ505</xm:sqref>
        </x14:dataValidation>
        <x14:dataValidation type="list" allowBlank="1" showInputMessage="1" showErrorMessage="1" xr:uid="{00000000-0002-0000-0400-000005000000}">
          <x14:formula1>
            <xm:f>'D:\Users\andresbarrezueta\Library\Containers\com.microsoft.Excel\Data\Documents\C:\Users\jeespitias\OneDrive - Universidad Pedagogica Nacional\Documentos\JhonE\Presupuesto\Ppto 2023\[PAA UPN 2023 Consolidados 06Ene2023.xlsx]Listas'!#REF!</xm:f>
          </x14:formula1>
          <xm:sqref>AO285 AJ285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5D167-F395-4939-9C78-A6A34F9EDBFC}">
  <dimension ref="A1:B38"/>
  <sheetViews>
    <sheetView topLeftCell="A5" workbookViewId="0">
      <selection activeCell="A37" sqref="A37"/>
    </sheetView>
  </sheetViews>
  <sheetFormatPr baseColWidth="10" defaultRowHeight="15"/>
  <cols>
    <col min="1" max="1" width="15.5703125" bestFit="1" customWidth="1"/>
  </cols>
  <sheetData>
    <row r="1" spans="1:2">
      <c r="A1" s="170">
        <v>10328338</v>
      </c>
      <c r="B1" s="171">
        <v>10328338</v>
      </c>
    </row>
    <row r="2" spans="1:2">
      <c r="A2" s="170">
        <v>11053760</v>
      </c>
      <c r="B2" s="171">
        <v>11053760</v>
      </c>
    </row>
    <row r="3" spans="1:2">
      <c r="A3" s="170">
        <v>11406052</v>
      </c>
      <c r="B3" s="171">
        <v>11406052</v>
      </c>
    </row>
    <row r="4" spans="1:2">
      <c r="A4" s="170">
        <v>15259012</v>
      </c>
      <c r="B4" s="171">
        <v>15259012</v>
      </c>
    </row>
    <row r="5" spans="1:2">
      <c r="A5" s="170">
        <v>13352244</v>
      </c>
      <c r="B5" s="171">
        <v>13352244</v>
      </c>
    </row>
    <row r="6" spans="1:2">
      <c r="A6" s="170">
        <v>13538842</v>
      </c>
      <c r="B6" s="171">
        <v>13538842</v>
      </c>
    </row>
    <row r="7" spans="1:2">
      <c r="A7" s="170">
        <v>16440556</v>
      </c>
      <c r="B7" s="171">
        <v>16440556</v>
      </c>
    </row>
    <row r="8" spans="1:2">
      <c r="A8" s="170">
        <v>12803604</v>
      </c>
      <c r="B8" s="171">
        <v>12803604</v>
      </c>
    </row>
    <row r="9" spans="1:2">
      <c r="A9" s="170">
        <v>10328332</v>
      </c>
      <c r="B9" s="171">
        <v>10328332</v>
      </c>
    </row>
    <row r="10" spans="1:2">
      <c r="A10" s="170">
        <v>12803604</v>
      </c>
      <c r="B10" s="171">
        <v>12803604</v>
      </c>
    </row>
    <row r="11" spans="1:2">
      <c r="A11" s="170">
        <v>9076804</v>
      </c>
      <c r="B11" s="171">
        <v>9076804</v>
      </c>
    </row>
    <row r="12" spans="1:2">
      <c r="A12" s="170">
        <v>13352244</v>
      </c>
      <c r="B12" s="171">
        <v>13352244</v>
      </c>
    </row>
    <row r="13" spans="1:2">
      <c r="A13" s="170">
        <v>13230044</v>
      </c>
      <c r="B13" s="171">
        <v>13230044</v>
      </c>
    </row>
    <row r="14" spans="1:2">
      <c r="A14" s="170">
        <v>13352244</v>
      </c>
      <c r="B14" s="171">
        <v>13352244</v>
      </c>
    </row>
    <row r="15" spans="1:2">
      <c r="A15" s="170">
        <v>16440556</v>
      </c>
      <c r="B15" s="171">
        <v>16440556</v>
      </c>
    </row>
    <row r="16" spans="1:2">
      <c r="A16" s="170">
        <v>10328338</v>
      </c>
      <c r="B16" s="171">
        <v>10328338</v>
      </c>
    </row>
    <row r="17" spans="1:2">
      <c r="A17" s="170">
        <v>21288518</v>
      </c>
      <c r="B17" s="171">
        <v>21288518</v>
      </c>
    </row>
    <row r="18" spans="1:2">
      <c r="A18" s="170">
        <v>13352244</v>
      </c>
      <c r="B18" s="171">
        <v>13352244</v>
      </c>
    </row>
    <row r="19" spans="1:2">
      <c r="A19" s="170">
        <v>10328338</v>
      </c>
      <c r="B19" s="171">
        <v>10328338</v>
      </c>
    </row>
    <row r="20" spans="1:2">
      <c r="A20" s="170">
        <v>13679614</v>
      </c>
      <c r="B20" s="171">
        <v>13679614</v>
      </c>
    </row>
    <row r="21" spans="1:2">
      <c r="A21" s="170">
        <v>10328332</v>
      </c>
      <c r="B21" s="171">
        <v>10328332</v>
      </c>
    </row>
    <row r="22" spans="1:2">
      <c r="A22" s="170">
        <v>9076804</v>
      </c>
      <c r="B22" s="171">
        <v>9076804</v>
      </c>
    </row>
    <row r="23" spans="1:2">
      <c r="A23" s="170">
        <v>16440556</v>
      </c>
      <c r="B23" s="171">
        <v>16440556</v>
      </c>
    </row>
    <row r="24" spans="1:2">
      <c r="A24" s="170">
        <v>10328338</v>
      </c>
      <c r="B24" s="171">
        <v>10328338</v>
      </c>
    </row>
    <row r="25" spans="1:2">
      <c r="A25" s="170">
        <v>13352244</v>
      </c>
      <c r="B25" s="171">
        <v>13352244</v>
      </c>
    </row>
    <row r="26" spans="1:2">
      <c r="A26" s="170">
        <v>10328332</v>
      </c>
      <c r="B26" s="171">
        <v>10328332</v>
      </c>
    </row>
    <row r="27" spans="1:2">
      <c r="A27" s="170">
        <v>9076804</v>
      </c>
      <c r="B27" s="171">
        <v>9076804</v>
      </c>
    </row>
    <row r="28" spans="1:2">
      <c r="A28" s="170">
        <v>21124204</v>
      </c>
      <c r="B28" s="171">
        <v>21124204</v>
      </c>
    </row>
    <row r="29" spans="1:2">
      <c r="A29" s="170">
        <v>15668524</v>
      </c>
      <c r="B29" s="171">
        <v>15668524</v>
      </c>
    </row>
    <row r="30" spans="1:2">
      <c r="A30" s="170">
        <v>16440556</v>
      </c>
      <c r="B30" s="171">
        <v>16440556</v>
      </c>
    </row>
    <row r="31" spans="1:2">
      <c r="A31" s="170">
        <v>21032204</v>
      </c>
      <c r="B31" s="171">
        <v>21032204</v>
      </c>
    </row>
    <row r="32" spans="1:2">
      <c r="A32" s="170">
        <v>9076804</v>
      </c>
      <c r="B32" s="171">
        <v>9076804</v>
      </c>
    </row>
    <row r="33" spans="1:2">
      <c r="A33" s="170">
        <v>16918002</v>
      </c>
      <c r="B33" s="171">
        <v>16918002</v>
      </c>
    </row>
    <row r="34" spans="1:2">
      <c r="A34" s="170">
        <v>15259012</v>
      </c>
      <c r="B34" s="171">
        <v>15259012</v>
      </c>
    </row>
    <row r="35" spans="1:2">
      <c r="A35" s="170">
        <v>20469892</v>
      </c>
      <c r="B35" s="171">
        <v>20469892</v>
      </c>
    </row>
    <row r="36" spans="1:2">
      <c r="A36" s="170">
        <v>13230044</v>
      </c>
      <c r="B36" s="171">
        <v>13230044</v>
      </c>
    </row>
    <row r="37" spans="1:2">
      <c r="A37" s="170">
        <v>10328332</v>
      </c>
      <c r="B37" s="171">
        <v>10328332</v>
      </c>
    </row>
    <row r="38" spans="1:2">
      <c r="A38" s="170">
        <v>7426624</v>
      </c>
      <c r="B38" s="171">
        <v>7426624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F10" sqref="F10"/>
    </sheetView>
  </sheetViews>
  <sheetFormatPr baseColWidth="10"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B10"/>
  <sheetViews>
    <sheetView topLeftCell="AM2" workbookViewId="0">
      <selection activeCell="AO38" sqref="AO38"/>
    </sheetView>
  </sheetViews>
  <sheetFormatPr baseColWidth="10" defaultRowHeight="15"/>
  <cols>
    <col min="9" max="9" width="14" customWidth="1"/>
    <col min="13" max="13" width="13" bestFit="1" customWidth="1"/>
    <col min="17" max="17" width="14.5703125" bestFit="1" customWidth="1"/>
    <col min="18" max="18" width="16.28515625" customWidth="1"/>
    <col min="23" max="23" width="15" customWidth="1"/>
    <col min="31" max="31" width="47.5703125" customWidth="1"/>
  </cols>
  <sheetData>
    <row r="1" spans="1:54">
      <c r="Q1" s="165"/>
      <c r="R1" s="165"/>
    </row>
    <row r="2" spans="1:54">
      <c r="Q2" s="165"/>
      <c r="R2" s="165"/>
    </row>
    <row r="3" spans="1:54" s="2" customFormat="1" ht="72" hidden="1">
      <c r="A3" s="11" t="s">
        <v>318</v>
      </c>
      <c r="B3" s="11"/>
      <c r="C3" s="13" t="s">
        <v>85</v>
      </c>
      <c r="D3" s="13" t="s">
        <v>12</v>
      </c>
      <c r="E3" s="13" t="s">
        <v>16</v>
      </c>
      <c r="F3" s="13" t="s">
        <v>179</v>
      </c>
      <c r="G3" s="39" t="s">
        <v>106</v>
      </c>
      <c r="H3" s="39" t="s">
        <v>107</v>
      </c>
      <c r="I3" s="13" t="s">
        <v>108</v>
      </c>
      <c r="J3" s="13">
        <v>6</v>
      </c>
      <c r="K3" s="10">
        <v>4400000</v>
      </c>
      <c r="L3" s="14">
        <v>0.05</v>
      </c>
      <c r="M3" s="22">
        <f>+K3*(1+L3)</f>
        <v>4620000</v>
      </c>
      <c r="N3" s="13">
        <v>1</v>
      </c>
      <c r="O3" s="13" t="s">
        <v>109</v>
      </c>
      <c r="P3" s="9">
        <v>45698</v>
      </c>
      <c r="Q3" s="24">
        <v>46001</v>
      </c>
      <c r="R3" s="23">
        <f>M3*V3</f>
        <v>46200000</v>
      </c>
      <c r="S3" s="9"/>
      <c r="T3" s="9"/>
      <c r="U3" s="23">
        <f>IF($O3="MENSUAL",ROUND((((T3-S3))/30),0)*$M3,((T3-S3)/30)*$M3)</f>
        <v>0</v>
      </c>
      <c r="V3" s="139">
        <f>ROUND((((Q3-P3)+(T3-S3))/30),0)</f>
        <v>10</v>
      </c>
      <c r="W3" s="41">
        <f>+R3+U3</f>
        <v>46200000</v>
      </c>
      <c r="X3" s="12" t="s">
        <v>92</v>
      </c>
      <c r="Y3" s="42" t="s">
        <v>93</v>
      </c>
      <c r="Z3" s="46" t="s">
        <v>320</v>
      </c>
      <c r="AA3" s="46" t="s">
        <v>94</v>
      </c>
      <c r="AB3" s="46" t="s">
        <v>94</v>
      </c>
      <c r="AC3" s="66" t="str">
        <f>"CON-"&amp;B3</f>
        <v>CON-</v>
      </c>
      <c r="AD3" s="12">
        <v>80111600</v>
      </c>
      <c r="AE3" s="134" t="s">
        <v>595</v>
      </c>
      <c r="AF3" s="15" t="s">
        <v>141</v>
      </c>
      <c r="AG3" s="15" t="str">
        <f>+AF3</f>
        <v>enero</v>
      </c>
      <c r="AH3" s="140">
        <f>+V3</f>
        <v>10</v>
      </c>
      <c r="AI3" s="16" t="s">
        <v>96</v>
      </c>
      <c r="AJ3" s="17" t="s">
        <v>97</v>
      </c>
      <c r="AK3" s="18">
        <f>+W3</f>
        <v>46200000</v>
      </c>
      <c r="AL3" s="18">
        <f>+AK3</f>
        <v>46200000</v>
      </c>
      <c r="AM3" s="16" t="s">
        <v>94</v>
      </c>
      <c r="AN3" s="16" t="s">
        <v>98</v>
      </c>
      <c r="AO3" s="43" t="s">
        <v>99</v>
      </c>
      <c r="AP3" s="19" t="s">
        <v>100</v>
      </c>
      <c r="AQ3" s="20" t="str">
        <f>E3</f>
        <v>FACULTAD DE CIENCIA Y TECNOLOGÍA</v>
      </c>
      <c r="AR3" s="21" t="s">
        <v>101</v>
      </c>
      <c r="AS3" s="44" t="s">
        <v>102</v>
      </c>
      <c r="AT3" s="16" t="s">
        <v>94</v>
      </c>
      <c r="AU3" s="16" t="s">
        <v>94</v>
      </c>
      <c r="AV3" s="45" t="s">
        <v>103</v>
      </c>
      <c r="AW3" s="45" t="s">
        <v>104</v>
      </c>
      <c r="AX3" s="45" t="s">
        <v>105</v>
      </c>
      <c r="AY3" s="45" t="s">
        <v>103</v>
      </c>
      <c r="AZ3" s="45"/>
      <c r="BA3" s="45"/>
      <c r="BB3" s="93"/>
    </row>
    <row r="4" spans="1:54" s="2" customFormat="1" ht="72" hidden="1">
      <c r="A4" s="11" t="s">
        <v>318</v>
      </c>
      <c r="B4" s="11"/>
      <c r="C4" s="13" t="s">
        <v>85</v>
      </c>
      <c r="D4" s="13" t="s">
        <v>12</v>
      </c>
      <c r="E4" s="13" t="s">
        <v>16</v>
      </c>
      <c r="F4" s="13" t="s">
        <v>179</v>
      </c>
      <c r="G4" s="39" t="s">
        <v>106</v>
      </c>
      <c r="H4" s="39" t="s">
        <v>107</v>
      </c>
      <c r="I4" s="13" t="s">
        <v>108</v>
      </c>
      <c r="J4" s="13">
        <v>6</v>
      </c>
      <c r="K4" s="10">
        <v>4400000</v>
      </c>
      <c r="L4" s="14">
        <v>0.05</v>
      </c>
      <c r="M4" s="22">
        <f>+K4*(1+L4)</f>
        <v>4620000</v>
      </c>
      <c r="N4" s="13">
        <v>1</v>
      </c>
      <c r="O4" s="13" t="s">
        <v>109</v>
      </c>
      <c r="P4" s="9">
        <v>45698</v>
      </c>
      <c r="Q4" s="24">
        <v>46001</v>
      </c>
      <c r="R4" s="23">
        <f>M4*V4</f>
        <v>46200000</v>
      </c>
      <c r="S4" s="9"/>
      <c r="T4" s="9"/>
      <c r="U4" s="23">
        <f>IF($O4="MENSUAL",ROUND((((T4-S4))/30),0)*$M4,((T4-S4)/30)*$M4)</f>
        <v>0</v>
      </c>
      <c r="V4" s="139">
        <f>ROUND((((Q4-P4)+(T4-S4))/30),0)</f>
        <v>10</v>
      </c>
      <c r="W4" s="41">
        <f>+R4+U4</f>
        <v>46200000</v>
      </c>
      <c r="X4" s="12" t="s">
        <v>92</v>
      </c>
      <c r="Y4" s="42" t="s">
        <v>93</v>
      </c>
      <c r="Z4" s="46" t="s">
        <v>320</v>
      </c>
      <c r="AA4" s="46" t="s">
        <v>94</v>
      </c>
      <c r="AB4" s="46" t="s">
        <v>94</v>
      </c>
      <c r="AC4" s="66" t="str">
        <f>"CON-"&amp;B4</f>
        <v>CON-</v>
      </c>
      <c r="AD4" s="12">
        <v>80111600</v>
      </c>
      <c r="AE4" s="134" t="s">
        <v>596</v>
      </c>
      <c r="AF4" s="15" t="s">
        <v>141</v>
      </c>
      <c r="AG4" s="15" t="str">
        <f>+AF4</f>
        <v>enero</v>
      </c>
      <c r="AH4" s="140">
        <f>+V4</f>
        <v>10</v>
      </c>
      <c r="AI4" s="16" t="s">
        <v>96</v>
      </c>
      <c r="AJ4" s="17" t="s">
        <v>97</v>
      </c>
      <c r="AK4" s="18">
        <f>+W4</f>
        <v>46200000</v>
      </c>
      <c r="AL4" s="18">
        <f>+AK4</f>
        <v>46200000</v>
      </c>
      <c r="AM4" s="16" t="s">
        <v>94</v>
      </c>
      <c r="AN4" s="16" t="s">
        <v>98</v>
      </c>
      <c r="AO4" s="43" t="s">
        <v>99</v>
      </c>
      <c r="AP4" s="19" t="s">
        <v>100</v>
      </c>
      <c r="AQ4" s="20" t="str">
        <f>E4</f>
        <v>FACULTAD DE CIENCIA Y TECNOLOGÍA</v>
      </c>
      <c r="AR4" s="21" t="s">
        <v>101</v>
      </c>
      <c r="AS4" s="44" t="s">
        <v>102</v>
      </c>
      <c r="AT4" s="16" t="s">
        <v>94</v>
      </c>
      <c r="AU4" s="16" t="s">
        <v>94</v>
      </c>
      <c r="AV4" s="45" t="s">
        <v>103</v>
      </c>
      <c r="AW4" s="45" t="s">
        <v>104</v>
      </c>
      <c r="AX4" s="45" t="s">
        <v>105</v>
      </c>
      <c r="AY4" s="45" t="s">
        <v>103</v>
      </c>
      <c r="AZ4" s="45"/>
      <c r="BA4" s="45"/>
      <c r="BB4" s="93"/>
    </row>
    <row r="5" spans="1:54" s="2" customFormat="1" ht="60" hidden="1">
      <c r="A5" s="11" t="s">
        <v>318</v>
      </c>
      <c r="B5" s="11"/>
      <c r="C5" s="13" t="s">
        <v>85</v>
      </c>
      <c r="D5" s="13" t="s">
        <v>12</v>
      </c>
      <c r="E5" s="13" t="s">
        <v>16</v>
      </c>
      <c r="F5" s="13" t="s">
        <v>179</v>
      </c>
      <c r="G5" s="39" t="s">
        <v>106</v>
      </c>
      <c r="H5" s="39" t="s">
        <v>107</v>
      </c>
      <c r="I5" s="13" t="s">
        <v>108</v>
      </c>
      <c r="J5" s="13">
        <v>6</v>
      </c>
      <c r="K5" s="10">
        <v>4400000</v>
      </c>
      <c r="L5" s="14">
        <v>0.05</v>
      </c>
      <c r="M5" s="22">
        <f>+K5*(1+L5)</f>
        <v>4620000</v>
      </c>
      <c r="N5" s="13">
        <v>1</v>
      </c>
      <c r="O5" s="13" t="s">
        <v>109</v>
      </c>
      <c r="P5" s="9">
        <v>45698</v>
      </c>
      <c r="Q5" s="24">
        <v>46001</v>
      </c>
      <c r="R5" s="23">
        <f>M5*V5</f>
        <v>46200000</v>
      </c>
      <c r="S5" s="9"/>
      <c r="T5" s="9"/>
      <c r="U5" s="23">
        <f>IF($O5="MENSUAL",ROUND((((T5-S5))/30),0)*$M5,((T5-S5)/30)*$M5)</f>
        <v>0</v>
      </c>
      <c r="V5" s="139">
        <f>ROUND((((Q5-P5)+(T5-S5))/30),0)</f>
        <v>10</v>
      </c>
      <c r="W5" s="41">
        <f>+R5+U5</f>
        <v>46200000</v>
      </c>
      <c r="X5" s="12" t="s">
        <v>92</v>
      </c>
      <c r="Y5" s="42" t="s">
        <v>93</v>
      </c>
      <c r="Z5" s="46" t="s">
        <v>320</v>
      </c>
      <c r="AA5" s="46" t="s">
        <v>94</v>
      </c>
      <c r="AB5" s="46" t="s">
        <v>94</v>
      </c>
      <c r="AC5" s="66" t="str">
        <f>"CON-"&amp;B5</f>
        <v>CON-</v>
      </c>
      <c r="AD5" s="12">
        <v>80111600</v>
      </c>
      <c r="AE5" s="134" t="s">
        <v>594</v>
      </c>
      <c r="AF5" s="15" t="s">
        <v>141</v>
      </c>
      <c r="AG5" s="15" t="str">
        <f>+AF5</f>
        <v>enero</v>
      </c>
      <c r="AH5" s="140">
        <f>+V5</f>
        <v>10</v>
      </c>
      <c r="AI5" s="16" t="s">
        <v>96</v>
      </c>
      <c r="AJ5" s="17" t="s">
        <v>97</v>
      </c>
      <c r="AK5" s="18">
        <f>+W5</f>
        <v>46200000</v>
      </c>
      <c r="AL5" s="18">
        <f>+AK5</f>
        <v>46200000</v>
      </c>
      <c r="AM5" s="16" t="s">
        <v>94</v>
      </c>
      <c r="AN5" s="16" t="s">
        <v>98</v>
      </c>
      <c r="AO5" s="43" t="s">
        <v>99</v>
      </c>
      <c r="AP5" s="19" t="s">
        <v>100</v>
      </c>
      <c r="AQ5" s="20" t="str">
        <f>E5</f>
        <v>FACULTAD DE CIENCIA Y TECNOLOGÍA</v>
      </c>
      <c r="AR5" s="21" t="s">
        <v>101</v>
      </c>
      <c r="AS5" s="44" t="s">
        <v>102</v>
      </c>
      <c r="AT5" s="16" t="s">
        <v>94</v>
      </c>
      <c r="AU5" s="16" t="s">
        <v>94</v>
      </c>
      <c r="AV5" s="45" t="s">
        <v>103</v>
      </c>
      <c r="AW5" s="45" t="s">
        <v>104</v>
      </c>
      <c r="AX5" s="45" t="s">
        <v>105</v>
      </c>
      <c r="AY5" s="45" t="s">
        <v>103</v>
      </c>
      <c r="AZ5" s="45"/>
      <c r="BA5" s="45"/>
      <c r="BB5" s="93"/>
    </row>
    <row r="6" spans="1:54" s="2" customFormat="1" ht="60" hidden="1">
      <c r="A6" s="11" t="s">
        <v>318</v>
      </c>
      <c r="B6" s="11"/>
      <c r="C6" s="13" t="s">
        <v>85</v>
      </c>
      <c r="D6" s="13" t="s">
        <v>5</v>
      </c>
      <c r="E6" s="13" t="s">
        <v>16</v>
      </c>
      <c r="F6" s="13" t="s">
        <v>179</v>
      </c>
      <c r="G6" s="39" t="s">
        <v>593</v>
      </c>
      <c r="H6" s="39" t="s">
        <v>107</v>
      </c>
      <c r="I6" s="13" t="s">
        <v>144</v>
      </c>
      <c r="J6" s="13">
        <v>3</v>
      </c>
      <c r="K6" s="10">
        <f>+SALARIOS!C10</f>
        <v>2600000</v>
      </c>
      <c r="L6" s="14">
        <v>0.05</v>
      </c>
      <c r="M6" s="22">
        <f>+K6*(1+L6)</f>
        <v>2730000</v>
      </c>
      <c r="N6" s="13">
        <v>1</v>
      </c>
      <c r="O6" s="13" t="s">
        <v>109</v>
      </c>
      <c r="P6" s="9">
        <v>45698</v>
      </c>
      <c r="Q6" s="24">
        <v>46001</v>
      </c>
      <c r="R6" s="23">
        <f>M6*V6</f>
        <v>27300000</v>
      </c>
      <c r="S6" s="9"/>
      <c r="T6" s="9"/>
      <c r="U6" s="23">
        <f>IF($O6="MENSUAL",ROUND((((T6-S6))/30),0)*$M6,((T6-S6)/30)*$M6)</f>
        <v>0</v>
      </c>
      <c r="V6" s="139">
        <f>ROUND((((Q6-P6)+(T6-S6))/30),0)</f>
        <v>10</v>
      </c>
      <c r="W6" s="41">
        <f>+R6+U6</f>
        <v>27300000</v>
      </c>
      <c r="X6" s="12" t="s">
        <v>92</v>
      </c>
      <c r="Y6" s="42" t="s">
        <v>93</v>
      </c>
      <c r="Z6" s="46" t="s">
        <v>320</v>
      </c>
      <c r="AA6" s="46" t="s">
        <v>94</v>
      </c>
      <c r="AB6" s="46" t="s">
        <v>94</v>
      </c>
      <c r="AC6" s="66" t="str">
        <f>"CON-"&amp;B6</f>
        <v>CON-</v>
      </c>
      <c r="AD6" s="12">
        <v>80111600</v>
      </c>
      <c r="AE6" s="134" t="s">
        <v>597</v>
      </c>
      <c r="AF6" s="15" t="s">
        <v>141</v>
      </c>
      <c r="AG6" s="15" t="str">
        <f>+AF6</f>
        <v>enero</v>
      </c>
      <c r="AH6" s="140">
        <f>+V6</f>
        <v>10</v>
      </c>
      <c r="AI6" s="16" t="s">
        <v>96</v>
      </c>
      <c r="AJ6" s="17" t="s">
        <v>97</v>
      </c>
      <c r="AK6" s="18">
        <f>+W6</f>
        <v>27300000</v>
      </c>
      <c r="AL6" s="18">
        <f>+AK6</f>
        <v>27300000</v>
      </c>
      <c r="AM6" s="16" t="s">
        <v>94</v>
      </c>
      <c r="AN6" s="16" t="s">
        <v>98</v>
      </c>
      <c r="AO6" s="43" t="s">
        <v>99</v>
      </c>
      <c r="AP6" s="19" t="s">
        <v>100</v>
      </c>
      <c r="AQ6" s="20" t="str">
        <f>E6</f>
        <v>FACULTAD DE CIENCIA Y TECNOLOGÍA</v>
      </c>
      <c r="AR6" s="21" t="s">
        <v>101</v>
      </c>
      <c r="AS6" s="44" t="s">
        <v>102</v>
      </c>
      <c r="AT6" s="16" t="s">
        <v>94</v>
      </c>
      <c r="AU6" s="16" t="s">
        <v>94</v>
      </c>
      <c r="AV6" s="45" t="s">
        <v>103</v>
      </c>
      <c r="AW6" s="45" t="s">
        <v>104</v>
      </c>
      <c r="AX6" s="45" t="s">
        <v>105</v>
      </c>
      <c r="AY6" s="45" t="s">
        <v>103</v>
      </c>
      <c r="AZ6" s="45"/>
      <c r="BA6" s="45"/>
      <c r="BB6" s="93"/>
    </row>
    <row r="7" spans="1:54">
      <c r="M7" s="4"/>
      <c r="R7" s="4">
        <f>SUM(R3:R6)</f>
        <v>165900000</v>
      </c>
    </row>
    <row r="9" spans="1:54" s="2" customFormat="1" ht="72">
      <c r="A9" s="11" t="s">
        <v>318</v>
      </c>
      <c r="B9" s="11"/>
      <c r="C9" s="13" t="s">
        <v>85</v>
      </c>
      <c r="D9" s="13" t="s">
        <v>12</v>
      </c>
      <c r="E9" s="13" t="s">
        <v>636</v>
      </c>
      <c r="F9" s="13"/>
      <c r="G9" s="39" t="s">
        <v>106</v>
      </c>
      <c r="H9" s="39" t="s">
        <v>107</v>
      </c>
      <c r="I9" s="13" t="s">
        <v>108</v>
      </c>
      <c r="J9" s="13">
        <v>4</v>
      </c>
      <c r="K9" s="10">
        <v>3900000</v>
      </c>
      <c r="L9" s="14">
        <v>0.05</v>
      </c>
      <c r="M9" s="22">
        <f>+K9*(1+L9)</f>
        <v>4095000</v>
      </c>
      <c r="N9" s="13">
        <v>1</v>
      </c>
      <c r="O9" s="13" t="s">
        <v>109</v>
      </c>
      <c r="P9" s="9">
        <v>45703</v>
      </c>
      <c r="Q9" s="24">
        <v>46006</v>
      </c>
      <c r="R9" s="23">
        <f>M9*V9</f>
        <v>40950000</v>
      </c>
      <c r="S9" s="9"/>
      <c r="T9" s="9"/>
      <c r="U9" s="23">
        <f>IF($O9="MENSUAL",ROUND((((T9-S9))/30),0)*$M9,((T9-S9)/30)*$M9)</f>
        <v>0</v>
      </c>
      <c r="V9" s="139">
        <f>ROUND((((Q9-P9)+(T9-S9))/30),0)</f>
        <v>10</v>
      </c>
      <c r="W9" s="41">
        <f>+R9+U9</f>
        <v>40950000</v>
      </c>
      <c r="X9" s="12" t="s">
        <v>92</v>
      </c>
      <c r="Y9" s="42" t="s">
        <v>162</v>
      </c>
      <c r="Z9" s="46" t="s">
        <v>320</v>
      </c>
      <c r="AA9" s="46" t="s">
        <v>94</v>
      </c>
      <c r="AB9" s="46" t="s">
        <v>94</v>
      </c>
      <c r="AC9" s="66" t="str">
        <f>"CON-"&amp;B9</f>
        <v>CON-</v>
      </c>
      <c r="AD9" s="12">
        <v>80111600</v>
      </c>
      <c r="AE9" s="47" t="s">
        <v>409</v>
      </c>
      <c r="AF9" s="15" t="s">
        <v>141</v>
      </c>
      <c r="AG9" s="15" t="str">
        <f>+AF9</f>
        <v>enero</v>
      </c>
      <c r="AH9" s="140">
        <f>+V9</f>
        <v>10</v>
      </c>
      <c r="AI9" s="16" t="s">
        <v>96</v>
      </c>
      <c r="AJ9" s="17" t="s">
        <v>97</v>
      </c>
      <c r="AK9" s="18">
        <f>+W9</f>
        <v>40950000</v>
      </c>
      <c r="AL9" s="18">
        <f>+AK9</f>
        <v>40950000</v>
      </c>
      <c r="AM9" s="16" t="s">
        <v>94</v>
      </c>
      <c r="AN9" s="16" t="s">
        <v>98</v>
      </c>
      <c r="AO9" s="43" t="s">
        <v>99</v>
      </c>
      <c r="AP9" s="19" t="s">
        <v>100</v>
      </c>
      <c r="AQ9" s="20" t="str">
        <f>E9</f>
        <v xml:space="preserve">Facultad de Educación </v>
      </c>
      <c r="AR9" s="21" t="s">
        <v>101</v>
      </c>
      <c r="AS9" s="44" t="s">
        <v>102</v>
      </c>
      <c r="AT9" s="16" t="s">
        <v>94</v>
      </c>
      <c r="AU9" s="16" t="s">
        <v>94</v>
      </c>
      <c r="AV9" s="45" t="s">
        <v>103</v>
      </c>
      <c r="AW9" s="45" t="s">
        <v>104</v>
      </c>
      <c r="AX9" s="45" t="s">
        <v>105</v>
      </c>
      <c r="AY9" s="45" t="s">
        <v>103</v>
      </c>
      <c r="AZ9" s="45"/>
      <c r="BA9" s="45"/>
      <c r="BB9" s="93"/>
    </row>
    <row r="10" spans="1:54" s="2" customFormat="1" ht="96" hidden="1">
      <c r="A10" s="11" t="s">
        <v>318</v>
      </c>
      <c r="B10" s="11"/>
      <c r="C10" s="13" t="s">
        <v>85</v>
      </c>
      <c r="D10" s="13" t="s">
        <v>5</v>
      </c>
      <c r="E10" s="13" t="s">
        <v>16</v>
      </c>
      <c r="F10" s="13" t="s">
        <v>179</v>
      </c>
      <c r="G10" s="39" t="s">
        <v>106</v>
      </c>
      <c r="H10" s="39" t="s">
        <v>107</v>
      </c>
      <c r="I10" s="13" t="s">
        <v>108</v>
      </c>
      <c r="J10" s="13">
        <v>5</v>
      </c>
      <c r="K10" s="10">
        <v>4200000</v>
      </c>
      <c r="L10" s="14">
        <v>0.05</v>
      </c>
      <c r="M10" s="22">
        <f>+K10*(1+L10)</f>
        <v>4410000</v>
      </c>
      <c r="N10" s="13">
        <v>1</v>
      </c>
      <c r="O10" s="13" t="s">
        <v>109</v>
      </c>
      <c r="P10" s="9">
        <v>45691</v>
      </c>
      <c r="Q10" s="24">
        <v>45991</v>
      </c>
      <c r="R10" s="23">
        <f>M10*V10</f>
        <v>44100000</v>
      </c>
      <c r="S10" s="40"/>
      <c r="T10" s="9"/>
      <c r="U10" s="23">
        <f>IF($O10="MENSUAL",ROUND((((T10-S10))/30),0)*$M10,((T10-S10)/30)*$M10)</f>
        <v>0</v>
      </c>
      <c r="V10" s="139">
        <f>ROUND((((Q10-P10)+(T10-S10))/30),0)</f>
        <v>10</v>
      </c>
      <c r="W10" s="41">
        <f>+R10+U10</f>
        <v>44100000</v>
      </c>
      <c r="X10" s="12" t="s">
        <v>92</v>
      </c>
      <c r="Y10" s="42" t="s">
        <v>93</v>
      </c>
      <c r="Z10" s="46" t="s">
        <v>364</v>
      </c>
      <c r="AA10" s="46" t="s">
        <v>94</v>
      </c>
      <c r="AB10" s="46" t="s">
        <v>94</v>
      </c>
      <c r="AC10" s="66" t="str">
        <f>"CON-"&amp;B10</f>
        <v>CON-</v>
      </c>
      <c r="AD10" s="12">
        <v>80111600</v>
      </c>
      <c r="AE10" s="47" t="s">
        <v>298</v>
      </c>
      <c r="AF10" s="15" t="s">
        <v>141</v>
      </c>
      <c r="AG10" s="15" t="str">
        <f>+AF10</f>
        <v>enero</v>
      </c>
      <c r="AH10" s="140">
        <v>10</v>
      </c>
      <c r="AI10" s="16" t="s">
        <v>96</v>
      </c>
      <c r="AJ10" s="17" t="s">
        <v>97</v>
      </c>
      <c r="AK10" s="111">
        <f>+W10</f>
        <v>44100000</v>
      </c>
      <c r="AL10" s="18">
        <f>+AK10</f>
        <v>44100000</v>
      </c>
      <c r="AM10" s="16" t="s">
        <v>94</v>
      </c>
      <c r="AN10" s="16" t="s">
        <v>98</v>
      </c>
      <c r="AO10" s="43" t="s">
        <v>99</v>
      </c>
      <c r="AP10" s="19" t="s">
        <v>100</v>
      </c>
      <c r="AQ10" s="20" t="str">
        <f>E10</f>
        <v>FACULTAD DE CIENCIA Y TECNOLOGÍA</v>
      </c>
      <c r="AR10" s="21" t="s">
        <v>101</v>
      </c>
      <c r="AS10" s="44" t="s">
        <v>102</v>
      </c>
      <c r="AT10" s="16" t="s">
        <v>94</v>
      </c>
      <c r="AU10" s="16" t="s">
        <v>94</v>
      </c>
      <c r="AV10" s="45" t="s">
        <v>103</v>
      </c>
      <c r="AW10" s="45" t="s">
        <v>104</v>
      </c>
      <c r="AX10" s="45" t="s">
        <v>105</v>
      </c>
      <c r="AY10" s="45" t="s">
        <v>103</v>
      </c>
      <c r="AZ10" s="45"/>
      <c r="BA10" s="45"/>
      <c r="BB10" s="93"/>
    </row>
  </sheetData>
  <conditionalFormatting sqref="Z3:AA6 Z9:AA10">
    <cfRule type="cellIs" dxfId="1" priority="1" operator="equal">
      <formula>"NO"</formula>
    </cfRule>
  </conditionalFormatting>
  <conditionalFormatting sqref="AB3:AB6 AB9:AB10">
    <cfRule type="cellIs" dxfId="0" priority="2" operator="equal">
      <formula>"SI"</formula>
    </cfRule>
  </conditionalFormatting>
  <dataValidations count="4">
    <dataValidation type="list" allowBlank="1" showInputMessage="1" sqref="AF3:AG6 AF9:AG10" xr:uid="{00000000-0002-0000-0600-000000000000}">
      <formula1>"enero,ferebro,marzo,abril,mayo,junio,julio,agosto,septiembre,octubre,noviembre,diciembre"</formula1>
    </dataValidation>
    <dataValidation type="list" allowBlank="1" showInputMessage="1" showErrorMessage="1" sqref="I3:I6 I9:I10" xr:uid="{00000000-0002-0000-0600-000001000000}">
      <formula1>"ASESOR,PROFESIONAL ESPECIALIZADO,PROFESIONAL UNIVERSITARIO,TÉCNICO,ASISTENCIAL,OTRO"</formula1>
    </dataValidation>
    <dataValidation type="list" allowBlank="1" showInputMessage="1" showErrorMessage="1" sqref="AM3:AM6 AM9:AM10 AT3:AU6 AT9:AU10" xr:uid="{00000000-0002-0000-0600-000002000000}">
      <formula1>"SI,NO"</formula1>
    </dataValidation>
    <dataValidation type="list" allowBlank="1" showInputMessage="1" showErrorMessage="1" sqref="AI3:AI6 AI9:AI10" xr:uid="{00000000-0002-0000-0600-000003000000}">
      <formula1>"DÍA(S),MES(ES),AÑO(S)"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'C:\Users\andresbarrezueta\Library\Containers\com.microsoft.Excel\Data\Documents\C:\Users\jeespitias\OneDrive - Universidad Pedagogica Nacional\Documentos\JhonE\Presupuesto\Ppto 2023\[PAA UPN 2023 Consolidados 06Ene2023.xlsx]Listas'!#REF!</xm:f>
          </x14:formula1>
          <xm:sqref>AJ3:AJ6 AJ9:AJ10 AN3:AN6 AN9:AN10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42DE-EEF2-454C-8735-5E64AD383346}">
  <dimension ref="B3:F34"/>
  <sheetViews>
    <sheetView workbookViewId="0">
      <selection activeCell="F27" sqref="F27"/>
    </sheetView>
  </sheetViews>
  <sheetFormatPr baseColWidth="10" defaultRowHeight="15"/>
  <cols>
    <col min="2" max="2" width="13" bestFit="1" customWidth="1"/>
  </cols>
  <sheetData>
    <row r="3" spans="2:2">
      <c r="B3" s="170">
        <v>215526</v>
      </c>
    </row>
    <row r="4" spans="2:2">
      <c r="B4" s="170">
        <v>184540</v>
      </c>
    </row>
    <row r="5" spans="2:2">
      <c r="B5" s="170">
        <v>143684</v>
      </c>
    </row>
    <row r="6" spans="2:2">
      <c r="B6" s="170">
        <v>143684</v>
      </c>
    </row>
    <row r="7" spans="2:2">
      <c r="B7" s="170">
        <v>266901</v>
      </c>
    </row>
    <row r="8" spans="2:2">
      <c r="B8" s="170">
        <v>369080</v>
      </c>
    </row>
    <row r="9" spans="2:2">
      <c r="B9" s="170">
        <v>184540</v>
      </c>
    </row>
    <row r="10" spans="2:2">
      <c r="B10" s="170">
        <v>184540</v>
      </c>
    </row>
    <row r="11" spans="2:2">
      <c r="B11" s="170">
        <v>143684</v>
      </c>
    </row>
    <row r="12" spans="2:2">
      <c r="B12" s="170">
        <v>369080</v>
      </c>
    </row>
    <row r="13" spans="2:2">
      <c r="B13" s="170">
        <v>287368</v>
      </c>
    </row>
    <row r="14" spans="2:2">
      <c r="B14" s="170">
        <v>143684</v>
      </c>
    </row>
    <row r="15" spans="2:2">
      <c r="B15" s="170">
        <v>143684</v>
      </c>
    </row>
    <row r="16" spans="2:2">
      <c r="B16" s="170">
        <v>143684</v>
      </c>
    </row>
    <row r="17" spans="2:6">
      <c r="B17" s="170">
        <v>143684</v>
      </c>
    </row>
    <row r="18" spans="2:6">
      <c r="B18" s="170">
        <v>143684</v>
      </c>
    </row>
    <row r="19" spans="2:6">
      <c r="B19" s="170">
        <v>143684</v>
      </c>
    </row>
    <row r="20" spans="2:6">
      <c r="B20" s="170">
        <v>143684</v>
      </c>
    </row>
    <row r="21" spans="2:6">
      <c r="B21" s="170">
        <v>143684</v>
      </c>
    </row>
    <row r="22" spans="2:6">
      <c r="B22" s="170">
        <v>184540</v>
      </c>
    </row>
    <row r="23" spans="2:6">
      <c r="B23" s="170">
        <v>143684</v>
      </c>
    </row>
    <row r="24" spans="2:6">
      <c r="B24" s="170">
        <v>143684</v>
      </c>
    </row>
    <row r="25" spans="2:6">
      <c r="B25" s="170">
        <v>287368</v>
      </c>
    </row>
    <row r="26" spans="2:6">
      <c r="B26" s="170">
        <v>143684</v>
      </c>
    </row>
    <row r="27" spans="2:6">
      <c r="B27" s="170">
        <v>754341</v>
      </c>
      <c r="F27">
        <v>20254504</v>
      </c>
    </row>
    <row r="28" spans="2:6">
      <c r="B28" s="170">
        <v>143684</v>
      </c>
    </row>
    <row r="29" spans="2:6">
      <c r="B29" s="170">
        <v>200072</v>
      </c>
    </row>
    <row r="30" spans="2:6">
      <c r="B30" s="170">
        <v>184540</v>
      </c>
    </row>
    <row r="31" spans="2:6">
      <c r="B31" s="170">
        <v>5350004</v>
      </c>
    </row>
    <row r="32" spans="2:6">
      <c r="B32" s="170">
        <v>9076804</v>
      </c>
    </row>
    <row r="33" spans="2:2">
      <c r="B33" s="170">
        <f>SUM(B3:B32)</f>
        <v>20254504</v>
      </c>
    </row>
    <row r="34" spans="2:2">
      <c r="B34" s="17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Props1.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5EB9CA-37C2-4F4C-A816-585CBB081FBD}">
  <ds:schemaRefs>
    <ds:schemaRef ds:uri="http://schemas.microsoft.com/sharepoint/v3/contenttype/forms"/>
  </ds:schemaRefs>
</ds:datastoreItem>
</file>

<file path=customXml/itemProps3.xml><?xml version="1.0" encoding="utf-8"?>
<ds:datastoreItem xmlns:ds="http://schemas.openxmlformats.org/officeDocument/2006/customXml" ds:itemID="{AEDA111E-C877-4F5D-9D6C-A77459B1BEC2}">
  <ds:schemaRefs>
    <ds:schemaRef ds:uri="http://schemas.microsoft.com/office/2006/metadata/properties"/>
    <ds:schemaRef ds:uri="http://purl.org/dc/terms/"/>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0eeac469-24eb-4214-b899-796533ae8a88"/>
    <ds:schemaRef ds:uri="http://purl.org/dc/dcmitype/"/>
    <ds:schemaRef ds:uri="d54fc9c2-b75c-4bd2-aeb2-e0fb610f7b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Dinámica</vt:lpstr>
      <vt:lpstr>Hoja1</vt:lpstr>
      <vt:lpstr>Hoja2</vt:lpstr>
      <vt:lpstr>Hoja6</vt:lpstr>
      <vt:lpstr>PAA Contratistas </vt:lpstr>
      <vt:lpstr>Hoja8</vt:lpstr>
      <vt:lpstr>Hoja7</vt:lpstr>
      <vt:lpstr>aplazados </vt:lpstr>
      <vt:lpstr>Hoja10</vt:lpstr>
      <vt:lpstr>Hoja9</vt:lpstr>
      <vt:lpstr>Hoja5</vt:lpstr>
      <vt:lpstr>Hoja4</vt:lpstr>
      <vt:lpstr>Hoja3</vt:lpstr>
      <vt:lpstr>SALARIOS</vt:lpstr>
      <vt:lpstr>'PAA Contratistas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SAIDA ANDREA GAITAN RUIZ</cp:lastModifiedBy>
  <cp:revision/>
  <cp:lastPrinted>2025-10-22T16:56:33Z</cp:lastPrinted>
  <dcterms:created xsi:type="dcterms:W3CDTF">2021-04-23T14:45:17Z</dcterms:created>
  <dcterms:modified xsi:type="dcterms:W3CDTF">2025-10-24T22:23:36Z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