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co-034362\Administrativos\MATRIZ GCT\PRE-CONTRACTUAL\1 PAA 2025\PAA INVERSION\"/>
    </mc:Choice>
  </mc:AlternateContent>
  <xr:revisionPtr revIDLastSave="0" documentId="13_ncr:1_{67438234-D577-45A0-AC48-C595AAB14D67}" xr6:coauthVersionLast="47" xr6:coauthVersionMax="47" xr10:uidLastSave="{00000000-0000-0000-0000-000000000000}"/>
  <bookViews>
    <workbookView xWindow="23880" yWindow="-120" windowWidth="24240" windowHeight="13140" xr2:uid="{00000000-000D-0000-FFFF-FFFF00000000}"/>
  </bookViews>
  <sheets>
    <sheet name="Hoja1" sheetId="1" r:id="rId1"/>
    <sheet name="Hoja3"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Hoja1!$A$7:$AM$690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594" i="1" l="1"/>
  <c r="M591" i="1"/>
  <c r="M621" i="1"/>
  <c r="I621" i="1"/>
  <c r="B621" i="1"/>
  <c r="M620" i="1"/>
  <c r="I620" i="1"/>
  <c r="B620" i="1"/>
  <c r="M619" i="1"/>
  <c r="I619" i="1"/>
  <c r="B619" i="1"/>
  <c r="M618" i="1"/>
  <c r="I618" i="1"/>
  <c r="B618" i="1"/>
  <c r="M617" i="1"/>
  <c r="I617" i="1"/>
  <c r="B617" i="1"/>
  <c r="M616" i="1"/>
  <c r="I616" i="1"/>
  <c r="B616" i="1"/>
  <c r="M615" i="1"/>
  <c r="I615" i="1"/>
  <c r="B615" i="1"/>
  <c r="M614" i="1"/>
  <c r="I614" i="1"/>
  <c r="B614" i="1"/>
  <c r="I613" i="1"/>
  <c r="B613" i="1"/>
  <c r="I612" i="1"/>
  <c r="B612" i="1"/>
  <c r="M611" i="1"/>
  <c r="I611" i="1"/>
  <c r="B611" i="1"/>
  <c r="M610" i="1"/>
  <c r="I610" i="1"/>
  <c r="B610" i="1"/>
  <c r="M609" i="1"/>
  <c r="I609" i="1"/>
  <c r="B609" i="1"/>
  <c r="M608" i="1"/>
  <c r="I608" i="1"/>
  <c r="B608" i="1"/>
  <c r="M607" i="1"/>
  <c r="I607" i="1"/>
  <c r="B607" i="1"/>
  <c r="M606" i="1"/>
  <c r="I606" i="1"/>
  <c r="B606" i="1"/>
  <c r="I605" i="1"/>
  <c r="B605" i="1"/>
  <c r="I604" i="1"/>
  <c r="B604" i="1"/>
  <c r="I603" i="1"/>
  <c r="B603" i="1"/>
  <c r="I602" i="1"/>
  <c r="B602" i="1"/>
  <c r="M601" i="1"/>
  <c r="I601" i="1"/>
  <c r="B601" i="1"/>
  <c r="M600" i="1"/>
  <c r="I600" i="1"/>
  <c r="B600" i="1"/>
  <c r="I599" i="1"/>
  <c r="B599" i="1"/>
  <c r="M598" i="1"/>
  <c r="I598" i="1"/>
  <c r="B598" i="1"/>
  <c r="M597" i="1"/>
  <c r="I597" i="1"/>
  <c r="B597" i="1"/>
  <c r="M596" i="1"/>
  <c r="I596" i="1"/>
  <c r="B596" i="1"/>
  <c r="I595" i="1"/>
  <c r="B595" i="1"/>
  <c r="I594" i="1"/>
  <c r="B594" i="1"/>
  <c r="M593" i="1"/>
  <c r="I593" i="1"/>
  <c r="B593" i="1"/>
  <c r="I592" i="1"/>
  <c r="B592" i="1"/>
  <c r="I591" i="1"/>
  <c r="B591" i="1"/>
  <c r="M590" i="1"/>
  <c r="I590" i="1"/>
  <c r="B590" i="1"/>
  <c r="M589" i="1"/>
  <c r="I589" i="1"/>
  <c r="B589" i="1"/>
  <c r="M588" i="1"/>
  <c r="I588" i="1"/>
  <c r="B588" i="1"/>
  <c r="I587" i="1"/>
  <c r="B587" i="1"/>
  <c r="I586" i="1"/>
  <c r="B586" i="1"/>
  <c r="I585" i="1"/>
  <c r="B585" i="1"/>
  <c r="I584" i="1"/>
  <c r="B584" i="1"/>
  <c r="I583" i="1"/>
  <c r="B583" i="1"/>
  <c r="I582" i="1"/>
  <c r="B582" i="1"/>
  <c r="M581" i="1"/>
  <c r="I581" i="1"/>
  <c r="B581" i="1"/>
  <c r="V375" i="1" l="1"/>
  <c r="U375" i="1"/>
  <c r="M375" i="1"/>
  <c r="I375" i="1"/>
  <c r="B375" i="1"/>
  <c r="M374" i="1"/>
  <c r="I374" i="1"/>
  <c r="G374" i="1"/>
  <c r="V374" i="1" s="1"/>
  <c r="B374" i="1"/>
  <c r="M373" i="1"/>
  <c r="I373" i="1"/>
  <c r="G373" i="1"/>
  <c r="V373" i="1" s="1"/>
  <c r="B373" i="1"/>
  <c r="M372" i="1"/>
  <c r="I372" i="1"/>
  <c r="G372" i="1"/>
  <c r="V372" i="1" s="1"/>
  <c r="B372" i="1"/>
  <c r="M371" i="1"/>
  <c r="I371" i="1"/>
  <c r="G371" i="1"/>
  <c r="V371" i="1" s="1"/>
  <c r="B371" i="1"/>
  <c r="M370" i="1"/>
  <c r="I370" i="1"/>
  <c r="G370" i="1"/>
  <c r="V370" i="1" s="1"/>
  <c r="B370" i="1"/>
  <c r="M369" i="1"/>
  <c r="I369" i="1"/>
  <c r="G369" i="1"/>
  <c r="V369" i="1" s="1"/>
  <c r="B369" i="1"/>
  <c r="M368" i="1"/>
  <c r="I368" i="1"/>
  <c r="G368" i="1"/>
  <c r="V368" i="1" s="1"/>
  <c r="B368" i="1"/>
  <c r="V367" i="1"/>
  <c r="U367" i="1"/>
  <c r="M367" i="1"/>
  <c r="I367" i="1"/>
  <c r="B367" i="1"/>
  <c r="M366" i="1"/>
  <c r="I366" i="1"/>
  <c r="G366" i="1"/>
  <c r="V366" i="1" s="1"/>
  <c r="B366" i="1"/>
  <c r="M365" i="1"/>
  <c r="I365" i="1"/>
  <c r="G365" i="1"/>
  <c r="V365" i="1" s="1"/>
  <c r="B365" i="1"/>
  <c r="U371" i="1" l="1"/>
  <c r="U368" i="1"/>
  <c r="U372" i="1"/>
  <c r="U369" i="1"/>
  <c r="U373" i="1"/>
  <c r="U365" i="1"/>
  <c r="U370" i="1"/>
  <c r="U374" i="1"/>
  <c r="U366" i="1"/>
  <c r="U560" i="1" l="1"/>
  <c r="V560" i="1" s="1"/>
  <c r="M560" i="1"/>
  <c r="I560" i="1"/>
  <c r="U559" i="1"/>
  <c r="V559" i="1" s="1"/>
  <c r="M559" i="1"/>
  <c r="I559" i="1"/>
  <c r="B559" i="1"/>
  <c r="U558" i="1"/>
  <c r="V558" i="1" s="1"/>
  <c r="M558" i="1"/>
  <c r="I558" i="1"/>
  <c r="B558" i="1"/>
  <c r="U557" i="1"/>
  <c r="V557" i="1" s="1"/>
  <c r="M557" i="1"/>
  <c r="I557" i="1"/>
  <c r="U556" i="1"/>
  <c r="V556" i="1" s="1"/>
  <c r="I556" i="1"/>
  <c r="U555" i="1"/>
  <c r="V555" i="1" s="1"/>
  <c r="M555" i="1"/>
  <c r="I555" i="1"/>
  <c r="B555" i="1"/>
  <c r="U554" i="1"/>
  <c r="V554" i="1" s="1"/>
  <c r="M554" i="1"/>
  <c r="I554" i="1"/>
  <c r="B554" i="1"/>
  <c r="U553" i="1"/>
  <c r="V553" i="1" s="1"/>
  <c r="M553" i="1"/>
  <c r="I553" i="1"/>
  <c r="B553" i="1"/>
  <c r="U552" i="1"/>
  <c r="V552" i="1" s="1"/>
  <c r="M552" i="1"/>
  <c r="I552" i="1"/>
  <c r="B552" i="1"/>
  <c r="U551" i="1"/>
  <c r="V551" i="1" s="1"/>
  <c r="M551" i="1"/>
  <c r="I551" i="1"/>
  <c r="B551" i="1"/>
  <c r="U550" i="1"/>
  <c r="V550" i="1" s="1"/>
  <c r="M550" i="1"/>
  <c r="I550" i="1"/>
  <c r="B550" i="1"/>
  <c r="U549" i="1"/>
  <c r="V549" i="1" s="1"/>
  <c r="I549" i="1"/>
  <c r="B549" i="1"/>
  <c r="M548" i="1"/>
  <c r="I548" i="1"/>
  <c r="G548" i="1"/>
  <c r="U548" i="1" s="1"/>
  <c r="V548" i="1" s="1"/>
  <c r="B548" i="1"/>
  <c r="M547" i="1"/>
  <c r="I547" i="1"/>
  <c r="G547" i="1"/>
  <c r="G473" i="1" s="1"/>
  <c r="U473" i="1" s="1"/>
  <c r="V473" i="1" s="1"/>
  <c r="B547" i="1"/>
  <c r="I546" i="1"/>
  <c r="G546" i="1"/>
  <c r="U546" i="1" s="1"/>
  <c r="V546" i="1" s="1"/>
  <c r="B546" i="1"/>
  <c r="U545" i="1"/>
  <c r="V545" i="1" s="1"/>
  <c r="I545" i="1"/>
  <c r="M544" i="1"/>
  <c r="I544" i="1"/>
  <c r="G544" i="1"/>
  <c r="U544" i="1" s="1"/>
  <c r="V544" i="1" s="1"/>
  <c r="U543" i="1"/>
  <c r="V543" i="1" s="1"/>
  <c r="M543" i="1"/>
  <c r="I543" i="1"/>
  <c r="B543" i="1"/>
  <c r="U542" i="1"/>
  <c r="V542" i="1" s="1"/>
  <c r="M542" i="1"/>
  <c r="I542" i="1"/>
  <c r="B542" i="1"/>
  <c r="U541" i="1"/>
  <c r="V541" i="1" s="1"/>
  <c r="M541" i="1"/>
  <c r="I541" i="1"/>
  <c r="B541" i="1"/>
  <c r="U540" i="1"/>
  <c r="V540" i="1" s="1"/>
  <c r="I540" i="1"/>
  <c r="G540" i="1"/>
  <c r="B540" i="1"/>
  <c r="U539" i="1"/>
  <c r="V539" i="1" s="1"/>
  <c r="M539" i="1"/>
  <c r="I539" i="1"/>
  <c r="B539" i="1"/>
  <c r="U538" i="1"/>
  <c r="V538" i="1" s="1"/>
  <c r="M538" i="1"/>
  <c r="I538" i="1"/>
  <c r="B538" i="1"/>
  <c r="M537" i="1"/>
  <c r="I537" i="1"/>
  <c r="G537" i="1"/>
  <c r="U537" i="1" s="1"/>
  <c r="V537" i="1" s="1"/>
  <c r="B537" i="1"/>
  <c r="U536" i="1"/>
  <c r="V536" i="1" s="1"/>
  <c r="I536" i="1"/>
  <c r="M535" i="1"/>
  <c r="I535" i="1"/>
  <c r="G535" i="1"/>
  <c r="U535" i="1" s="1"/>
  <c r="V535" i="1" s="1"/>
  <c r="U534" i="1"/>
  <c r="V534" i="1" s="1"/>
  <c r="I534" i="1"/>
  <c r="B534" i="1"/>
  <c r="U533" i="1"/>
  <c r="V533" i="1" s="1"/>
  <c r="M533" i="1"/>
  <c r="I533" i="1"/>
  <c r="U532" i="1"/>
  <c r="V532" i="1" s="1"/>
  <c r="M532" i="1"/>
  <c r="I532" i="1"/>
  <c r="U531" i="1"/>
  <c r="V531" i="1" s="1"/>
  <c r="M531" i="1"/>
  <c r="I531" i="1"/>
  <c r="U530" i="1"/>
  <c r="V530" i="1" s="1"/>
  <c r="M530" i="1"/>
  <c r="I530" i="1"/>
  <c r="B530" i="1"/>
  <c r="U529" i="1"/>
  <c r="V529" i="1" s="1"/>
  <c r="M529" i="1"/>
  <c r="I529" i="1"/>
  <c r="B529" i="1"/>
  <c r="U528" i="1"/>
  <c r="V528" i="1" s="1"/>
  <c r="M528" i="1"/>
  <c r="I528" i="1"/>
  <c r="U527" i="1"/>
  <c r="V527" i="1" s="1"/>
  <c r="M527" i="1"/>
  <c r="I527" i="1"/>
  <c r="U526" i="1"/>
  <c r="V526" i="1" s="1"/>
  <c r="M526" i="1"/>
  <c r="I526" i="1"/>
  <c r="U525" i="1"/>
  <c r="V525" i="1" s="1"/>
  <c r="I525" i="1"/>
  <c r="U524" i="1"/>
  <c r="V524" i="1" s="1"/>
  <c r="M524" i="1"/>
  <c r="I524" i="1"/>
  <c r="B524" i="1"/>
  <c r="U523" i="1"/>
  <c r="V523" i="1" s="1"/>
  <c r="M523" i="1"/>
  <c r="I523" i="1"/>
  <c r="B523" i="1"/>
  <c r="U522" i="1"/>
  <c r="V522" i="1" s="1"/>
  <c r="M522" i="1"/>
  <c r="I522" i="1"/>
  <c r="B522" i="1"/>
  <c r="U521" i="1"/>
  <c r="V521" i="1" s="1"/>
  <c r="M521" i="1"/>
  <c r="I521" i="1"/>
  <c r="B521" i="1"/>
  <c r="U520" i="1"/>
  <c r="V520" i="1" s="1"/>
  <c r="M520" i="1"/>
  <c r="I520" i="1"/>
  <c r="B520" i="1"/>
  <c r="U519" i="1"/>
  <c r="V519" i="1" s="1"/>
  <c r="M519" i="1"/>
  <c r="I519" i="1"/>
  <c r="M518" i="1"/>
  <c r="I518" i="1"/>
  <c r="G518" i="1"/>
  <c r="U518" i="1" s="1"/>
  <c r="V518" i="1" s="1"/>
  <c r="M517" i="1"/>
  <c r="I517" i="1"/>
  <c r="G517" i="1"/>
  <c r="U517" i="1" s="1"/>
  <c r="V517" i="1" s="1"/>
  <c r="U516" i="1"/>
  <c r="V516" i="1" s="1"/>
  <c r="I516" i="1"/>
  <c r="U515" i="1"/>
  <c r="V515" i="1" s="1"/>
  <c r="M515" i="1"/>
  <c r="U514" i="1"/>
  <c r="V514" i="1" s="1"/>
  <c r="M514" i="1"/>
  <c r="U513" i="1"/>
  <c r="V513" i="1" s="1"/>
  <c r="M513" i="1"/>
  <c r="U512" i="1"/>
  <c r="V512" i="1" s="1"/>
  <c r="M512" i="1"/>
  <c r="U511" i="1"/>
  <c r="V511" i="1" s="1"/>
  <c r="M511" i="1"/>
  <c r="U510" i="1"/>
  <c r="V510" i="1" s="1"/>
  <c r="M510" i="1"/>
  <c r="I510" i="1"/>
  <c r="B510" i="1"/>
  <c r="U509" i="1"/>
  <c r="V509" i="1" s="1"/>
  <c r="M509" i="1"/>
  <c r="I509" i="1"/>
  <c r="B509" i="1"/>
  <c r="U508" i="1"/>
  <c r="V508" i="1" s="1"/>
  <c r="M508" i="1"/>
  <c r="I508" i="1"/>
  <c r="B508" i="1"/>
  <c r="U507" i="1"/>
  <c r="V507" i="1" s="1"/>
  <c r="M507" i="1"/>
  <c r="I507" i="1"/>
  <c r="B507" i="1"/>
  <c r="U506" i="1"/>
  <c r="V506" i="1" s="1"/>
  <c r="M506" i="1"/>
  <c r="I506" i="1"/>
  <c r="B506" i="1"/>
  <c r="M505" i="1"/>
  <c r="I505" i="1"/>
  <c r="G505" i="1"/>
  <c r="U505" i="1" s="1"/>
  <c r="V505" i="1" s="1"/>
  <c r="B505" i="1"/>
  <c r="U504" i="1"/>
  <c r="V504" i="1" s="1"/>
  <c r="M504" i="1"/>
  <c r="I504" i="1"/>
  <c r="B504" i="1"/>
  <c r="U503" i="1"/>
  <c r="V503" i="1" s="1"/>
  <c r="M503" i="1"/>
  <c r="I503" i="1"/>
  <c r="B503" i="1"/>
  <c r="U502" i="1"/>
  <c r="V502" i="1" s="1"/>
  <c r="M502" i="1"/>
  <c r="I502" i="1"/>
  <c r="B502" i="1"/>
  <c r="U501" i="1"/>
  <c r="V501" i="1" s="1"/>
  <c r="M501" i="1"/>
  <c r="I501" i="1"/>
  <c r="B501" i="1"/>
  <c r="M500" i="1"/>
  <c r="I500" i="1"/>
  <c r="G500" i="1"/>
  <c r="U500" i="1" s="1"/>
  <c r="V500" i="1" s="1"/>
  <c r="B500" i="1"/>
  <c r="U499" i="1"/>
  <c r="V499" i="1" s="1"/>
  <c r="M499" i="1"/>
  <c r="I499" i="1"/>
  <c r="B499" i="1"/>
  <c r="U498" i="1"/>
  <c r="V498" i="1" s="1"/>
  <c r="M498" i="1"/>
  <c r="I498" i="1"/>
  <c r="B498" i="1"/>
  <c r="U497" i="1"/>
  <c r="V497" i="1" s="1"/>
  <c r="M497" i="1"/>
  <c r="I497" i="1"/>
  <c r="B497" i="1"/>
  <c r="M496" i="1"/>
  <c r="I496" i="1"/>
  <c r="G496" i="1"/>
  <c r="U496" i="1" s="1"/>
  <c r="V496" i="1" s="1"/>
  <c r="B496" i="1"/>
  <c r="U495" i="1"/>
  <c r="V495" i="1" s="1"/>
  <c r="M495" i="1"/>
  <c r="I495" i="1"/>
  <c r="B495" i="1"/>
  <c r="U494" i="1"/>
  <c r="V494" i="1" s="1"/>
  <c r="M494" i="1"/>
  <c r="I494" i="1"/>
  <c r="B494" i="1"/>
  <c r="U493" i="1"/>
  <c r="V493" i="1" s="1"/>
  <c r="M493" i="1"/>
  <c r="I493" i="1"/>
  <c r="B493" i="1"/>
  <c r="U492" i="1"/>
  <c r="V492" i="1" s="1"/>
  <c r="M492" i="1"/>
  <c r="I492" i="1"/>
  <c r="B492" i="1"/>
  <c r="M491" i="1"/>
  <c r="I491" i="1"/>
  <c r="G491" i="1"/>
  <c r="U491" i="1" s="1"/>
  <c r="V491" i="1" s="1"/>
  <c r="B491" i="1"/>
  <c r="U490" i="1"/>
  <c r="V490" i="1" s="1"/>
  <c r="M490" i="1"/>
  <c r="I490" i="1"/>
  <c r="B490" i="1"/>
  <c r="U489" i="1"/>
  <c r="V489" i="1" s="1"/>
  <c r="M489" i="1"/>
  <c r="I489" i="1"/>
  <c r="B489" i="1"/>
  <c r="U488" i="1"/>
  <c r="V488" i="1" s="1"/>
  <c r="M488" i="1"/>
  <c r="I488" i="1"/>
  <c r="B488" i="1"/>
  <c r="U487" i="1"/>
  <c r="V487" i="1" s="1"/>
  <c r="M487" i="1"/>
  <c r="I487" i="1"/>
  <c r="B487" i="1"/>
  <c r="M486" i="1"/>
  <c r="I486" i="1"/>
  <c r="G486" i="1"/>
  <c r="U486" i="1" s="1"/>
  <c r="V486" i="1" s="1"/>
  <c r="B486" i="1"/>
  <c r="U485" i="1"/>
  <c r="V485" i="1" s="1"/>
  <c r="M485" i="1"/>
  <c r="I485" i="1"/>
  <c r="B485" i="1"/>
  <c r="U484" i="1"/>
  <c r="V484" i="1" s="1"/>
  <c r="M484" i="1"/>
  <c r="I484" i="1"/>
  <c r="B484" i="1"/>
  <c r="U483" i="1"/>
  <c r="V483" i="1" s="1"/>
  <c r="M483" i="1"/>
  <c r="I483" i="1"/>
  <c r="B483" i="1"/>
  <c r="U482" i="1"/>
  <c r="V482" i="1" s="1"/>
  <c r="M482" i="1"/>
  <c r="I482" i="1"/>
  <c r="B482" i="1"/>
  <c r="U481" i="1"/>
  <c r="V481" i="1" s="1"/>
  <c r="I481" i="1"/>
  <c r="M480" i="1"/>
  <c r="I480" i="1"/>
  <c r="G480" i="1"/>
  <c r="U480" i="1" s="1"/>
  <c r="V480" i="1" s="1"/>
  <c r="B480" i="1"/>
  <c r="U479" i="1"/>
  <c r="V479" i="1" s="1"/>
  <c r="M479" i="1"/>
  <c r="I479" i="1"/>
  <c r="B479" i="1"/>
  <c r="M478" i="1"/>
  <c r="I478" i="1"/>
  <c r="G478" i="1"/>
  <c r="U478" i="1" s="1"/>
  <c r="V478" i="1" s="1"/>
  <c r="B478" i="1"/>
  <c r="M477" i="1"/>
  <c r="I477" i="1"/>
  <c r="G477" i="1"/>
  <c r="U477" i="1" s="1"/>
  <c r="V477" i="1" s="1"/>
  <c r="B477" i="1"/>
  <c r="U476" i="1"/>
  <c r="V476" i="1" s="1"/>
  <c r="M476" i="1"/>
  <c r="I476" i="1"/>
  <c r="B476" i="1"/>
  <c r="U475" i="1"/>
  <c r="V475" i="1" s="1"/>
  <c r="M475" i="1"/>
  <c r="I475" i="1"/>
  <c r="B475" i="1"/>
  <c r="U474" i="1"/>
  <c r="V474" i="1" s="1"/>
  <c r="M474" i="1"/>
  <c r="I474" i="1"/>
  <c r="B474" i="1"/>
  <c r="M473" i="1"/>
  <c r="I473" i="1"/>
  <c r="B473" i="1"/>
  <c r="U472" i="1"/>
  <c r="V472" i="1" s="1"/>
  <c r="M472" i="1"/>
  <c r="I472" i="1"/>
  <c r="B472" i="1"/>
  <c r="U471" i="1"/>
  <c r="V471" i="1" s="1"/>
  <c r="M471" i="1"/>
  <c r="I471" i="1"/>
  <c r="B471" i="1"/>
  <c r="U470" i="1"/>
  <c r="V470" i="1" s="1"/>
  <c r="M470" i="1"/>
  <c r="I470" i="1"/>
  <c r="B470" i="1"/>
  <c r="U469" i="1"/>
  <c r="V469" i="1" s="1"/>
  <c r="M469" i="1"/>
  <c r="I469" i="1"/>
  <c r="B469" i="1"/>
  <c r="M468" i="1"/>
  <c r="I468" i="1"/>
  <c r="B468" i="1"/>
  <c r="U467" i="1"/>
  <c r="V467" i="1" s="1"/>
  <c r="M467" i="1"/>
  <c r="I467" i="1"/>
  <c r="B467" i="1"/>
  <c r="U466" i="1"/>
  <c r="V466" i="1" s="1"/>
  <c r="M466" i="1"/>
  <c r="I466" i="1"/>
  <c r="B466" i="1"/>
  <c r="U465" i="1"/>
  <c r="V465" i="1" s="1"/>
  <c r="M465" i="1"/>
  <c r="I465" i="1"/>
  <c r="B465" i="1"/>
  <c r="U464" i="1"/>
  <c r="V464" i="1" s="1"/>
  <c r="M464" i="1"/>
  <c r="I464" i="1"/>
  <c r="B464" i="1"/>
  <c r="U463" i="1"/>
  <c r="V463" i="1" s="1"/>
  <c r="M463" i="1"/>
  <c r="I463" i="1"/>
  <c r="B463" i="1"/>
  <c r="U462" i="1"/>
  <c r="V462" i="1" s="1"/>
  <c r="M462" i="1"/>
  <c r="I462" i="1"/>
  <c r="B462" i="1"/>
  <c r="U461" i="1"/>
  <c r="V461" i="1" s="1"/>
  <c r="M461" i="1"/>
  <c r="I461" i="1"/>
  <c r="B461" i="1"/>
  <c r="U460" i="1"/>
  <c r="V460" i="1" s="1"/>
  <c r="M460" i="1"/>
  <c r="I460" i="1"/>
  <c r="B460" i="1"/>
  <c r="G468" i="1" l="1"/>
  <c r="U468" i="1" s="1"/>
  <c r="V468" i="1" s="1"/>
  <c r="U547" i="1"/>
  <c r="V547" i="1" s="1"/>
  <c r="U454" i="1" l="1"/>
  <c r="V454" i="1" s="1"/>
  <c r="I456" i="1"/>
  <c r="B456" i="1"/>
  <c r="I455" i="1"/>
  <c r="B455" i="1"/>
  <c r="M454" i="1"/>
  <c r="I454" i="1"/>
  <c r="B454" i="1"/>
  <c r="I453" i="1"/>
  <c r="B453" i="1"/>
  <c r="U452" i="1"/>
  <c r="V452" i="1" s="1"/>
  <c r="M452" i="1"/>
  <c r="I452" i="1"/>
  <c r="B452" i="1"/>
  <c r="B451" i="1"/>
  <c r="I450" i="1"/>
  <c r="B450" i="1"/>
  <c r="U449" i="1"/>
  <c r="V449" i="1" s="1"/>
  <c r="M449" i="1"/>
  <c r="I449" i="1"/>
  <c r="B449" i="1"/>
  <c r="U448" i="1"/>
  <c r="V448" i="1" s="1"/>
  <c r="M448" i="1"/>
  <c r="I448" i="1"/>
  <c r="B448" i="1"/>
  <c r="I447" i="1"/>
  <c r="B447" i="1"/>
  <c r="I446" i="1"/>
  <c r="B446" i="1"/>
  <c r="U445" i="1"/>
  <c r="V445" i="1" s="1"/>
  <c r="M445" i="1"/>
  <c r="I445" i="1"/>
  <c r="B445" i="1"/>
  <c r="I444" i="1"/>
  <c r="B444" i="1"/>
  <c r="I443" i="1"/>
  <c r="B443" i="1"/>
  <c r="U442" i="1"/>
  <c r="V442" i="1" s="1"/>
  <c r="M442" i="1"/>
  <c r="I442" i="1"/>
  <c r="B442" i="1"/>
  <c r="U441" i="1"/>
  <c r="V441" i="1" s="1"/>
  <c r="M441" i="1"/>
  <c r="I441" i="1"/>
  <c r="B441" i="1"/>
  <c r="U440" i="1"/>
  <c r="V440" i="1" s="1"/>
  <c r="M440" i="1"/>
  <c r="I440" i="1"/>
  <c r="B440" i="1"/>
  <c r="U439" i="1"/>
  <c r="V439" i="1" s="1"/>
  <c r="M439" i="1"/>
  <c r="I439" i="1"/>
  <c r="B439" i="1"/>
  <c r="U438" i="1"/>
  <c r="V438" i="1" s="1"/>
  <c r="M438" i="1"/>
  <c r="I438" i="1"/>
  <c r="B438" i="1"/>
  <c r="U437" i="1"/>
  <c r="V437" i="1" s="1"/>
  <c r="M437" i="1"/>
  <c r="I437" i="1"/>
  <c r="B437" i="1"/>
  <c r="B436" i="1"/>
  <c r="B435" i="1"/>
  <c r="I434" i="1"/>
  <c r="B434" i="1"/>
  <c r="U433" i="1"/>
  <c r="V433" i="1" s="1"/>
  <c r="M433" i="1"/>
  <c r="I433" i="1"/>
  <c r="B433" i="1"/>
  <c r="U432" i="1"/>
  <c r="V432" i="1" s="1"/>
  <c r="M432" i="1"/>
  <c r="I432" i="1"/>
  <c r="B432" i="1"/>
  <c r="U431" i="1"/>
  <c r="V431" i="1" s="1"/>
  <c r="M431" i="1"/>
  <c r="I431" i="1"/>
  <c r="B431" i="1"/>
  <c r="U430" i="1"/>
  <c r="V430" i="1" s="1"/>
  <c r="M430" i="1"/>
  <c r="I430" i="1"/>
  <c r="B430" i="1"/>
  <c r="U429" i="1"/>
  <c r="V429" i="1" s="1"/>
  <c r="M429" i="1"/>
  <c r="I429" i="1"/>
  <c r="B429" i="1"/>
  <c r="I428" i="1"/>
  <c r="B428" i="1"/>
  <c r="U427" i="1"/>
  <c r="V427" i="1" s="1"/>
  <c r="M427" i="1"/>
  <c r="I427" i="1"/>
  <c r="B427" i="1"/>
  <c r="U426" i="1"/>
  <c r="V426" i="1" s="1"/>
  <c r="M426" i="1"/>
  <c r="I426" i="1"/>
  <c r="B426" i="1"/>
  <c r="I425" i="1"/>
  <c r="B425" i="1"/>
  <c r="U424" i="1"/>
  <c r="V424" i="1" s="1"/>
  <c r="M424" i="1"/>
  <c r="I424" i="1"/>
  <c r="B424" i="1"/>
  <c r="U423" i="1"/>
  <c r="V423" i="1" s="1"/>
  <c r="B423" i="1"/>
  <c r="U422" i="1"/>
  <c r="V422" i="1" s="1"/>
  <c r="B422" i="1"/>
  <c r="U421" i="1"/>
  <c r="V421" i="1" s="1"/>
  <c r="I421" i="1"/>
  <c r="B421" i="1"/>
  <c r="U420" i="1"/>
  <c r="V420" i="1" s="1"/>
  <c r="M420" i="1"/>
  <c r="B420" i="1"/>
  <c r="U419" i="1"/>
  <c r="V419" i="1" s="1"/>
  <c r="M419" i="1"/>
  <c r="I419" i="1"/>
  <c r="B419" i="1"/>
  <c r="U418" i="1"/>
  <c r="V418" i="1" s="1"/>
  <c r="M418" i="1"/>
  <c r="I418" i="1"/>
  <c r="B418" i="1"/>
  <c r="U417" i="1"/>
  <c r="V417" i="1" s="1"/>
  <c r="M417" i="1"/>
  <c r="I417" i="1"/>
  <c r="B417" i="1"/>
  <c r="U416" i="1"/>
  <c r="V416" i="1" s="1"/>
  <c r="M416" i="1"/>
  <c r="I416" i="1"/>
  <c r="B416" i="1"/>
  <c r="I415" i="1"/>
  <c r="B415" i="1"/>
  <c r="I414" i="1"/>
  <c r="B414" i="1"/>
  <c r="I413" i="1"/>
  <c r="B413" i="1"/>
  <c r="U412" i="1"/>
  <c r="V412" i="1" s="1"/>
  <c r="M412" i="1"/>
  <c r="I412" i="1"/>
  <c r="B412" i="1"/>
  <c r="I411" i="1"/>
  <c r="B411" i="1"/>
  <c r="U410" i="1"/>
  <c r="V410" i="1" s="1"/>
  <c r="M410" i="1"/>
  <c r="I410" i="1"/>
  <c r="B410" i="1"/>
  <c r="U409" i="1"/>
  <c r="V409" i="1" s="1"/>
  <c r="M409" i="1"/>
  <c r="I409" i="1"/>
  <c r="B409" i="1"/>
  <c r="U408" i="1"/>
  <c r="V408" i="1" s="1"/>
  <c r="M408" i="1"/>
  <c r="I408" i="1"/>
  <c r="B408" i="1"/>
  <c r="U407" i="1"/>
  <c r="V407" i="1" s="1"/>
  <c r="M407" i="1"/>
  <c r="I407" i="1"/>
  <c r="B407" i="1"/>
  <c r="U406" i="1"/>
  <c r="V406" i="1" s="1"/>
  <c r="M406" i="1"/>
  <c r="I406" i="1"/>
  <c r="B406" i="1"/>
  <c r="U405" i="1"/>
  <c r="V405" i="1" s="1"/>
  <c r="M405" i="1"/>
  <c r="I405" i="1"/>
  <c r="B405" i="1"/>
  <c r="U404" i="1"/>
  <c r="V404" i="1" s="1"/>
  <c r="M404" i="1"/>
  <c r="I404" i="1"/>
  <c r="B404" i="1"/>
  <c r="U403" i="1"/>
  <c r="V403" i="1" s="1"/>
  <c r="M403" i="1"/>
  <c r="I403" i="1"/>
  <c r="B403" i="1"/>
  <c r="U402" i="1"/>
  <c r="V402" i="1" s="1"/>
  <c r="M402" i="1"/>
  <c r="I402" i="1"/>
  <c r="B402" i="1"/>
  <c r="I401" i="1"/>
  <c r="B401" i="1"/>
  <c r="U400" i="1"/>
  <c r="V400" i="1" s="1"/>
  <c r="M400" i="1"/>
  <c r="I400" i="1"/>
  <c r="B400" i="1"/>
  <c r="I399" i="1"/>
  <c r="B399" i="1"/>
  <c r="U398" i="1"/>
  <c r="V398" i="1" s="1"/>
  <c r="M398" i="1"/>
  <c r="I398" i="1"/>
  <c r="B398" i="1"/>
  <c r="U397" i="1"/>
  <c r="V397" i="1" s="1"/>
  <c r="M397" i="1"/>
  <c r="I397" i="1"/>
  <c r="B397" i="1"/>
  <c r="U396" i="1"/>
  <c r="V396" i="1" s="1"/>
  <c r="M396" i="1"/>
  <c r="I396" i="1"/>
  <c r="B396" i="1"/>
  <c r="U395" i="1"/>
  <c r="V395" i="1" s="1"/>
  <c r="M395" i="1"/>
  <c r="I395" i="1"/>
  <c r="B395" i="1"/>
  <c r="U394" i="1"/>
  <c r="V394" i="1" s="1"/>
  <c r="M394" i="1"/>
  <c r="I394" i="1"/>
  <c r="B394" i="1"/>
  <c r="U393" i="1"/>
  <c r="V393" i="1" s="1"/>
  <c r="M393" i="1"/>
  <c r="I393" i="1"/>
  <c r="B393" i="1"/>
  <c r="I392" i="1"/>
  <c r="G392" i="1"/>
  <c r="B392" i="1"/>
  <c r="I391" i="1"/>
  <c r="B391" i="1"/>
  <c r="U390" i="1"/>
  <c r="V390" i="1" s="1"/>
  <c r="M390" i="1"/>
  <c r="I390" i="1"/>
  <c r="B390" i="1"/>
  <c r="U389" i="1"/>
  <c r="V389" i="1" s="1"/>
  <c r="M389" i="1"/>
  <c r="I389" i="1"/>
  <c r="B389" i="1"/>
  <c r="I388" i="1"/>
  <c r="B388" i="1"/>
  <c r="U387" i="1"/>
  <c r="V387" i="1" s="1"/>
  <c r="M387" i="1"/>
  <c r="I387" i="1"/>
  <c r="B387" i="1"/>
  <c r="U386" i="1"/>
  <c r="V386" i="1" s="1"/>
  <c r="M386" i="1"/>
  <c r="I386" i="1"/>
  <c r="B386" i="1"/>
  <c r="U385" i="1"/>
  <c r="V385" i="1" s="1"/>
  <c r="M385" i="1"/>
  <c r="I385" i="1"/>
  <c r="B385" i="1"/>
  <c r="U384" i="1"/>
  <c r="V384" i="1" s="1"/>
  <c r="M384" i="1"/>
  <c r="I384" i="1"/>
  <c r="B384" i="1"/>
  <c r="U383" i="1"/>
  <c r="V383" i="1" s="1"/>
  <c r="M383" i="1"/>
  <c r="I383" i="1"/>
  <c r="B383" i="1"/>
  <c r="U382" i="1"/>
  <c r="V382" i="1" s="1"/>
  <c r="M382" i="1"/>
  <c r="I382" i="1"/>
  <c r="B382" i="1"/>
  <c r="I381" i="1"/>
  <c r="B381" i="1"/>
  <c r="I380" i="1"/>
  <c r="B380" i="1"/>
  <c r="I379" i="1"/>
  <c r="B379" i="1"/>
  <c r="U378" i="1"/>
  <c r="V378" i="1" s="1"/>
  <c r="M378" i="1"/>
  <c r="I378" i="1"/>
  <c r="B378" i="1"/>
  <c r="U377" i="1"/>
  <c r="V377" i="1" s="1"/>
  <c r="M377" i="1"/>
  <c r="I377" i="1"/>
  <c r="B377" i="1"/>
  <c r="U376" i="1"/>
  <c r="V376" i="1" s="1"/>
  <c r="M376" i="1"/>
  <c r="I376" i="1"/>
  <c r="B376" i="1"/>
  <c r="M296" i="1"/>
  <c r="M690" i="1"/>
  <c r="I690" i="1"/>
  <c r="M689" i="1"/>
  <c r="I689" i="1"/>
  <c r="M688" i="1"/>
  <c r="I688" i="1"/>
  <c r="M687" i="1"/>
  <c r="I687" i="1"/>
  <c r="M686" i="1"/>
  <c r="I686" i="1"/>
  <c r="M685" i="1"/>
  <c r="I685" i="1"/>
  <c r="M684" i="1"/>
  <c r="I684" i="1"/>
  <c r="M683" i="1"/>
  <c r="I683" i="1"/>
  <c r="U564" i="1" l="1"/>
  <c r="V564" i="1" s="1"/>
  <c r="M364" i="1" l="1"/>
  <c r="M363" i="1"/>
  <c r="M360" i="1"/>
  <c r="M359" i="1"/>
  <c r="B665" i="1" l="1"/>
  <c r="B664" i="1"/>
  <c r="B663" i="1"/>
  <c r="B662" i="1"/>
  <c r="M665" i="1"/>
  <c r="M664" i="1"/>
  <c r="M663" i="1"/>
  <c r="M662" i="1"/>
  <c r="U678" i="1" l="1"/>
  <c r="V678" i="1" s="1"/>
  <c r="M678" i="1"/>
  <c r="I678" i="1"/>
  <c r="B678" i="1"/>
  <c r="U677" i="1"/>
  <c r="V677" i="1" s="1"/>
  <c r="M677" i="1"/>
  <c r="I677" i="1"/>
  <c r="B677" i="1"/>
  <c r="U676" i="1"/>
  <c r="V676" i="1" s="1"/>
  <c r="M676" i="1"/>
  <c r="I676" i="1"/>
  <c r="B676" i="1"/>
  <c r="U675" i="1"/>
  <c r="V675" i="1" s="1"/>
  <c r="I675" i="1"/>
  <c r="B675" i="1"/>
  <c r="U674" i="1"/>
  <c r="V674" i="1" s="1"/>
  <c r="M674" i="1"/>
  <c r="I674" i="1"/>
  <c r="B674" i="1"/>
  <c r="U673" i="1"/>
  <c r="V673" i="1" s="1"/>
  <c r="M673" i="1"/>
  <c r="I673" i="1"/>
  <c r="B673" i="1"/>
  <c r="U672" i="1"/>
  <c r="V672" i="1" s="1"/>
  <c r="M672" i="1"/>
  <c r="B672" i="1"/>
  <c r="U671" i="1"/>
  <c r="V671" i="1" s="1"/>
  <c r="M671" i="1"/>
  <c r="I671" i="1"/>
  <c r="B671" i="1"/>
  <c r="U670" i="1"/>
  <c r="V670" i="1" s="1"/>
  <c r="M670" i="1"/>
  <c r="I670" i="1"/>
  <c r="B670" i="1"/>
  <c r="U669" i="1"/>
  <c r="V669" i="1" s="1"/>
  <c r="M669" i="1"/>
  <c r="I669" i="1"/>
  <c r="B669" i="1"/>
  <c r="U668" i="1"/>
  <c r="V668" i="1" s="1"/>
  <c r="M668" i="1"/>
  <c r="I668" i="1"/>
  <c r="B668" i="1"/>
  <c r="U667" i="1"/>
  <c r="V667" i="1" s="1"/>
  <c r="M667" i="1"/>
  <c r="I667" i="1"/>
  <c r="B667" i="1"/>
  <c r="U666" i="1"/>
  <c r="V666" i="1" s="1"/>
  <c r="M666" i="1"/>
  <c r="I666" i="1"/>
  <c r="B666" i="1"/>
  <c r="U323" i="1" l="1"/>
  <c r="V323" i="1" s="1"/>
  <c r="M323" i="1"/>
  <c r="I323" i="1"/>
  <c r="U322" i="1"/>
  <c r="V322" i="1" s="1"/>
  <c r="M322" i="1"/>
  <c r="I322" i="1"/>
  <c r="U321" i="1"/>
  <c r="V321" i="1" s="1"/>
  <c r="M321" i="1"/>
  <c r="I321" i="1"/>
  <c r="U320" i="1"/>
  <c r="V320" i="1" s="1"/>
  <c r="M320" i="1"/>
  <c r="I320" i="1"/>
  <c r="U319" i="1"/>
  <c r="V319" i="1" s="1"/>
  <c r="M319" i="1"/>
  <c r="I319" i="1"/>
  <c r="U318" i="1"/>
  <c r="V318" i="1" s="1"/>
  <c r="M318" i="1"/>
  <c r="I318" i="1"/>
  <c r="V357" i="1" l="1"/>
  <c r="U357" i="1"/>
  <c r="M357" i="1"/>
  <c r="I357" i="1"/>
  <c r="B357" i="1"/>
  <c r="M659" i="1" l="1"/>
  <c r="M652" i="1"/>
  <c r="M639" i="1" l="1"/>
  <c r="I639" i="1"/>
  <c r="B639" i="1"/>
  <c r="M638" i="1"/>
  <c r="I638" i="1"/>
  <c r="B638" i="1"/>
  <c r="M637" i="1"/>
  <c r="I637" i="1"/>
  <c r="B637" i="1"/>
  <c r="I636" i="1"/>
  <c r="M635" i="1"/>
  <c r="I635" i="1"/>
  <c r="B635" i="1"/>
  <c r="I634" i="1"/>
  <c r="M633" i="1"/>
  <c r="I633" i="1"/>
  <c r="B633" i="1"/>
  <c r="I632" i="1"/>
  <c r="M631" i="1"/>
  <c r="I631" i="1"/>
  <c r="B631" i="1"/>
  <c r="I630" i="1"/>
  <c r="M629" i="1"/>
  <c r="I629" i="1"/>
  <c r="B629" i="1"/>
  <c r="M628" i="1"/>
  <c r="I628" i="1"/>
  <c r="B628" i="1"/>
  <c r="M627" i="1"/>
  <c r="I627" i="1"/>
  <c r="B627" i="1"/>
  <c r="M626" i="1"/>
  <c r="I626" i="1"/>
  <c r="B626" i="1"/>
  <c r="M625" i="1"/>
  <c r="I625" i="1"/>
  <c r="B625" i="1"/>
  <c r="M624" i="1"/>
  <c r="I624" i="1"/>
  <c r="B624" i="1"/>
  <c r="M623" i="1"/>
  <c r="I623" i="1"/>
  <c r="B623" i="1"/>
  <c r="M622" i="1"/>
  <c r="I622" i="1"/>
  <c r="B622" i="1"/>
  <c r="M352" i="1" l="1"/>
  <c r="U352" i="1"/>
  <c r="V352" i="1" s="1"/>
  <c r="I354" i="1"/>
  <c r="B354" i="1"/>
  <c r="I353" i="1"/>
  <c r="B353" i="1"/>
  <c r="I352" i="1"/>
  <c r="B352" i="1"/>
  <c r="U296" i="1" l="1"/>
  <c r="V296" i="1" s="1"/>
  <c r="V342" i="1"/>
  <c r="U342" i="1"/>
  <c r="M342" i="1"/>
  <c r="I342" i="1"/>
  <c r="B342" i="1"/>
  <c r="V341" i="1"/>
  <c r="U341" i="1"/>
  <c r="M341" i="1"/>
  <c r="I341" i="1"/>
  <c r="B341" i="1"/>
  <c r="V340" i="1"/>
  <c r="U340" i="1"/>
  <c r="M340" i="1"/>
  <c r="I340" i="1"/>
  <c r="B340" i="1"/>
  <c r="V339" i="1"/>
  <c r="U339" i="1"/>
  <c r="M339" i="1"/>
  <c r="I339" i="1"/>
  <c r="B339" i="1"/>
  <c r="M661" i="1"/>
  <c r="B661" i="1"/>
  <c r="M660" i="1"/>
  <c r="B660" i="1"/>
  <c r="B659" i="1"/>
  <c r="M658" i="1"/>
  <c r="B658" i="1"/>
  <c r="M657" i="1"/>
  <c r="B657" i="1"/>
  <c r="M656" i="1"/>
  <c r="B656" i="1"/>
  <c r="M655" i="1"/>
  <c r="B655" i="1"/>
  <c r="M654" i="1"/>
  <c r="B654" i="1"/>
  <c r="M653" i="1"/>
  <c r="B653" i="1"/>
  <c r="B652" i="1"/>
  <c r="U651" i="1"/>
  <c r="V651" i="1" s="1"/>
  <c r="M651" i="1"/>
  <c r="U650" i="1"/>
  <c r="V650" i="1" s="1"/>
  <c r="M650" i="1"/>
  <c r="U649" i="1"/>
  <c r="V649" i="1" s="1"/>
  <c r="M649" i="1"/>
  <c r="U648" i="1"/>
  <c r="V648" i="1" s="1"/>
  <c r="M648" i="1"/>
  <c r="U647" i="1"/>
  <c r="V647" i="1" s="1"/>
  <c r="M647" i="1"/>
  <c r="U646" i="1"/>
  <c r="V646" i="1" s="1"/>
  <c r="M646" i="1"/>
  <c r="U645" i="1"/>
  <c r="V645" i="1" s="1"/>
  <c r="M645" i="1"/>
  <c r="U644" i="1"/>
  <c r="V644" i="1" s="1"/>
  <c r="M644" i="1"/>
  <c r="U643" i="1"/>
  <c r="V643" i="1" s="1"/>
  <c r="M643" i="1"/>
  <c r="M642" i="1"/>
  <c r="M641" i="1"/>
  <c r="M640" i="1"/>
  <c r="G4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DEISY YURLEY ROJAS NAVIA</author>
  </authors>
  <commentList>
    <comment ref="Y683" authorId="0" shapeId="0" xr:uid="{AC368784-7063-4ED7-AFA3-CCB2E2186581}">
      <text>
        <r>
          <rPr>
            <b/>
            <sz val="9"/>
            <color indexed="81"/>
            <rFont val="Tahoma"/>
            <family val="2"/>
          </rPr>
          <t>DEISY YURLEY ROJAS NAVIA:</t>
        </r>
        <r>
          <rPr>
            <sz val="9"/>
            <color indexed="81"/>
            <rFont val="Tahoma"/>
            <family val="2"/>
          </rPr>
          <t xml:space="preserve">
Si es contrato, la unidad de referencia es contratación.</t>
        </r>
      </text>
    </comment>
  </commentList>
</comments>
</file>

<file path=xl/sharedStrings.xml><?xml version="1.0" encoding="utf-8"?>
<sst xmlns="http://schemas.openxmlformats.org/spreadsheetml/2006/main" count="18486" uniqueCount="1756">
  <si>
    <t>UNIVERSIDAD PEDAGÓGICA NACIONAL</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</si>
  <si>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</si>
  <si>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</si>
  <si>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</si>
  <si>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</si>
  <si>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</si>
  <si>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</si>
  <si>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</si>
  <si>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</si>
  <si>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</si>
  <si>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</si>
  <si>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</si>
  <si>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</si>
  <si>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</si>
  <si>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</si>
  <si>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</si>
  <si>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</si>
  <si>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</si>
  <si>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</si>
  <si>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</si>
  <si>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</si>
  <si>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</si>
  <si>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</si>
  <si>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</si>
  <si>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</si>
  <si>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</si>
  <si>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</si>
  <si>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</si>
  <si>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</si>
  <si>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</si>
  <si>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</si>
  <si>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</si>
  <si>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</si>
  <si>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</si>
  <si>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</si>
  <si>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</si>
  <si>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</si>
  <si>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</si>
  <si>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</si>
  <si>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</si>
  <si>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</si>
  <si>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</si>
  <si>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Grupo Interno de Trabajo de Infraestructura Física</t>
  </si>
  <si>
    <t>2.3.2 Adquisición de bienes y servicios</t>
  </si>
  <si>
    <t>21.26.02</t>
  </si>
  <si>
    <t>1</t>
  </si>
  <si>
    <t>SI</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</si>
  <si>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</si>
  <si>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</si>
  <si>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</si>
  <si>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</si>
  <si>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</si>
  <si>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</si>
  <si>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</si>
  <si>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</si>
  <si>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</si>
  <si>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</si>
  <si>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</si>
  <si>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</si>
  <si>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</si>
  <si>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</si>
  <si>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</si>
  <si>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2.3.2.02.02.005 Servicios de construcción</t>
  </si>
  <si>
    <t>2</t>
  </si>
  <si>
    <t>72101500;81101500</t>
  </si>
  <si>
    <t>FEBRERO</t>
  </si>
  <si>
    <t>ABRIL</t>
  </si>
  <si>
    <t>3</t>
  </si>
  <si>
    <t>2.3.1 Gastos de personal (diferente a contratistas)</t>
  </si>
  <si>
    <t>10.02</t>
  </si>
  <si>
    <t>Aportes de la Nación – Inversión</t>
  </si>
  <si>
    <t>MARZO</t>
  </si>
  <si>
    <t>4</t>
  </si>
  <si>
    <t>5</t>
  </si>
  <si>
    <t>6</t>
  </si>
  <si>
    <t>7</t>
  </si>
  <si>
    <t>8</t>
  </si>
  <si>
    <t>9</t>
  </si>
  <si>
    <t>10</t>
  </si>
  <si>
    <t>2.3.2.02.02.009  Servicios para la comunidad, sociales y personales</t>
  </si>
  <si>
    <t>11</t>
  </si>
  <si>
    <t>Vicerrectoría de Gestión Universitaria</t>
  </si>
  <si>
    <t>OCTUBRE</t>
  </si>
  <si>
    <t>Proyectos externos cofinanciados</t>
  </si>
  <si>
    <t>N/A</t>
  </si>
  <si>
    <t>20.01</t>
  </si>
  <si>
    <t>Recursos Propios</t>
  </si>
  <si>
    <t>Escenarios internos de incidencia</t>
  </si>
  <si>
    <t>Amparar el pago de la membresia a la Asociación Colombiana para el Avance de la Ciencia-Avanciencia.</t>
  </si>
  <si>
    <t>Apoyo económico a estudiantes semilleros de investigación</t>
  </si>
  <si>
    <t>MAYO</t>
  </si>
  <si>
    <t>21.20.04</t>
  </si>
  <si>
    <t>Recursos del balance aportes otras entidades</t>
  </si>
  <si>
    <t>Amparar el pago de transporte y gastos de viaje para realizar actividades propias en el desarrollo del proyecto ERASMUS+_2023.</t>
  </si>
  <si>
    <t>Prestar servicios de apoyo técnico a las actividades de investigación del proyecto ERASMUS+_2023.</t>
  </si>
  <si>
    <t>Prestar servicios de apoyo administrativo  a las actividades de investigación del proyecto ERASMUS+_2023.</t>
  </si>
  <si>
    <t xml:space="preserve">Contratación directa (con ofertas) </t>
  </si>
  <si>
    <t xml:space="preserve">2.3.2.02.02.008 Servicios prestados a las empresas y servicios de producción </t>
  </si>
  <si>
    <t>12</t>
  </si>
  <si>
    <t>23</t>
  </si>
  <si>
    <t>24</t>
  </si>
  <si>
    <t>25</t>
  </si>
  <si>
    <t>26</t>
  </si>
  <si>
    <t>27</t>
  </si>
  <si>
    <t>28</t>
  </si>
  <si>
    <t>29</t>
  </si>
  <si>
    <t>30</t>
  </si>
  <si>
    <t>2.3.2.02.02.006  
Servicios de alojamiento; servicios de suministro de comidas y bebidas; servicios de transporte; y servicios de distribución de electricidad, gas y agua</t>
  </si>
  <si>
    <t>SEPTIEMBRE</t>
  </si>
  <si>
    <t>13</t>
  </si>
  <si>
    <t>14</t>
  </si>
  <si>
    <t>15</t>
  </si>
  <si>
    <t>602 5941844</t>
  </si>
  <si>
    <t>16</t>
  </si>
  <si>
    <t>17</t>
  </si>
  <si>
    <t>18</t>
  </si>
  <si>
    <t>19</t>
  </si>
  <si>
    <t>20</t>
  </si>
  <si>
    <t>21</t>
  </si>
  <si>
    <t>22</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</si>
  <si>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</si>
  <si>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</si>
  <si>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</si>
  <si>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</si>
  <si>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</si>
  <si>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</si>
  <si>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DESARROLLO DE LA POLÍTICA DE INVESTIGACIÓN UPN</t>
  </si>
  <si>
    <t>INV-42102-15</t>
  </si>
  <si>
    <t>PLAN ANUAL DE ADQUISICIONES - 2025</t>
  </si>
  <si>
    <t>Vicerrectoria de Gestión Universitaria</t>
  </si>
  <si>
    <t>INV-42102-1</t>
  </si>
  <si>
    <t>Garantizar los recursos para el desarrollo de los proyectos de investigación que queden elegidos en la convocatoria Interna de Investigación 2025. 
(50 cupos)</t>
  </si>
  <si>
    <t>INV-42102-2</t>
  </si>
  <si>
    <t>Garantizar lo recursos de inversión para llevar a cabo la semana de la Investigación 2025.</t>
  </si>
  <si>
    <t>INV-42102-3</t>
  </si>
  <si>
    <t>_2.3.3.04.05_A_otras_organizaciones_nacionales</t>
  </si>
  <si>
    <t>2.3.3.04.05.001 Membresías</t>
  </si>
  <si>
    <t>INV-42102-4</t>
  </si>
  <si>
    <t>Amparar  el pago de la membresia a la Red Colombiana de Semilleros de Investigación-Redcolsi, correspondiente al año 2025.</t>
  </si>
  <si>
    <t>INV-42102-5</t>
  </si>
  <si>
    <t>INV-42102-6</t>
  </si>
  <si>
    <t>Amparar el pago de la inscripción para cada uno de los estudiantes que hacen parte de los semilleros de investigación y que participarán en los diferentes eventos nacionales e internacionales.</t>
  </si>
  <si>
    <t>INV-42102-7</t>
  </si>
  <si>
    <t>Amparar el apoyo economico de gastos de viaje: transporte, hospedaje y alimentación para cada uno de los estudiantes que hacen parte de los semilleros de investigación y que participarán en los diferentes eventos nacionales e internacionales.</t>
  </si>
  <si>
    <t>Apoyo económico a estudiantes monitores de investigación 2025-1</t>
  </si>
  <si>
    <t>INV-42102-8</t>
  </si>
  <si>
    <t>Amparar el reconocimiento del incentivo económico para vincular monitores de investigación para proyectos cofinanciados e interinstitucionales, revistas, monitores SGP-CIUP, museos y observatorios.</t>
  </si>
  <si>
    <t>INV-42102-9</t>
  </si>
  <si>
    <t>INV-42102-10</t>
  </si>
  <si>
    <t>Recursos de caja menor para el desarrollo de los proyectos de investigación que queden elegidos en la convocatoria Interna de Investigación 2025. 
(50 cupos)</t>
  </si>
  <si>
    <t>INV-42102-11</t>
  </si>
  <si>
    <t>INV-42102-12</t>
  </si>
  <si>
    <t>INV-42102-13</t>
  </si>
  <si>
    <t>INV-42102-14</t>
  </si>
  <si>
    <t>INV-42102-16</t>
  </si>
  <si>
    <t xml:space="preserve">Prestar servicios profesionales de investigación para el desarrollo de las actividades directas del proyecto ESASMUS-EDUDER-UPN-24 </t>
  </si>
  <si>
    <t>INV-42102-17</t>
  </si>
  <si>
    <t xml:space="preserve">Amparar el pago de transporte y gastos de viaje para realizar actividades propias en el desarrollo del proyecto ERASMUS-EDUDER-UPN-24 </t>
  </si>
  <si>
    <t xml:space="preserve">Amparar el pago de viaticos y gastos de viaje para realizar actividades propias en el desarrollo del proyecto ERASMUS-EDUDER-UPN-24 </t>
  </si>
  <si>
    <t>INV-42102-18</t>
  </si>
  <si>
    <t>INV-42102-19</t>
  </si>
  <si>
    <t>INV-42102-20</t>
  </si>
  <si>
    <t>INV-42102-21</t>
  </si>
  <si>
    <t>INV-42102-22</t>
  </si>
  <si>
    <t>INV-42102-23</t>
  </si>
  <si>
    <t>INV-42102-24</t>
  </si>
  <si>
    <t>INV-42102-25</t>
  </si>
  <si>
    <t>INV-42102-26</t>
  </si>
  <si>
    <t>INV-42102-27</t>
  </si>
  <si>
    <t>INV-42102-28</t>
  </si>
  <si>
    <t>INV-42102-29</t>
  </si>
  <si>
    <t>INV-42102-30</t>
  </si>
  <si>
    <t>Mejora de los espacios en Facultad de Educación Física</t>
  </si>
  <si>
    <t>ENERO</t>
  </si>
  <si>
    <t>Realizar la adecuación del carreteable de la instalación de valmaría de la Universidad Pedagógica Nacional</t>
  </si>
  <si>
    <t>Proyección de la Universidad en comunidadaes académicas internacionales</t>
  </si>
  <si>
    <t>Rectoria</t>
  </si>
  <si>
    <t>2.3.2.02.02.010
Viáticos de los funcionarios en comisión</t>
  </si>
  <si>
    <t>No aplica</t>
  </si>
  <si>
    <t>Viáticos para docentes de planta de la UPN e IPN, provisionales del IPN, docentes ocasionales de la UPN e IPN  y docentes – directivos que participan en seminarios, congresos, talleres, encuentro, pasantías, invitaciones, delegación institucional, entre otros, en el exterior.</t>
  </si>
  <si>
    <t>Grupo de Contratación</t>
  </si>
  <si>
    <t>Rectoría</t>
  </si>
  <si>
    <t>2.3.2.02.02.006  Servicios de alojamiento; servicios de suministro de comidas y bebidas; servicios de transporte; y servicios de distribución de electricidad, gas y agua</t>
  </si>
  <si>
    <t xml:space="preserve">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</si>
  <si>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2.3.2.02.02.006 Servicios de alojamiento; servicios de suministro de comidas y bebidas; servicios de transporte; y servicios de distribución de electricidad, gas y agua</t>
  </si>
  <si>
    <t>Prestar el servicio de hospedaje, alimentación (desayuno, almuerzo y cena) y transporte para los visitantes internacionales que asisten a la UPN en desarrollo de eventos  y actividades académicas, que diseñan las distintas unidades académicas y administrativas.</t>
  </si>
  <si>
    <t>Contratación directa.</t>
  </si>
  <si>
    <t xml:space="preserve">2.3.3.08 A los hogares diferentes de prestaciones sociales </t>
  </si>
  <si>
    <t>2.3.3.08.02 Apoyo socieconómico a estudiantes</t>
  </si>
  <si>
    <t>Apoyo de estadía para los estudiantes de la Universidad Pedagógica Nacional que asisten a eventos internacionales con ponencia, participan en certamenes internacionales.</t>
  </si>
  <si>
    <t>Subsidio de permanencia para los  estudiantes internacionales</t>
  </si>
  <si>
    <t>Pago de inscripción de docentes de planta y ocasionales de la UPN e IPN y provisionales del IPN para participar con ponencia en  eventos internacionales como congresos, seminarios, simposios, entre otros, en modalidad presencial o virtual.</t>
  </si>
  <si>
    <t>Pago  de inscripción a estudiantes de la UPN para participar  con ponencia en eventos internacionales como congresos, seminarios, entre otros.</t>
  </si>
  <si>
    <t>Participación de docentes e investigadores internacionales como conferencistas o invitados en modalidad virtual a eventos institucionales.</t>
  </si>
  <si>
    <t>Reconocimiento del incentivo económico de los estudiantes que conforman del Grupo Estudiantil de Protocolo Institucional de la UPN Nacional.</t>
  </si>
  <si>
    <t>Dotar gimnasios de la Universidad Pedagógica Nacional</t>
  </si>
  <si>
    <t>2.3.2.01.01.004.01.03 Artículos de deporte</t>
  </si>
  <si>
    <t>21.10.07</t>
  </si>
  <si>
    <t>MEJORAMIENTO DE LA GESTIÓN INSTITUCIONAL DE LA UPN</t>
  </si>
  <si>
    <t>Soporte</t>
  </si>
  <si>
    <t>Oficina de Desarrollo y Planeación</t>
  </si>
  <si>
    <t>2.3.2.02.02.008</t>
  </si>
  <si>
    <t>Servicios prestados a las empresas y servicios de producción</t>
  </si>
  <si>
    <t>Si</t>
  </si>
  <si>
    <t>INV-43101-1</t>
  </si>
  <si>
    <t>AÑO(S)</t>
  </si>
  <si>
    <t>Oficina de Desarrollo y planeación</t>
  </si>
  <si>
    <t>Talento humano</t>
  </si>
  <si>
    <t>INV-43101-2</t>
  </si>
  <si>
    <t>Contratar los servicios profesionales para la auditoria externa al Sistema de Gestion de callidad  para la revisión y  evaluación de los procesos en el cumplimiento de la normativadad vigente.</t>
  </si>
  <si>
    <t>21.10.10</t>
  </si>
  <si>
    <t>Rendimientos Recursos Nación Inversión</t>
  </si>
  <si>
    <t>ELIMINAR</t>
  </si>
  <si>
    <t>_2.3.2.02.02_Adquisición_de_servicios</t>
  </si>
  <si>
    <t>31</t>
  </si>
  <si>
    <t>32</t>
  </si>
  <si>
    <t>33</t>
  </si>
  <si>
    <t>34</t>
  </si>
  <si>
    <t>2.3.2.01.01.003.03.02 Maquinaria de informática y sus partes, piezas y accesorios</t>
  </si>
  <si>
    <t>35</t>
  </si>
  <si>
    <t>2.3.2.02.02.010 Viáticos de los funcionarios en comisión</t>
  </si>
  <si>
    <t>36</t>
  </si>
  <si>
    <t>37</t>
  </si>
  <si>
    <t>INV-42102-31</t>
  </si>
  <si>
    <t xml:space="preserve">Amparar el reconocimiento del incentivo económico para vincular monitores de investigación para el proyecto MIN-UPN-937-24 para el periodo de 2025-1 </t>
  </si>
  <si>
    <t>INV-42102-32</t>
  </si>
  <si>
    <t xml:space="preserve">Amparar el reconocimiento del incentivo económico para vincular monitores de investigación para el proyecto MIN-UPN-937-24 para el periodo de 2025-2 </t>
  </si>
  <si>
    <t>JUNIO</t>
  </si>
  <si>
    <t>INV-42102-33</t>
  </si>
  <si>
    <t>Prestar servicios profesionales como apoyo de gestión en el desarrollo de las actividades de investigación directas del proyecto MIN-UPN-937-24.</t>
  </si>
  <si>
    <t>INV-42102-34</t>
  </si>
  <si>
    <t>Amparar la publicación de los libros producto del proyecto MIN-UPN-937-24</t>
  </si>
  <si>
    <t>AGOSTO</t>
  </si>
  <si>
    <t>INV-42102-35</t>
  </si>
  <si>
    <t>INV-42102-36</t>
  </si>
  <si>
    <t>Amparar el pago de viaticos y gastos de viaje para realizar actividades propias en el desarrollo del proyecto ERASMUS+_2023.</t>
  </si>
  <si>
    <t>INV-42102-37</t>
  </si>
  <si>
    <t>Prestar servicios profesionales en desarrollo web a las actividades de investigación directas del proyecto ERASMUS+_2023.</t>
  </si>
  <si>
    <t>80111504;86101700;86101810;86111600;8611500</t>
  </si>
  <si>
    <t>21.20.01</t>
  </si>
  <si>
    <t>Rendimientos Financieros – Recursos Propios</t>
  </si>
  <si>
    <t>Amparar la afiliación de la Universidad Pedagógica Nacional en Asociación de Editoriales Universitarias de Colombia - ASEUC</t>
  </si>
  <si>
    <t xml:space="preserve">VGU - CONTRATACIÓN </t>
  </si>
  <si>
    <t>Indirecto</t>
  </si>
  <si>
    <t>Amparar la afiliación de la Universidad Pedagógica Nacional en Asociación de Editoriales Universitarias de América Latina y el Caribe - EULAC.</t>
  </si>
  <si>
    <t>2.3.3.03.03.01 Membresías</t>
  </si>
  <si>
    <t>Amparar el pago de la membresía anual y registro DOI - Digital Object Identifier de los artículos de las revistas de la Universidad Pedagógica Nacional, en Crossref</t>
  </si>
  <si>
    <t xml:space="preserve">Prestar servicios de diseño editorial para la producción editorial de la Universidad Pedagógica Nacional. </t>
  </si>
  <si>
    <t>Prestar servicios de diseño web para el desarrollo de las actividades del Grupo Interno de Trabajo Editorial relacionados con los productos digitales y el ecosistema digital.</t>
  </si>
  <si>
    <t>Prestar servicios para el diseño gráfico de la editorial de la Universidad Pedagógica Nacional.</t>
  </si>
  <si>
    <t>Prestar servicios de diseño digital web para desarrollar los productos digitales de la editorial</t>
  </si>
  <si>
    <t>Prestar servicios para el desarrollo de estrategias de indexación de revistas científicas de la Universidad y manejo del portal de revistas</t>
  </si>
  <si>
    <t>Prestar servicios para realizar la corrección de estilo de los libros y revistas de la Universidad Pedagógica Nacional.</t>
  </si>
  <si>
    <t>Prestar servicios para realizar la corrección de estilo de la  Revista Colombiana de Educación   de la Universidad Pedagógica Nacional.</t>
  </si>
  <si>
    <t>Prestar servicios para realizar la corrección de estilo de la revista Revista Folios y Pedagogía y Saberes   de la Universidad Pedagógica Nacional.</t>
  </si>
  <si>
    <t>Prestar servicios para realizar la corrección de estilo de la revista Pensamiento, Palabra y Obra y TED de la Universidad Pedagógica Nacional.</t>
  </si>
  <si>
    <t>Prestar servicios para realizar la corrección de estilo y traducción a otros idiomas como inglés y portugués para libros y revistas.</t>
  </si>
  <si>
    <t>Prestar servicios para realizar el diseño, la diagramación y digitalización de los libros y revistas de la Universidad Pedagógica Nacional.</t>
  </si>
  <si>
    <t>2.3.2.02.02.009 Servicios para la comunidad, sociales y personales</t>
  </si>
  <si>
    <t xml:space="preserve">Amparar el apoyo económico para desarrollar las evaluaciones de los libros </t>
  </si>
  <si>
    <t>Amparar el apoyo económico para desarrollar las evaluaciones de los  libros de coedición</t>
  </si>
  <si>
    <t>Amparar el apoyo económico para desarrollar las evaluaciones de los  libros de la convocatoria de libros infantiles y juveniles</t>
  </si>
  <si>
    <t>2.3.2.02.02.007 Servicios financieros y servicios conexos; servicios inmobiliarios; y servicios de arrendamiento y leasing</t>
  </si>
  <si>
    <t>Amparar la participación de la Universidad Pedagógica Nacional en los espacios de exposición de ferias nacionales, internacionales e internas, como la Feria Pedagógica del Libro y Vive la Librería, así como en otros eventos, incluyendo el envío adecuado del material correspondiente</t>
  </si>
  <si>
    <t>Amparar el pago al derecho del área de exposición para la participación de la Universidad Pedagógica Nacional en la Feria Internacional del Libro de Bogotá 2025</t>
  </si>
  <si>
    <t>Prestar servicio para el montaje del Stand de la Universidad Pedagógica Nacional para la participación en la Feria Internacional del Libro de Bogotá</t>
  </si>
  <si>
    <t>Adquirir boletas para la participación en la Feria Internacional del Libro de Bogotá que se llevara a cabo entre el 25 de abril hasta el 10 de mayo del 2025</t>
  </si>
  <si>
    <t>2.3.2.02.02.006 Comercio y distribución; alojamiento; servicios de suministro de comidas y bebidas; servicios de transporte; y servicios de distribución de electricidad, gas y agua</t>
  </si>
  <si>
    <t>Prestar el servicio para la impresión de los libros, para la participación en la feria Internacional del libro de Bogotá producidos por el Grupo Interno de Trabajo Editorial.</t>
  </si>
  <si>
    <t>Prestar el servicio para la impresión de los libros, revistas y  material institucional producidos por el Grupo Interno de Trabajo Editorial en el desarrollo de sus funciones misionales.</t>
  </si>
  <si>
    <t>Prestar el servicio de actualización y mantenimiento de la plataforma Open Monograph Press y de las funcionalidades de Open Journal Systems</t>
  </si>
  <si>
    <t>Prestar servicios para el desarrollo de programación de los productos digitales de la editorial.</t>
  </si>
  <si>
    <t xml:space="preserve">Prestar el servicio de diseño y montaje de la librería de la Universidad Pedagógica Nacional  </t>
  </si>
  <si>
    <t>Prestar el servicio de Internet de alta velocidad para facilitar la participación de la editorial de la Universidad en la Feria Internacional del Libro de Bogotá 2025</t>
  </si>
  <si>
    <t xml:space="preserve">Amparar el pago de la participación en Unilibros de Colombia </t>
  </si>
  <si>
    <t>Contratar el servicio de soporte y mantenimiento de la licencia de uso del software ISOLUCION (HSEQ, riesgos, Seguridad de la Información), herramienta especializada en la administración y automatización para el Sistema de Gestión Integral de la Universidad Pedagógica Nacional.</t>
  </si>
  <si>
    <t>44101</t>
  </si>
  <si>
    <t>BIENESTAR ESTUDIANTIL INTEGRAL</t>
  </si>
  <si>
    <t>SUBDIRECCIÓN DE BIENESTAR UNIVERSITARIO</t>
  </si>
  <si>
    <t>2.3.2.02.02.009
Servicios para la comunidad, sociales y personales</t>
  </si>
  <si>
    <t xml:space="preserve">Recursos Estampilla Universidad Nacional y otras Universidades </t>
  </si>
  <si>
    <t>no</t>
  </si>
  <si>
    <t>VICERRECTORIA ADMINISTRATIVA Y FINANCIERA</t>
  </si>
  <si>
    <t>601 5941844</t>
  </si>
  <si>
    <t>21.17.01</t>
  </si>
  <si>
    <t>Bonos Alimentarios</t>
  </si>
  <si>
    <t>2.3.3.08.02
Apoyo Socio Económico a Estudiantes</t>
  </si>
  <si>
    <t>21.10.02</t>
  </si>
  <si>
    <t>Recursos del Balance - Recursos Nación Inversión</t>
  </si>
  <si>
    <t>si</t>
  </si>
  <si>
    <t>INV-44101-5</t>
  </si>
  <si>
    <t>80141706;80141625,84121800;93141506;93171500;93141500;90101501;90101500</t>
  </si>
  <si>
    <t>Realizar la compra de bonos alimentarios para estudiantes de la Universidad Pedagógica Nacional.</t>
  </si>
  <si>
    <t xml:space="preserve">Recursos del Balance- Recursos Estampilla Universidad Nacional y otras Universidades </t>
  </si>
  <si>
    <t>FORMACIÓN DE LENGUA EXTRANJERA</t>
  </si>
  <si>
    <t>Beneficiar estudiantes, profesores y monitores de la UPN en el idioma inglés</t>
  </si>
  <si>
    <t>Vicerrectoría Académica</t>
  </si>
  <si>
    <t>2.3.2.01.01.005.02.05 Otros productos de propiedad intelectual</t>
  </si>
  <si>
    <t>INV-41102-1</t>
  </si>
  <si>
    <t>Adquirir códigos de acceso a plataforma del idioma  inglés, necesarios para  la realización del Seminario Virtual de Lenguas Extranjeras para la vigencia 2025.</t>
  </si>
  <si>
    <t>MÓNICA LILIANA MONROY GUZMÁN</t>
  </si>
  <si>
    <t xml:space="preserve"> contratacion@pedagogica.edu.co</t>
  </si>
  <si>
    <t>Beneficiar estudiantes, profesores y monitores de la UPN en el idioma francés</t>
  </si>
  <si>
    <t>INV-41102-2</t>
  </si>
  <si>
    <t>Adquirir códigos de acceso a plataforma del idioma  francés necesarios para la realización del Seminario Virtual de Lenguas Extranjeras para la vigencia 2025.</t>
  </si>
  <si>
    <t>INV-41102-4</t>
  </si>
  <si>
    <t>Prestar servicios para el desarrollo de actividades académicas del Seminario para el primer semestre de la vigencia 2025, realizando el respectivo acompañamiento e instrucción a los estudiantes asignados por el Centro de Lenguas en el área de inglés.</t>
  </si>
  <si>
    <t>INV-41102-5</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</si>
  <si>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inglés.</t>
  </si>
  <si>
    <t>INV-41102-6</t>
  </si>
  <si>
    <t>Prestar servicios para el desarrollo de actividades académicas del Seminario para el segundo semestre de la vigencia 2025, realizando el respectivo acompañamiento e instrucción a los estudiantes asignados por el Centro de Lenguas en el área de inglés.</t>
  </si>
  <si>
    <t>INV-41102-7</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</si>
  <si>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inglés.</t>
  </si>
  <si>
    <t>INV-41102-8</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</si>
  <si>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frances.</t>
  </si>
  <si>
    <t>INV-41102-9</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</si>
  <si>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frances.</t>
  </si>
  <si>
    <t>JAIRO ALEJANDRO FERNÁNDEZ ORTEGA</t>
  </si>
  <si>
    <t>FORMACIÓN ACADÉMICA Y DESARROLLO PROFESORA</t>
  </si>
  <si>
    <t>Número de docentes que participan en cursos de formación en lengua extranjera</t>
  </si>
  <si>
    <t>No</t>
  </si>
  <si>
    <t>INV-41201-1</t>
  </si>
  <si>
    <t>Amparar los costos de matriculas y exámenes de clasificación para la formación y fortalecimiento de profesores de planta, ocasionales y catedráticos de la UPN y del IPN, en los distintos niveles en lengua extranjera, inglés o francés ofertados por el Centro de Lenguas.</t>
  </si>
  <si>
    <t>VAC</t>
  </si>
  <si>
    <t>VÍCTOR ELIGIO ESPINOSA GALÁN</t>
  </si>
  <si>
    <t>vac@upn.edu.co</t>
  </si>
  <si>
    <t>60103704;43232500</t>
  </si>
  <si>
    <t>60103702;43232500</t>
  </si>
  <si>
    <t>Adecuación de la infraestructura física de la Universidad</t>
  </si>
  <si>
    <t>72101500; 81101500</t>
  </si>
  <si>
    <t>Realizar las adecuaciones de infraestructura física de los salones y áreas internas académicos y administrativos en las instalaciones de Centro de Lenguas de la Universidad Pedagógica Nacional</t>
  </si>
  <si>
    <t>Adicionar el Contrato No. 929 de 2024 cuyo objeto contractual es "Realizar la adecuación de las cubiertas de los salones y oficinas prefabricadas en las instalaciones de Valmaría de la Universidad Pedagógica Nacional."</t>
  </si>
  <si>
    <t>93141700
80141900
56121902</t>
  </si>
  <si>
    <t>56121900 
82141602
56121902</t>
  </si>
  <si>
    <t>53121600
24111500</t>
  </si>
  <si>
    <t>Amparar el pago de los registro DOI - Digital Object Identifier de los artículos de las revistas de la Universidad Pedagógica Nacional, en Crossref</t>
  </si>
  <si>
    <t>Sostenimiento a las licencias de software</t>
  </si>
  <si>
    <t>SUBDIRECCION DE GESTION DE SISTEMAS DE INFORMACION</t>
  </si>
  <si>
    <t>Infancia, Juventud y Adultez</t>
  </si>
  <si>
    <t>10.03</t>
  </si>
  <si>
    <t>21.17.02</t>
  </si>
  <si>
    <t>JULIO</t>
  </si>
  <si>
    <t>Dotación y Renovación de Equipos</t>
  </si>
  <si>
    <t>INV-42102-38</t>
  </si>
  <si>
    <t xml:space="preserve">Amparar el reconocimiento del incentivo económico para vincular monitores de investigación del proyecto interno DBI-682-25 para el periodo 2025-1. </t>
  </si>
  <si>
    <t>VGU</t>
  </si>
  <si>
    <t>602 5941894</t>
  </si>
  <si>
    <t>vgu@pedagogica.edu.co</t>
  </si>
  <si>
    <t>INV-42102-39</t>
  </si>
  <si>
    <t xml:space="preserve">Amparar el reconocimiento del incentivo económico para vincular monitores de investigación del proyecto interno DSI-683-25 para el periodo 2025-1. </t>
  </si>
  <si>
    <t>603 5941894</t>
  </si>
  <si>
    <t>INV-42102-40</t>
  </si>
  <si>
    <t xml:space="preserve">Amparar el reconocimiento del incentivo económico para vincular monitores de investigación del proyecto interno DSI-684-25 para el periodo 2025-1. </t>
  </si>
  <si>
    <t>604 5941894</t>
  </si>
  <si>
    <t>INV-42102-41</t>
  </si>
  <si>
    <t xml:space="preserve">Amparar el reconocimiento del incentivo económico para vincular monitores de investigación del proyecto interno DSI-685-25 para el periodo 2025-1. </t>
  </si>
  <si>
    <t>605 5941894</t>
  </si>
  <si>
    <t>INV-42102-42</t>
  </si>
  <si>
    <t xml:space="preserve">Amparar el reconocimiento del incentivo económico para vincular monitores de investigación del proyecto interno DSI-686-25 para el periodo 2025-1. </t>
  </si>
  <si>
    <t>606 5941894</t>
  </si>
  <si>
    <t>INV-42102-43</t>
  </si>
  <si>
    <t xml:space="preserve">Amparar el reconocimiento del incentivo económico para vincular monitores de investigación del proyecto interno DPG-687-25 para el periodo 2025-1. </t>
  </si>
  <si>
    <t>607 5941894</t>
  </si>
  <si>
    <t>INV-42102-44</t>
  </si>
  <si>
    <t xml:space="preserve">Amparar el reconocimiento del incentivo económico para vincular monitores de investigación del proyecto interno DTE-688-25 para el periodo 2025-1. </t>
  </si>
  <si>
    <t>608 5941894</t>
  </si>
  <si>
    <t>INV-42102-45</t>
  </si>
  <si>
    <t xml:space="preserve">Amparar el reconocimiento del incentivo económico para vincular monitores de investigación del proyecto interno DCS-689-25 para el periodo 2025-1. </t>
  </si>
  <si>
    <t>609 5941894</t>
  </si>
  <si>
    <t>INV-42102-46</t>
  </si>
  <si>
    <t xml:space="preserve">Amparar el reconocimiento del incentivo económico para vincular monitores de investigación del proyecto interno DSI-690-25 para el periodo 2025-1. </t>
  </si>
  <si>
    <t>610 5941894</t>
  </si>
  <si>
    <t>INV-42102-47</t>
  </si>
  <si>
    <t xml:space="preserve">Amparar el reconocimiento del incentivo económico para vincular monitores de investigación del proyecto interno DLE-691-25 para el periodo 2025-1. </t>
  </si>
  <si>
    <t>611 5941894</t>
  </si>
  <si>
    <t>INV-42102-48</t>
  </si>
  <si>
    <t xml:space="preserve">Amparar el reconocimiento del incentivo económico para vincular monitores de investigación del proyecto interno DTE-692-25 para el periodo 2025-1. </t>
  </si>
  <si>
    <t>612 5941894</t>
  </si>
  <si>
    <t>INV-42102-49</t>
  </si>
  <si>
    <t xml:space="preserve">Amparar el reconocimiento del incentivo económico para vincular monitores de investigación del proyecto interno DSI-693-25 para el periodo 2025-1. </t>
  </si>
  <si>
    <t>613 5941894</t>
  </si>
  <si>
    <t>INV-42102-50</t>
  </si>
  <si>
    <t xml:space="preserve">Amparar el reconocimiento del incentivo económico para vincular monitores de investigación del proyecto interno DSI-694-25 para el periodo 2025-1. </t>
  </si>
  <si>
    <t>614 5941894</t>
  </si>
  <si>
    <t>INV-42102-51</t>
  </si>
  <si>
    <t xml:space="preserve">Amparar el reconocimiento del incentivo económico para vincular monitores de investigación del proyecto interno DSI-695-25 para el periodo 2025-1. </t>
  </si>
  <si>
    <t>615 5941894</t>
  </si>
  <si>
    <t>INV-42102-52</t>
  </si>
  <si>
    <t xml:space="preserve">Amparar el reconocimiento del incentivo económico para vincular monitores de investigación del proyecto interno DQU-696-25 para el periodo 2025-1. </t>
  </si>
  <si>
    <t>616 5941894</t>
  </si>
  <si>
    <t>INV-42102-53</t>
  </si>
  <si>
    <t xml:space="preserve">Amparar el reconocimiento del incentivo económico para vincular monitores de investigación del proyecto interno DSI-697-25 para el periodo 2025-1. </t>
  </si>
  <si>
    <t>617 5941894</t>
  </si>
  <si>
    <t>INV-42102-54</t>
  </si>
  <si>
    <t xml:space="preserve">Amparar el reconocimiento del incentivo económico para vincular monitores de investigación del proyecto interno DQU-698-25 para el periodo 2025-1. </t>
  </si>
  <si>
    <t>618 5941894</t>
  </si>
  <si>
    <t>INV-42102-55</t>
  </si>
  <si>
    <t xml:space="preserve">Amparar el reconocimiento del incentivo económico para vincular monitores de investigación del proyecto interno DBI-699-25 para el periodo 2025-1. </t>
  </si>
  <si>
    <t>619 5941894</t>
  </si>
  <si>
    <t>INV-42102-56</t>
  </si>
  <si>
    <t xml:space="preserve">Amparar el reconocimiento del incentivo económico para vincular monitores de investigación del proyecto interno FEF-700-25 para el periodo 2025-1. </t>
  </si>
  <si>
    <t>620 5941894</t>
  </si>
  <si>
    <t>INV-42102-57</t>
  </si>
  <si>
    <t xml:space="preserve">Amparar el reconocimiento del incentivo económico para vincular monitores de investigación del proyecto interno FEF-701-25 para el periodo 2025-1. </t>
  </si>
  <si>
    <t>621 5941894</t>
  </si>
  <si>
    <t>INV-42102-58</t>
  </si>
  <si>
    <t xml:space="preserve">Amparar el reconocimiento del incentivo económico para vincular monitores de investigación del proyecto interno FEF-702-25 para el periodo 2025-1. </t>
  </si>
  <si>
    <t>622 5941894</t>
  </si>
  <si>
    <t>INV-42102-59</t>
  </si>
  <si>
    <t xml:space="preserve">Amparar el reconocimiento del incentivo económico para vincular monitores de investigación del proyecto interno DFI-703-25 para el periodo 2025-1. </t>
  </si>
  <si>
    <t>623 5941894</t>
  </si>
  <si>
    <t>INV-42102-60</t>
  </si>
  <si>
    <t xml:space="preserve">Amparar el reconocimiento del incentivo económico para vincular monitores de investigación del proyecto interno FBA-704-25 para el periodo 2025-1. </t>
  </si>
  <si>
    <t>624 5941894</t>
  </si>
  <si>
    <t>INV-42102-61</t>
  </si>
  <si>
    <t xml:space="preserve">Amparar el reconocimiento del incentivo económico para vincular monitores de investigación del proyecto interno DSI-705-25 para el periodo 2025-1. </t>
  </si>
  <si>
    <t>625 5941894</t>
  </si>
  <si>
    <t>INV-42102-62</t>
  </si>
  <si>
    <t xml:space="preserve">Amparar el reconocimiento del incentivo económico para vincular monitores de investigación del proyecto interno DPG-706-25 para el periodo 2025-1. </t>
  </si>
  <si>
    <t>626 5941894</t>
  </si>
  <si>
    <t>INV-42102-63</t>
  </si>
  <si>
    <t xml:space="preserve">Amparar el reconocimiento del incentivo económico para vincular monitores de investigación del proyecto interno DSI-707-25 para el periodo 2025-1. </t>
  </si>
  <si>
    <t>627 5941894</t>
  </si>
  <si>
    <t>INV-42102-64</t>
  </si>
  <si>
    <t xml:space="preserve">Amparar el reconocimiento del incentivo económico para vincular monitores de investigación del proyecto interno FEF-708-25 para el periodo 2025-1. </t>
  </si>
  <si>
    <t>INV-42102-65</t>
  </si>
  <si>
    <t xml:space="preserve">Amparar el reconocimiento del incentivo económico para vincular monitores de investigación del proyecto interno DBI-709-25 para el periodo 2025-1. </t>
  </si>
  <si>
    <t>629 5941894</t>
  </si>
  <si>
    <t>INV-42102-66</t>
  </si>
  <si>
    <t xml:space="preserve">Amparar el reconocimiento del incentivo económico para vincular monitores de investigación del proyecto interno DMA-710-25 para el periodo 2025-1. </t>
  </si>
  <si>
    <t>630 5941894</t>
  </si>
  <si>
    <t>INV-42102-67</t>
  </si>
  <si>
    <t xml:space="preserve">Amparar el reconocimiento del incentivo económico para vincular monitores de investigación del proyecto interno DSI-711-25 para el periodo 2025-1. </t>
  </si>
  <si>
    <t>631 5941894</t>
  </si>
  <si>
    <t>INV-42102-68</t>
  </si>
  <si>
    <t xml:space="preserve">Amparar el reconocimiento del incentivo económico para vincular monitores de investigación del proyecto interno DSI-712-25 para el periodo 2025-1. </t>
  </si>
  <si>
    <t>632 5941894</t>
  </si>
  <si>
    <t>INV-42102-69</t>
  </si>
  <si>
    <t xml:space="preserve">Amparar el reconocimiento del incentivo económico para vincular monitores de investigación del proyecto interno DSI-713-25 para el periodo 2025-1. </t>
  </si>
  <si>
    <t>633 5941894</t>
  </si>
  <si>
    <t>INV-42102-70</t>
  </si>
  <si>
    <t xml:space="preserve">Amparar el reconocimiento del incentivo económico para vincular monitores de investigación del proyecto interno FBA-714-25 para el periodo 2025-1. </t>
  </si>
  <si>
    <t>634 5941894</t>
  </si>
  <si>
    <t>INV-42102-71</t>
  </si>
  <si>
    <t xml:space="preserve">Amparar el reconocimiento del incentivo económico para vincular monitores de investigación del proyecto interno FBA-715-25 para el periodo 2025-1. </t>
  </si>
  <si>
    <t>635 5941894</t>
  </si>
  <si>
    <t>INV-42102-72</t>
  </si>
  <si>
    <t xml:space="preserve">Amparar el reconocimiento del incentivo económico para vincular monitores de investigación del proyecto interno FBA-716-25 para el periodo 2025-1. </t>
  </si>
  <si>
    <t>636 5941894</t>
  </si>
  <si>
    <t>INV-42102-73</t>
  </si>
  <si>
    <t xml:space="preserve">Amparar el reconocimiento del incentivo económico para vincular monitores de investigación del proyecto interno FBA-717-25 para el periodo 2025-1. </t>
  </si>
  <si>
    <t>637 5941894</t>
  </si>
  <si>
    <t>INV-42102-74</t>
  </si>
  <si>
    <t xml:space="preserve">Amparar el reconocimiento del incentivo económico para vincular monitores de investigación del proyecto interno FBA-718-25 para el periodo 2025-1. </t>
  </si>
  <si>
    <t>638 5941894</t>
  </si>
  <si>
    <t>INV-42102-75</t>
  </si>
  <si>
    <t xml:space="preserve">Amparar el reconocimiento del incentivo económico para vincular monitores de investigación del proyecto interno DSI-067-S- para el periodo 2025-1. </t>
  </si>
  <si>
    <t>639 5941894</t>
  </si>
  <si>
    <t>INV-42102-76</t>
  </si>
  <si>
    <t xml:space="preserve">Amparar el reconocimiento del incentivo económico para vincular monitores de investigación del proyecto interno DTE-068-S- para el periodo 2025-1. </t>
  </si>
  <si>
    <t>INV-42102-77</t>
  </si>
  <si>
    <t xml:space="preserve">Amparar el reconocimiento del incentivo económico para vincular monitores de investigación del proyecto interno DQU-069-S- para el periodo 2025-1. </t>
  </si>
  <si>
    <t>641 5941894</t>
  </si>
  <si>
    <t>INV-42102-78</t>
  </si>
  <si>
    <t xml:space="preserve">Amparar el reconocimiento del incentivo económico para vincular monitores de investigación del proyecto interno FEF-070-S- para el periodo 2025-1. </t>
  </si>
  <si>
    <t>642 5941894</t>
  </si>
  <si>
    <t>INV-42102-79</t>
  </si>
  <si>
    <t xml:space="preserve">Amparar el reconocimiento del incentivo económico para vincular monitores de investigación del proyecto interno DCS-071-S- para el periodo 2025-1. </t>
  </si>
  <si>
    <t>643 5941894</t>
  </si>
  <si>
    <t>INV-42102-80</t>
  </si>
  <si>
    <t xml:space="preserve">Amparar el reconocimiento del incentivo económico para vincular monitores de investigación del proyecto interno DSI-072-S- para el periodo 2025-1. </t>
  </si>
  <si>
    <t>644 5941894</t>
  </si>
  <si>
    <t>INV-42102-81</t>
  </si>
  <si>
    <t xml:space="preserve">Amparar el reconocimiento del incentivo económico para vincular monitores de investigación del proyecto interno DSI-073-S- para el periodo 2025-1. </t>
  </si>
  <si>
    <t>645 5941894</t>
  </si>
  <si>
    <t>INV-42102-82</t>
  </si>
  <si>
    <t xml:space="preserve">Amparar el reconocimiento del incentivo económico para vincular monitores de investigación del proyecto interno DSI-074-S- para el periodo 2025-1. </t>
  </si>
  <si>
    <t>646 5941894</t>
  </si>
  <si>
    <t>INV-42102-83</t>
  </si>
  <si>
    <t xml:space="preserve">Amparar el reconocimiento del incentivo económico para vincular monitores de investigación del proyecto interno DSI-075-S- para el periodo 2025-1. </t>
  </si>
  <si>
    <t>647 5941894</t>
  </si>
  <si>
    <t>INV-42102-84</t>
  </si>
  <si>
    <t xml:space="preserve">Amparar el reconocimiento del incentivo económico para vincular monitores de investigación del proyecto interno DBI-076-S- para el periodo 2025-1. </t>
  </si>
  <si>
    <t>648 5941894</t>
  </si>
  <si>
    <t>INV-42102-85</t>
  </si>
  <si>
    <t xml:space="preserve">Amparar el reconocimiento del incentivo económico para vincular monitores de investigación del proyecto interno FBA-077-S- para el periodo 2025-1. </t>
  </si>
  <si>
    <t>649 5941894</t>
  </si>
  <si>
    <t>INV-42102-86</t>
  </si>
  <si>
    <t xml:space="preserve">Amparar el reconocimiento del incentivo económico para vincular monitores de investigación del proyecto interno DBI-078-S- para el periodo 2025-1. </t>
  </si>
  <si>
    <t>650 5941894</t>
  </si>
  <si>
    <t>INV-42102-87</t>
  </si>
  <si>
    <t xml:space="preserve">Amparar el reconocimiento del incentivo económico para vincular monitores de investigación del proyecto interno DSI-719-25 para el periodo 2025-1. </t>
  </si>
  <si>
    <t>651 5941894</t>
  </si>
  <si>
    <t>Apoyo económico a estudiantes monitores de investigación 2025-2</t>
  </si>
  <si>
    <t xml:space="preserve">Amparar el reconocimiento del incentivo económico para vincular monitores de investigación del proyecto interno DBI-682-25 para el periodo 2025-2. </t>
  </si>
  <si>
    <t>653 5941894</t>
  </si>
  <si>
    <t xml:space="preserve">Amparar el reconocimiento del incentivo económico para vincular monitores de investigación del proyecto interno DSI-683-25 para el periodo 2025-2. </t>
  </si>
  <si>
    <t>654 5941894</t>
  </si>
  <si>
    <t xml:space="preserve">Amparar el reconocimiento del incentivo económico para vincular monitores de investigación del proyecto interno DSI-684-25 para el periodo 2025-2. </t>
  </si>
  <si>
    <t>655 5941894</t>
  </si>
  <si>
    <t xml:space="preserve">Amparar el reconocimiento del incentivo económico para vincular monitores de investigación del proyecto interno DSI-685-25 para el periodo 2025-2. </t>
  </si>
  <si>
    <t>656 5941894</t>
  </si>
  <si>
    <t xml:space="preserve">Amparar el reconocimiento del incentivo económico para vincular monitores de investigación del proyecto interno DSI-686-25 para el periodo 2025-2. </t>
  </si>
  <si>
    <t>657 5941894</t>
  </si>
  <si>
    <t xml:space="preserve">Amparar el reconocimiento del incentivo económico para vincular monitores de investigación del proyecto interno DPG-687-25 para el periodo 2025-2. </t>
  </si>
  <si>
    <t>658 5941894</t>
  </si>
  <si>
    <t xml:space="preserve">Amparar el reconocimiento del incentivo económico para vincular monitores de investigación del proyecto interno DTE-688-25 para el periodo 2025-2. </t>
  </si>
  <si>
    <t>659 5941894</t>
  </si>
  <si>
    <t xml:space="preserve">Amparar el reconocimiento del incentivo económico para vincular monitores de investigación del proyecto interno DCS-689-25 para el periodo 2025-2. </t>
  </si>
  <si>
    <t>660 5941894</t>
  </si>
  <si>
    <t xml:space="preserve">Amparar el reconocimiento del incentivo económico para vincular monitores de investigación del proyecto interno DSI-690-25 para el periodo 2025-2. </t>
  </si>
  <si>
    <t>661 5941894</t>
  </si>
  <si>
    <t xml:space="preserve">Amparar el reconocimiento del incentivo económico para vincular monitores de investigación del proyecto interno DLE-691-25 para el periodo 2025-2. </t>
  </si>
  <si>
    <t>662 5941894</t>
  </si>
  <si>
    <t xml:space="preserve">Amparar el reconocimiento del incentivo económico para vincular monitores de investigación del proyecto interno DTE-692-25 para el periodo 2025-2. </t>
  </si>
  <si>
    <t xml:space="preserve">Amparar el reconocimiento del incentivo económico para vincular monitores de investigación del proyecto interno DSI-693-25 para el periodo 2025-2. </t>
  </si>
  <si>
    <t>664 5941894</t>
  </si>
  <si>
    <t xml:space="preserve">Amparar el reconocimiento del incentivo económico para vincular monitores de investigación del proyecto interno DSI-694-25 para el periodo 2025-2. </t>
  </si>
  <si>
    <t>665 5941894</t>
  </si>
  <si>
    <t xml:space="preserve">Amparar el reconocimiento del incentivo económico para vincular monitores de investigación del proyecto interno DSI-695-25 para el periodo 2025-2. </t>
  </si>
  <si>
    <t>666 5941894</t>
  </si>
  <si>
    <t xml:space="preserve">Amparar el reconocimiento del incentivo económico para vincular monitores de investigación del proyecto interno DQU-696-25 para el periodo 2025-2. </t>
  </si>
  <si>
    <t>667 5941894</t>
  </si>
  <si>
    <t xml:space="preserve">Amparar el reconocimiento del incentivo económico para vincular monitores de investigación del proyecto interno DSI-697-25 para el periodo 2025-2. </t>
  </si>
  <si>
    <t>668 5941894</t>
  </si>
  <si>
    <t xml:space="preserve">Amparar el reconocimiento del incentivo económico para vincular monitores de investigación del proyecto interno DQU-698-25 para el periodo 2025-2. </t>
  </si>
  <si>
    <t>669 5941894</t>
  </si>
  <si>
    <t xml:space="preserve">Amparar el reconocimiento del incentivo económico para vincular monitores de investigación del proyecto interno DBI-699-25 para el periodo 2025-2. </t>
  </si>
  <si>
    <t>670 5941894</t>
  </si>
  <si>
    <t xml:space="preserve">Amparar el reconocimiento del incentivo económico para vincular monitores de investigación del proyecto interno FEF-700-25 para el periodo 2025-2. </t>
  </si>
  <si>
    <t>671 5941894</t>
  </si>
  <si>
    <t xml:space="preserve">Amparar el reconocimiento del incentivo económico para vincular monitores de investigación del proyecto interno FEF-701-25 para el periodo 2025-2. </t>
  </si>
  <si>
    <t>672 5941894</t>
  </si>
  <si>
    <t xml:space="preserve">Amparar el reconocimiento del incentivo económico para vincular monitores de investigación del proyecto interno FEF-702-25 para el periodo 2025-2. </t>
  </si>
  <si>
    <t>673 5941894</t>
  </si>
  <si>
    <t xml:space="preserve">Amparar el reconocimiento del incentivo económico para vincular monitores de investigación del proyecto interno DFI-703-25 para el periodo 2025-2. </t>
  </si>
  <si>
    <t>674 5941894</t>
  </si>
  <si>
    <t xml:space="preserve">Amparar el reconocimiento del incentivo económico para vincular monitores de investigación del proyecto interno FBA-704-25 para el periodo 2025-2. </t>
  </si>
  <si>
    <t>675 5941894</t>
  </si>
  <si>
    <t xml:space="preserve">Amparar el reconocimiento del incentivo económico para vincular monitores de investigación del proyecto interno DSI-705-25 para el periodo 2025-2. </t>
  </si>
  <si>
    <t>676 5941894</t>
  </si>
  <si>
    <t xml:space="preserve">Amparar el reconocimiento del incentivo económico para vincular monitores de investigación del proyecto interno DPG-706-25 para el periodo 2025-2. </t>
  </si>
  <si>
    <t>677 5941894</t>
  </si>
  <si>
    <t xml:space="preserve">Amparar el reconocimiento del incentivo económico para vincular monitores de investigación del proyecto interno DSI-707-25 para el periodo 2025-2. </t>
  </si>
  <si>
    <t>678 5941894</t>
  </si>
  <si>
    <t xml:space="preserve">Amparar el reconocimiento del incentivo económico para vincular monitores de investigación del proyecto interno FEF-708-25 para el periodo 2025-2. </t>
  </si>
  <si>
    <t xml:space="preserve">Amparar el reconocimiento del incentivo económico para vincular monitores de investigación del proyecto interno DBI-709-25 para el periodo 2025-2. </t>
  </si>
  <si>
    <t>680 5941894</t>
  </si>
  <si>
    <t xml:space="preserve">Amparar el reconocimiento del incentivo económico para vincular monitores de investigación del proyecto interno DMA-710-25 para el periodo 2025-2. </t>
  </si>
  <si>
    <t>681 5941894</t>
  </si>
  <si>
    <t xml:space="preserve">Amparar el reconocimiento del incentivo económico para vincular monitores de investigación del proyecto interno DSI-711-25 para el periodo 2025-2. </t>
  </si>
  <si>
    <t>682 5941894</t>
  </si>
  <si>
    <t xml:space="preserve">Amparar el reconocimiento del incentivo económico para vincular monitores de investigación del proyecto interno DSI-712-25 para el periodo 2025-2. </t>
  </si>
  <si>
    <t>683 5941894</t>
  </si>
  <si>
    <t xml:space="preserve">Amparar el reconocimiento del incentivo económico para vincular monitores de investigación del proyecto interno DSI-713-25 para el periodo 2025-2. </t>
  </si>
  <si>
    <t>684 5941894</t>
  </si>
  <si>
    <t xml:space="preserve">Amparar el reconocimiento del incentivo económico para vincular monitores de investigación del proyecto interno FBA-714-25 para el periodo 2025-2. </t>
  </si>
  <si>
    <t>685 5941894</t>
  </si>
  <si>
    <t xml:space="preserve">Amparar el reconocimiento del incentivo económico para vincular monitores de investigación del proyecto interno FBA-715-25 para el periodo 2025-2. </t>
  </si>
  <si>
    <t>686 5941894</t>
  </si>
  <si>
    <t xml:space="preserve">Amparar el reconocimiento del incentivo económico para vincular monitores de investigación del proyecto interno FBA-716-25 para el periodo 2025-2. </t>
  </si>
  <si>
    <t>687 5941894</t>
  </si>
  <si>
    <t xml:space="preserve">Amparar el reconocimiento del incentivo económico para vincular monitores de investigación del proyecto interno FBA-717-25 para el periodo 2025-2. </t>
  </si>
  <si>
    <t>688 5941894</t>
  </si>
  <si>
    <t xml:space="preserve">Amparar el reconocimiento del incentivo económico para vincular monitores de investigación del proyecto interno FBA-718-25 para el periodo 2025-2. </t>
  </si>
  <si>
    <t>689 5941894</t>
  </si>
  <si>
    <t>INV-42102-88</t>
  </si>
  <si>
    <t xml:space="preserve">Amparar el reconocimiento del incentivo económico para vincular monitores de investigación del proyecto interno DSI-719-25 para el periodo 2025-2. </t>
  </si>
  <si>
    <t>702 5941894</t>
  </si>
  <si>
    <t>INV-42102-89</t>
  </si>
  <si>
    <t xml:space="preserve">Amparar el reconocimiento del incentivo económico para vincular monitores de investigación del proyecto UDFJC-UPN- para el periodo 2025-1. </t>
  </si>
  <si>
    <t>703 5941894</t>
  </si>
  <si>
    <t>INV-42102-90</t>
  </si>
  <si>
    <t xml:space="preserve">Amparar el reconocimiento del incentivo económico para vincular monitores de investigación de la SGP-CIUP para el periodo 2025-1. </t>
  </si>
  <si>
    <t>704 5941894</t>
  </si>
  <si>
    <t>INV-42102-91</t>
  </si>
  <si>
    <t xml:space="preserve">Amparar el reconocimiento del incentivo económico para vincular monitores de investigación de la REVISTA  FOLIOS  para el periodo 2025-1. </t>
  </si>
  <si>
    <t>705 5941894</t>
  </si>
  <si>
    <t>INV-42102-92</t>
  </si>
  <si>
    <t xml:space="preserve">Amparar el reconocimiento del incentivo económico para vincular monitores de investigación de la  REVISTA COLOMBIANA DE EDUCACIÓN  para el periodo 2025-1. </t>
  </si>
  <si>
    <t>706 5941894</t>
  </si>
  <si>
    <t>INV-42102-93</t>
  </si>
  <si>
    <t xml:space="preserve">Amparar el reconocimiento del incentivo económico para vincular monitores de investigación de la REVISTA TECNE, EPISTÉME Y DIDAXIS  para el periodo 2025-1. </t>
  </si>
  <si>
    <t>707 5941894</t>
  </si>
  <si>
    <t>INV-42102-94</t>
  </si>
  <si>
    <t xml:space="preserve">Amparar el reconocimiento del incentivo económico para vincular monitores de investigación de la REVISTA PENSAMIENTO, (PALABRA) Y OBRA  para el periodo 2025-1. </t>
  </si>
  <si>
    <t>708 5941894</t>
  </si>
  <si>
    <t>INV-42102-95</t>
  </si>
  <si>
    <t xml:space="preserve">Amparar el reconocimiento del incentivo económico para vincular monitores de investigación de la REVISTA PEDAGOGÍA Y SABERES  para el periodo 2025-1. </t>
  </si>
  <si>
    <t>709 5941894</t>
  </si>
  <si>
    <t>INV-42102-96</t>
  </si>
  <si>
    <t xml:space="preserve">Amparar el reconocimiento del incentivo económico para vincular monitores de investigación de la REVISTA NODOS Y NUDOS  para el periodo 2025-1. </t>
  </si>
  <si>
    <t>710 5941894</t>
  </si>
  <si>
    <t>INV-42102-97</t>
  </si>
  <si>
    <t xml:space="preserve">Amparar el reconocimiento del incentivo económico para vincular monitores de investigación de la REVISTA BIO-GRAFÍA ESCRITOS SOBRE BIOLOGÍA Y SU ENSEÑANZA.  para el periodo 2025-1. </t>
  </si>
  <si>
    <t>711 5941894</t>
  </si>
  <si>
    <t>INV-42102-98</t>
  </si>
  <si>
    <t xml:space="preserve">Amparar el reconocimiento del incentivo económico para vincular monitores de investigación de la REVISTA LÚDICA PEDAGÓGICA
 para el periodo 2025-1. </t>
  </si>
  <si>
    <t>712 5941894</t>
  </si>
  <si>
    <t>INV-42102-99</t>
  </si>
  <si>
    <t xml:space="preserve">Amparar el reconocimiento del incentivo económico para vincular monitores de investigación de la REVISTA ANEKUMENE
 para el periodo 2025-1. </t>
  </si>
  <si>
    <t>713 5941894</t>
  </si>
  <si>
    <t>INV-42102-100</t>
  </si>
  <si>
    <t xml:space="preserve">Amparar el reconocimiento del incentivo económico para vincular monitores de investigación de la REVISTA POLIFONÍAS
 para el periodo 2025-1. </t>
  </si>
  <si>
    <t>714 5941894</t>
  </si>
  <si>
    <t>INV-42102-101</t>
  </si>
  <si>
    <t xml:space="preserve">Amparar el reconocimiento del incentivo económico para vincular monitores de investigación de la REVISTA BOLETÍN DE QUÍMICA para el periodo 2025-1. </t>
  </si>
  <si>
    <t>715 5941894</t>
  </si>
  <si>
    <t>INV-42102-102</t>
  </si>
  <si>
    <t xml:space="preserve">Amparar el reconocimiento del incentivo económico para vincular monitores de investigación de la  REVISTA PREIMPRESOS para el periodo 2025-1. </t>
  </si>
  <si>
    <t>716 5941894</t>
  </si>
  <si>
    <t>INV-42102-103</t>
  </si>
  <si>
    <t xml:space="preserve">Amparar el reconocimiento del incentivo económico para vincular monitores de investigación de la REVISTA CORPOREIZANDO para el periodo 2025-1. </t>
  </si>
  <si>
    <t>717 5941894</t>
  </si>
  <si>
    <t>INV-42102-104</t>
  </si>
  <si>
    <t xml:space="preserve">Amparar el reconocimiento del incentivo económico para vincular monitores de investigación de la REVISTA VOCES DE LA ESCUELA MATERNAL
 para el periodo 2025-1. </t>
  </si>
  <si>
    <t>718 5941894</t>
  </si>
  <si>
    <t>INV-42102-105</t>
  </si>
  <si>
    <t xml:space="preserve">Amparar el reconocimiento del incentivo económico para vincular monitores de investigación de la REVISTA BOLETÍN OACEP para el periodo 2025-1. </t>
  </si>
  <si>
    <t>719 5941894</t>
  </si>
  <si>
    <t>INV-42102-106</t>
  </si>
  <si>
    <t xml:space="preserve">Amparar el reconocimiento del incentivo económico para vincular monitores de investigación de la REVISTA ZEGUSQUZA PEDAGÓGICA
 para el periodo 2025-1. </t>
  </si>
  <si>
    <t>720 5941894</t>
  </si>
  <si>
    <t>INV-42102-107</t>
  </si>
  <si>
    <t xml:space="preserve">Amparar el reconocimiento del incentivo económico para vincular monitores de investigación de la REVISTA MAGAZÍN LEE LA LEE
 para el periodo 2025-1. </t>
  </si>
  <si>
    <t>721 5941894</t>
  </si>
  <si>
    <t>INV-42102-108</t>
  </si>
  <si>
    <t xml:space="preserve">Amparar el reconocimiento del incentivo económico para vincular monitores de investigación de la REVISTA DOCUMENTOS PEDAGÓGICOS  para el periodo 2025-1. </t>
  </si>
  <si>
    <t>722 5941894</t>
  </si>
  <si>
    <t>INV-42102-109</t>
  </si>
  <si>
    <t xml:space="preserve">Amparar el reconocimiento del incentivo económico para vincular monitores de investigación del Museo Pedagógico Colombiano para el periodo 2025-1. </t>
  </si>
  <si>
    <t>723 5941894</t>
  </si>
  <si>
    <t>INV-42102-110</t>
  </si>
  <si>
    <t xml:space="preserve">Amparar el reconocimiento del incentivo económico para vincular monitores de investigación del Museo de Historia Natural para el periodo 2025-1. </t>
  </si>
  <si>
    <t>724 5941894</t>
  </si>
  <si>
    <t>INV-42102-111</t>
  </si>
  <si>
    <t xml:space="preserve">Amparar el reconocimiento del incentivo económico para vincular monitores de investigación del Museo Itinerante e Interactivo de Educación Física para el periodo 2025-1. </t>
  </si>
  <si>
    <t>725 5941894</t>
  </si>
  <si>
    <t>INV-42102-112</t>
  </si>
  <si>
    <t xml:space="preserve">Amparar el reconocimiento del incentivo económico para vincular monitores de investigación del Observatorio de Acciones Colectivas por la Educación y la Pedagogía en Colombia OACEP para el periodo 2025-1. </t>
  </si>
  <si>
    <t>726 5941894</t>
  </si>
  <si>
    <t>INV-42102-113</t>
  </si>
  <si>
    <t xml:space="preserve">Amparar el reconocimiento del incentivo económico para vincular monitores de investigación del Observatorio de Medios para el periodo 2025-1. </t>
  </si>
  <si>
    <t>727 5941894</t>
  </si>
  <si>
    <t>INV-42102-114</t>
  </si>
  <si>
    <t xml:space="preserve">Amparar el reconocimiento del incentivo económico para vincular monitores de investigación del Observatorio Centro de Educación para la Paz, la Memoria y los Derechos Humanos (CEPAZ-UPN) para el periodo 2025-1. </t>
  </si>
  <si>
    <t>728 5941894</t>
  </si>
  <si>
    <t>INV-42102-115</t>
  </si>
  <si>
    <t xml:space="preserve">Amparar el reconocimiento del incentivo económico para vincular monitores de investigación del Observatorio Colombiano de Políticas Educativas y Profesión Docente – OCPE-UPN para el periodo 2025-1. </t>
  </si>
  <si>
    <t>729 5941894</t>
  </si>
  <si>
    <t>INV-42102-116</t>
  </si>
  <si>
    <t xml:space="preserve">Amparar el reconocimiento del incentivo económico para vincular monitores de investigación del Grupo interno de trabajo Museos, Observatorios y Gestión Cultural para el periodo 2025-1. </t>
  </si>
  <si>
    <t>730 5941894</t>
  </si>
  <si>
    <t>INV-42102-117</t>
  </si>
  <si>
    <t xml:space="preserve">Amparar el reconocimiento del incentivo económico para vincular monitores de investigación del Grupo interno de trabajo en educación continuada para el periodo 2025-1. </t>
  </si>
  <si>
    <t>731 5941894</t>
  </si>
  <si>
    <t>INV-42102-118</t>
  </si>
  <si>
    <t xml:space="preserve">Amparar el reconocimiento del incentivo económico para vincular monitores de investigación del Proyecto centenario Orlando Fals Borda para el periodo 2025-1. </t>
  </si>
  <si>
    <t>732 5941894</t>
  </si>
  <si>
    <t>INV-42102-119</t>
  </si>
  <si>
    <t>INV-42102-120</t>
  </si>
  <si>
    <t xml:space="preserve">Amparar el reconocimiento del incentivo económico para vincular monitores de investigación de la SGP-CIUP para el periodo 2025-2. </t>
  </si>
  <si>
    <t>INV-42102-121</t>
  </si>
  <si>
    <t xml:space="preserve">Amparar el reconocimiento del incentivo económico para vincular monitores de investigación de la REVISTA  FOLIOS  para el periodo 2025-2. </t>
  </si>
  <si>
    <t>735 5941894</t>
  </si>
  <si>
    <t>INV-42102-122</t>
  </si>
  <si>
    <t xml:space="preserve">Amparar el reconocimiento del incentivo económico para vincular monitores de investigación de la  REVISTA COLOMBIANA DE EDUCACIÓN  para el periodo 2025-2. </t>
  </si>
  <si>
    <t>736 5941894</t>
  </si>
  <si>
    <t>INV-42102-123</t>
  </si>
  <si>
    <t xml:space="preserve">Amparar el reconocimiento del incentivo económico para vincular monitores de investigación de la REVISTA TECNE, EPISTÉME Y DIDAXIS  para el periodo 2025-2. </t>
  </si>
  <si>
    <t>737 5941894</t>
  </si>
  <si>
    <t>INV-42102-124</t>
  </si>
  <si>
    <t xml:space="preserve">Amparar el reconocimiento del incentivo económico para vincular monitores de investigación de la REVISTA PENSAMIENTO, (PALABRA) Y OBRA  para el periodo 2025-2. </t>
  </si>
  <si>
    <t>738 5941894</t>
  </si>
  <si>
    <t>INV-42102-125</t>
  </si>
  <si>
    <t xml:space="preserve">Amparar el reconocimiento del incentivo económico para vincular monitores de investigación de la REVISTA PEDAGOGÍA Y SABERES  para el periodo 2025-2. </t>
  </si>
  <si>
    <t>739 5941894</t>
  </si>
  <si>
    <t>INV-42102-126</t>
  </si>
  <si>
    <t xml:space="preserve">Amparar el reconocimiento del incentivo económico para vincular monitores de investigación de la REVISTA NODOS Y NUDOS  para el periodo 2025-2. </t>
  </si>
  <si>
    <t>740 5941894</t>
  </si>
  <si>
    <t>INV-42102-127</t>
  </si>
  <si>
    <t xml:space="preserve">Amparar el reconocimiento del incentivo económico para vincular monitores de investigación de la REVISTA BIO-GRAFÍA ESCRITOS SOBRE BIOLOGÍA Y SU ENSEÑANZA.  para el periodo 2025-2. </t>
  </si>
  <si>
    <t>741 5941894</t>
  </si>
  <si>
    <t>INV-42102-128</t>
  </si>
  <si>
    <t xml:space="preserve">Amparar el reconocimiento del incentivo económico para vincular monitores de investigación de la REVISTA LÚDICA PEDAGÓGICA
 para el periodo 2025-2. </t>
  </si>
  <si>
    <t>742 5941894</t>
  </si>
  <si>
    <t>INV-42102-129</t>
  </si>
  <si>
    <t xml:space="preserve">Amparar el reconocimiento del incentivo económico para vincular monitores de investigación de la REVISTA ANEKUMENE
 para el periodo 2025-2. </t>
  </si>
  <si>
    <t>743 5941894</t>
  </si>
  <si>
    <t>INV-42102-130</t>
  </si>
  <si>
    <t xml:space="preserve">Amparar el reconocimiento del incentivo económico para vincular monitores de investigación de la REVISTA POLIFONÍAS
 para el periodo 2025-2. </t>
  </si>
  <si>
    <t>744 5941894</t>
  </si>
  <si>
    <t>INV-42102-131</t>
  </si>
  <si>
    <t xml:space="preserve">Amparar el reconocimiento del incentivo económico para vincular monitores de investigación de la REVISTA BOLETÍN DE QUÍMICA para el periodo 2025-2. </t>
  </si>
  <si>
    <t>745 5941894</t>
  </si>
  <si>
    <t>INV-42102-132</t>
  </si>
  <si>
    <t xml:space="preserve">Amparar el reconocimiento del incentivo económico para vincular monitores de investigación de la  REVISTA PREIMPRESOS para el periodo 2025-2. </t>
  </si>
  <si>
    <t>746 5941894</t>
  </si>
  <si>
    <t>INV-42102-133</t>
  </si>
  <si>
    <t xml:space="preserve">Amparar el reconocimiento del incentivo económico para vincular monitores de investigación de la REVISTA CORPOREIZANDO para el periodo 2025-2. </t>
  </si>
  <si>
    <t>747 5941894</t>
  </si>
  <si>
    <t>INV-42102-134</t>
  </si>
  <si>
    <t xml:space="preserve">Amparar el reconocimiento del incentivo económico para vincular monitores de investigación de la REVISTA VOCES DE LA ESCUELA MATERNAL
 para el periodo 2025-2. </t>
  </si>
  <si>
    <t>748 5941894</t>
  </si>
  <si>
    <t>INV-42102-135</t>
  </si>
  <si>
    <t xml:space="preserve">Amparar el reconocimiento del incentivo económico para vincular monitores de investigación de la REVISTA BOLETÍN OACEP para el periodo 2025-2. </t>
  </si>
  <si>
    <t>749 5941894</t>
  </si>
  <si>
    <t>INV-42102-136</t>
  </si>
  <si>
    <t xml:space="preserve">Amparar el reconocimiento del incentivo económico para vincular monitores de investigación de la REVISTA ZEGUSQUZA PEDAGÓGICA
 para el periodo 2025-2. </t>
  </si>
  <si>
    <t>750 5941894</t>
  </si>
  <si>
    <t>INV-42102-137</t>
  </si>
  <si>
    <t xml:space="preserve">Amparar el reconocimiento del incentivo económico para vincular monitores de investigación de la REVISTA MAGAZÍN LEE LA LEE
 para el periodo 2025-2. </t>
  </si>
  <si>
    <t>751 5941894</t>
  </si>
  <si>
    <t>INV-42102-138</t>
  </si>
  <si>
    <t xml:space="preserve">Amparar el reconocimiento del incentivo económico para vincular monitores de investigación de la REVISTA DOCUMENTOS PEDAGÓGICOS  para el periodo 2025-2. </t>
  </si>
  <si>
    <t>752 5941894</t>
  </si>
  <si>
    <t>INV-42102-139</t>
  </si>
  <si>
    <t xml:space="preserve">Amparar el reconocimiento del incentivo económico para vincular monitores de investigación del Museo Pedagógico Colombiano para el periodo 2025-2. </t>
  </si>
  <si>
    <t>753 5941894</t>
  </si>
  <si>
    <t>INV-42102-140</t>
  </si>
  <si>
    <t xml:space="preserve">Amparar el reconocimiento del incentivo económico para vincular monitores de investigación del Museo de Historia Natural para el periodo 2025-2. </t>
  </si>
  <si>
    <t>754 5941894</t>
  </si>
  <si>
    <t>INV-42102-141</t>
  </si>
  <si>
    <t xml:space="preserve">Amparar el reconocimiento del incentivo económico para vincular monitores de investigación del Museo Itinerante e Interactivo de Educación Física para el periodo 2025-2. </t>
  </si>
  <si>
    <t>755 5941894</t>
  </si>
  <si>
    <t>INV-42102-142</t>
  </si>
  <si>
    <t xml:space="preserve">Amparar el reconocimiento del incentivo económico para vincular monitores de investigación del Observatorio de Acciones Colectivas por la Educación y la Pedagogía en Colombia OACEP para el periodo 2025-2. </t>
  </si>
  <si>
    <t>756 5941894</t>
  </si>
  <si>
    <t>INV-42102-143</t>
  </si>
  <si>
    <t xml:space="preserve">Amparar el reconocimiento del incentivo económico para vincular monitores de investigación del Observatorio de Medios para el periodo 2025-2. </t>
  </si>
  <si>
    <t>757 5941894</t>
  </si>
  <si>
    <t>INV-42102-144</t>
  </si>
  <si>
    <t xml:space="preserve">Amparar el reconocimiento del incentivo económico para vincular monitores de investigación del Observatorio Centro de Educación para la Paz, la Memoria y los Derechos Humanos (CEPAZ-UPN) para el periodo 2025-2. </t>
  </si>
  <si>
    <t>758 5941894</t>
  </si>
  <si>
    <t>INV-42102-145</t>
  </si>
  <si>
    <t xml:space="preserve">Amparar el reconocimiento del incentivo económico para vincular monitores de investigación del Observatorio Colombiano de Políticas Educativas y Profesión Docente – OCPE-UPN para el periodo 2025-2. </t>
  </si>
  <si>
    <t>759 5941894</t>
  </si>
  <si>
    <t>INV-42102-146</t>
  </si>
  <si>
    <t xml:space="preserve">Amparar el reconocimiento del incentivo económico para vincular monitores de investigación del Grupo interno de trabajo Museos, Observatorios y Gestión Cultural para el periodo 2025-2. </t>
  </si>
  <si>
    <t>INV-42102-147</t>
  </si>
  <si>
    <t xml:space="preserve">Amparar el reconocimiento del incentivo económico para vincular monitores de investigación del Grupo interno de trabajo en educación continuada para el periodo 2025-2. </t>
  </si>
  <si>
    <t>INV-42102-148</t>
  </si>
  <si>
    <t xml:space="preserve">Amparar el reconocimiento del incentivo económico para vincular monitores de investigación del Proyecto centenario Orlando Fals Borda para el periodo 2025-2. </t>
  </si>
  <si>
    <t>762 5941894</t>
  </si>
  <si>
    <t>INV-42102-149</t>
  </si>
  <si>
    <t>Prestar servicios profesionales para normalizar, estandarizar y regular las bases de datos de proyectos, grupos, semilleros y monitores de investigación de la Subdirección de Gestión de Proyectos como segunda fase, para cualificar la información requerida en procesos de acreditación, renovación de registros calificados y programas nuevos. Así como realizar un análisis bibliométrico y una sistematización crítica de los 100 números de la Revista Colombiana de Educación en el marco del número especial conmemorativo.</t>
  </si>
  <si>
    <t>763 5941894</t>
  </si>
  <si>
    <t>INV-42102-150</t>
  </si>
  <si>
    <t>Prestar servicios profesionales en el acompañamiento y seguimiento de los resultados derivados de la convocatoria 957 de medición de grupos, así como en la actualización, normalización, estandarización y regulación de los procedimientos y formatos utilizados por la Subdirección de Gestión de Proyectos-CIUP, con el fin de garantizar la eficiencia, transparencia y cumplimiento de los lineamientos establecidos para el correcto funcionamiento de la Subdirección.</t>
  </si>
  <si>
    <t>764 5941894</t>
  </si>
  <si>
    <t>INV-42102-151</t>
  </si>
  <si>
    <t>Prestar servicios de apoyo técnico de gestión documental que incluyan la organización, clasificación, archivo, digitalización y conservación de documentos físicos y electrónicos, garantizando el cumplimiento de las normativas vigentes en materia de protección de datos y accesibilidad, con el fin de optimizar los procesos internos y mejorar el acceso y la seguridad de la información dentro de la Subdirección.</t>
  </si>
  <si>
    <t>765 5941894</t>
  </si>
  <si>
    <t>Amparar el pago al derecho del área de exposición para la participación de la Universidad Pedagógica Nacional en la II Feria del Libro de Ciencias Sociales Latinoamericana y Caribeña - CLACSO</t>
  </si>
  <si>
    <t>601  5941894</t>
  </si>
  <si>
    <t>601  5941844</t>
  </si>
  <si>
    <t>Bases de Datos</t>
  </si>
  <si>
    <t>Subdirector de Biblioteca, Documentación y Recursos Bibliográficos</t>
  </si>
  <si>
    <t>2.3.2.01.01.005.02.03.02  Bases de datos</t>
  </si>
  <si>
    <t>Victor Eligio Espinosa Galán</t>
  </si>
  <si>
    <t>Conceder una licencia digital no exclusiva, para el acceso, la reproducción de forma digital, el almacenamiento, comunicación pública, en su modalidad de puesta a disposición del público, de las obras del repertorio del CDR, para la comunidad universitaria, que incluye los docentes, administrativos, investigadores, los estudiantes, los participantes de educación continua, el personal administrativo, y en general las personas que hacen parte de la comunidad universitaria, cumpliendo con la Normatividad de Derechos de Autor.</t>
  </si>
  <si>
    <t>43232609;43232200</t>
  </si>
  <si>
    <t>Adquirir el código de acceso a la herramienta web Turnitin para la verificación de similitud de los trabajos, con el fin de rastrear los trabajos para evitar el plagio y en general conservar y acrecentar el prestigio académico e investigativo de la Universidad Pedagógica</t>
  </si>
  <si>
    <t>Adquirir el código de acceso a través de la Base de Datos Bibliográfica Scopus, requerida por la Universidad para ampliar la cobertura de consulta tanto a Docentes, Investigadores y Estudiantes.</t>
  </si>
  <si>
    <t>Adquirir el acceso para la administración y alojamiento del software de autenticación y acceso, requerido por la Universidad para controlar el acceso a las Bases de Datos Bibliográficas.</t>
  </si>
  <si>
    <t>Adquirir el servicio a la Plataforma del Repositorio Institucional UPN, requerido por la Universidad para dar visibilidad y acceso de consulta a la comunidad Universitaria del material especializado como Investigaciones, tesis y/o Documentos Institucionales.</t>
  </si>
  <si>
    <t>Realizar la instalación y adecuación de unos tramos del cerramiento del predio de Valmaría de la Universidad Pedagógica Nacional.</t>
  </si>
  <si>
    <t>Apoyo Alimentario</t>
  </si>
  <si>
    <t>VICERRECTORIA ACADEMICA</t>
  </si>
  <si>
    <t>2.3.2 Adquisición
de bienes y
servicios</t>
  </si>
  <si>
    <t>2.3.2.02.02.006
Comercio y distribución; alojamiento; servicios de suministro de comidas y bebidas; servicios de transporte; y servicios de distribución de electricidad, gas y agua.</t>
  </si>
  <si>
    <t>20.07</t>
  </si>
  <si>
    <t>80141706;80141625,841
21800;93141506;931715
00;93141500;90101501;
90101500</t>
  </si>
  <si>
    <t>Víctor Espinosa Galán</t>
  </si>
  <si>
    <t>603 5941844</t>
  </si>
  <si>
    <t>Apoyo económico Estudiantes Atenea</t>
  </si>
  <si>
    <t>2.3.2.02.02.009
Servicios para la
comunidad, sociales y
personales</t>
  </si>
  <si>
    <t>Amparar el reconocimiento económico de las y los estudiantes beneficiarios del programa de Monitorías Estudiantiles de Atenea para el 2025.</t>
  </si>
  <si>
    <t>Tutorías a estudiantes Atenea</t>
  </si>
  <si>
    <t>Amparar el reconocimiento económico de las y los estudiantes seleccionados como tutores académicos para el programa de Atenea para el 2025.</t>
  </si>
  <si>
    <t>Formación Segunda Lengua</t>
  </si>
  <si>
    <t>Amparar el costo de las y los estudiantes seleccionados como beneficiarios(as) del programa de Atenea - Línea Segunda Lengua Estudiantes para el 2025.</t>
  </si>
  <si>
    <t>Amparar el costo de las y los docentes seleccionados como beneficiarios(as) del programa de Atenea - Línea Segunda Lengua Docentes para el 2025.</t>
  </si>
  <si>
    <t>Adquirir códigos de acceso a plataforma del idioma inglés, necesarios para  adelantar los procesos de formación, en el marco  programa de Atenea - Línea Segunda Lengua</t>
  </si>
  <si>
    <t>Prestar servicios para el desarrollo de actividades académicas del plan de formación en lengua extranjera - ATENEA para el primer semestre de la vigencia 2025, realizando el respectivo acompañamiento e instrucción a los estudiantes asignados por el Centro de Lenguas en el área de inglés.</t>
  </si>
  <si>
    <t>Prestar servicios para el desarrollo de actividades académicas del plan de formación en lengua extranjera - ATENEA para el segundo semestre de la vigencia 2025, realizando el respectivo acompañamiento e instrucción a los estudiantes asignados por el Centro de Lenguas en el área de inglés.</t>
  </si>
  <si>
    <t>Campaña de Pedagogía por el Cuidado</t>
  </si>
  <si>
    <t>OFICINA DE RELACIONES INTERINSTITUCIONALES</t>
  </si>
  <si>
    <t>2.3.2.02.02.008 Servicios prestados a
las empresas y
servicios de
producción</t>
  </si>
  <si>
    <t>20.04</t>
  </si>
  <si>
    <t xml:space="preserve">Prestar los servicios para el diseño e implementación de la campaña integral de comunicación y pedagogía por el Cuidado denominada "Pedagógico es el cuidado" </t>
  </si>
  <si>
    <t>REC</t>
  </si>
  <si>
    <t>Alejandro Mantilla Quijano</t>
  </si>
  <si>
    <t>601 594 1894</t>
  </si>
  <si>
    <t>ori.pedagogica.edu.co</t>
  </si>
  <si>
    <t xml:space="preserve">Impresión Selección sobre Horizontes para Política de Cuidado </t>
  </si>
  <si>
    <t>2.3.2.02.02.008 Servicios prestados a las empresas y servicios de producción</t>
  </si>
  <si>
    <t xml:space="preserve">Prestar el servicio de edición, corrección de estilo, diagramación e impresión de la Selección de Cartillas sobre Horizontes para Política de Cuidado </t>
  </si>
  <si>
    <t>Primer Seminario Internacional de Cuidado</t>
  </si>
  <si>
    <t>Prestar los servicios para realizar el proceso de gestión, implementación y evaluación de 2 encuentros institucionales de cuidado y del seminario académico sobre políticas de cuidado en la UPN.</t>
  </si>
  <si>
    <t xml:space="preserve">Cuidado es Cultura </t>
  </si>
  <si>
    <t>Prestar los servicios para la planeación y desarrollo de tres (3) Acciones Culturales y Artisticas en el marco del proyecto.</t>
  </si>
  <si>
    <t>Prestar los servicios técnicos de apoyo a la gestión administrativa, operativa y de seguimiento en la implementación transversal de la política de cuidado en la UPN.</t>
  </si>
  <si>
    <t>Prestar los servicios técnicos de apoyo a la gestión operativa y logística de eventos, convocatorias y acciones en el marco de implementación transversal de la política de cuidado en la UPN.</t>
  </si>
  <si>
    <t>Prestar los servicios asistenciales de apoyo a la gestión en el proceso de sistematización y elaboración de documentos técnicos de seguimiento en la implementación transversal de la política de cuidado en la UPN.</t>
  </si>
  <si>
    <t>2.3.2.02.02.006 Comercio y distribución; alojamiento; servicios de suministro de comidas y bebidas; servicios de transporte; y servicios de distribución de electricidad, gas y agua.</t>
  </si>
  <si>
    <t xml:space="preserve"> 2.2.2.02.01.004 Productos metálicos y paquetes de software</t>
  </si>
  <si>
    <t>31211500;31211600;31211700;31211800;31211900</t>
  </si>
  <si>
    <t>Suministrar pinturas y materiales necesarios para la realización de intervenciones artísticas y culturales en las instalaciones de la UPN.</t>
  </si>
  <si>
    <t>Aportes otras entidades</t>
  </si>
  <si>
    <t>Amparar el pago del servicio de suministro alimentario para estudiantes beneficiarios del convenio con Atenea de la Universidad Pedagógica Nacional.</t>
  </si>
  <si>
    <t>Contratación Directa</t>
  </si>
  <si>
    <t>FORTALECIMIENTO DEL ACCESO, LA PERMANENCIA Y LA CALIDAD DE LA EDUCACIÓN SUPERIOR  UPN - ATENEA</t>
  </si>
  <si>
    <t>Recursos Propios – Aportes de Otras Entidades Atenea</t>
  </si>
  <si>
    <t>93141700 
80141900
56121902</t>
  </si>
  <si>
    <t>201</t>
  </si>
  <si>
    <t>INV-42102-201</t>
  </si>
  <si>
    <t>Amparar el pago de viaticos de docentes para realizar salidas de campo y/o movilidad nacional e internacional en el desarrollo de los proyectos internos de investigación.</t>
  </si>
  <si>
    <t>202</t>
  </si>
  <si>
    <t>INV-42102-202</t>
  </si>
  <si>
    <t>Amparar el pago de transporte y gastos de viaje para realizar salidas de campo y/o movilidad nacional e internacional en el desarrollo de los proyectos internos de investigación.</t>
  </si>
  <si>
    <t>203</t>
  </si>
  <si>
    <t>INV-42102-203</t>
  </si>
  <si>
    <t>Amparar la inscripción de eventos para que los profesores y monitores de los proyectos internos de investigación participen en eventos nacionales e internacionales.</t>
  </si>
  <si>
    <t>204</t>
  </si>
  <si>
    <t>INV-42102-204</t>
  </si>
  <si>
    <t>Amparar cartas de invitación de expertos para realizar talleres, conferencias, ponencias, charlas y demás en el desarrollo de los proyectos internos de investigación.</t>
  </si>
  <si>
    <t>2.3.2.02.01.003 Otros bienes transportables (excepto productos metálicos, maquinaria y equipo)</t>
  </si>
  <si>
    <t>205</t>
  </si>
  <si>
    <t>INV-42102-205</t>
  </si>
  <si>
    <t>Amparar la compra de material bibliografico para el desarrollo del proyecto interno de investigación DSI-683-25</t>
  </si>
  <si>
    <t>206</t>
  </si>
  <si>
    <t>INV-42102-206</t>
  </si>
  <si>
    <t>Amparar la compra de material bibliografico para el desarrollo del proyecto interno de investigación DQU-698-25</t>
  </si>
  <si>
    <t>207</t>
  </si>
  <si>
    <t>INV-42102-207</t>
  </si>
  <si>
    <t>Amparar la compra de material bibliografico para el desarrollo del proyecto interno de investigación FEF-700-25</t>
  </si>
  <si>
    <t>208</t>
  </si>
  <si>
    <t>INV-42102-208</t>
  </si>
  <si>
    <t xml:space="preserve">Amparar la compra de material bibliografico para el desarrollo del proyecto interno de investigación FBA-704-25 </t>
  </si>
  <si>
    <t>209</t>
  </si>
  <si>
    <t>INV-42102-209</t>
  </si>
  <si>
    <t>Amparar la compra de material bibliografico para el desarrollo del proyecto interno de investigación DMA-710-25</t>
  </si>
  <si>
    <t>210</t>
  </si>
  <si>
    <t>INV-42102-210</t>
  </si>
  <si>
    <t>Amparar la compra de material bibliografico para el desarrollo del proyecto interno de investigación DSI-713-25</t>
  </si>
  <si>
    <t>211</t>
  </si>
  <si>
    <t>INV-42102-211</t>
  </si>
  <si>
    <t>Amparar la compra de material bibliografico para el desarrollo del proyecto interno de investigación FBA-717-25</t>
  </si>
  <si>
    <t>212</t>
  </si>
  <si>
    <t>INV-42102-212</t>
  </si>
  <si>
    <t>Amparar la compra de material bibliografico para el desarrollo del proyecto interno de investigación FBA-718-25</t>
  </si>
  <si>
    <t>213</t>
  </si>
  <si>
    <t>INV-42102-213</t>
  </si>
  <si>
    <t>Amparar la compra de material bibliografico para el desarrollo del proyecto interno de investigación  DCS-071-S-25</t>
  </si>
  <si>
    <t>214</t>
  </si>
  <si>
    <t>INV-42102-214</t>
  </si>
  <si>
    <t>Amparar la compra de material bibliografico para el desarrollo del proyecto interno de investigación DSI-719-25</t>
  </si>
  <si>
    <t>2.3.2.02.01.004  Productos metálicos, maquinaria y equipo</t>
  </si>
  <si>
    <t>215</t>
  </si>
  <si>
    <t>INV-42102-215</t>
  </si>
  <si>
    <t>43212100;43211600</t>
  </si>
  <si>
    <t>Adquirir equipos tecnologicos para el desarrollo del proyecto de investigación DTE-688-25 "Desarrollo de la conciencia fonológica en estudiantes sordos adultos a través del uso de un dispositivo háptico y programa de entrenamiento"</t>
  </si>
  <si>
    <t>INV-42102-216</t>
  </si>
  <si>
    <t xml:space="preserve">Adquirir equipos de realidad virtual y accesorios para el desarrollo del proyecto interno de investigación DTE-692-25 "Implementación de un laboratorio basado en realidad virtual con elementos de accesibilidad auditiva y analítica de datos para el estudio de la experiencia de aprendizaje en ciencias básicas"     </t>
  </si>
  <si>
    <t>2.3.2.01.01.003.06.02
 Instrumentos y aparatos de medición, verificación, análisis, de navegación y para otros fines (excepto instrumentos ópticos); instrumentos de control de procesos industriales, sus partes, piezas y accesorios.</t>
  </si>
  <si>
    <t>217</t>
  </si>
  <si>
    <t>INV-42102-217</t>
  </si>
  <si>
    <t>41115400;41104400;41105200</t>
  </si>
  <si>
    <t>218</t>
  </si>
  <si>
    <t>INV-42102-218</t>
  </si>
  <si>
    <t xml:space="preserve">Suministrar equipos y accesorios de medición para el desarrollo del proyecto interno de investigación DQU-696-25 "Fortalecimiento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   </t>
  </si>
  <si>
    <t>219</t>
  </si>
  <si>
    <t>INV-42102-219</t>
  </si>
  <si>
    <t>41104400;41105200;41111928</t>
  </si>
  <si>
    <t>Adquirir sensores y accesorios de laboratorio para el desarrollo del proyecto interno de investigación DQU-698-25 "Teoría, diseño y construcción de instrumentos científicos. Una discusión dinámica y sus implicaciones epistemológicas para la formación en ciencias."</t>
  </si>
  <si>
    <t>220</t>
  </si>
  <si>
    <t>INV-42102-220</t>
  </si>
  <si>
    <t>42251500;41116200;41115800</t>
  </si>
  <si>
    <t>Adquirir equipos para el entrenamiento psicológico  y todos sus componentes,en el desarrollo del proyecto interno de investigación FEF-702-25 "Ritmos biológicos y ritmos escolares: cronotipo, y desempeño cognitivo en niños escolares de 12 a 15 años en Bogotá"</t>
  </si>
  <si>
    <t>221</t>
  </si>
  <si>
    <t>INV-42102-221</t>
  </si>
  <si>
    <t>Adquirir equipos de impresión para el desarrollo del proyecto de incestigación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</si>
  <si>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222</t>
  </si>
  <si>
    <t>INV-42102-222</t>
  </si>
  <si>
    <t>41111711;41116200</t>
  </si>
  <si>
    <t xml:space="preserve">Adquirir equipos de laboratorio para el desarrollo del proyecto interno de investigación DBI-076-S-25 "Semillero de investigación ECO como posibilidad para la comprensión y enseñanza de la Ecología"            </t>
  </si>
  <si>
    <t>223</t>
  </si>
  <si>
    <t>INV-42102-223</t>
  </si>
  <si>
    <t>44111500;44121600;44121700;44121800;44103100;44111800;44121900;44122100;45101500;45101900</t>
  </si>
  <si>
    <t>Suministrar materiales, elementos y utiles para el desarrollo de los proyectos internos de investigación de la vigencia 2025.</t>
  </si>
  <si>
    <t>224</t>
  </si>
  <si>
    <t>INV-42102-224</t>
  </si>
  <si>
    <t>225</t>
  </si>
  <si>
    <t>INV-42102-225</t>
  </si>
  <si>
    <t>Adquirir materiales especificos para el desarrollo de las actividades de investigación del proyecto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</si>
  <si>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226</t>
  </si>
  <si>
    <t>INV-42102-226</t>
  </si>
  <si>
    <t>Prestar el servicio de alquiler de espacio para el desarrollo de eventos de socialización en el marco del proyecto de investigación DSI-686-25.</t>
  </si>
  <si>
    <t>227</t>
  </si>
  <si>
    <t>INV-42102-227</t>
  </si>
  <si>
    <t>Prestar el servicio de alquiler de espacio para el desarrollo de eventos de socialización en el marco del proyecto de investigación DSI-690-25.</t>
  </si>
  <si>
    <t>228</t>
  </si>
  <si>
    <t>INV-42102-228</t>
  </si>
  <si>
    <t>Prestar el servicio de alquiler de espacio para el desarrollo de eventos de socialización en el marco del proyecto de investigación FBA-714-25.</t>
  </si>
  <si>
    <t>229</t>
  </si>
  <si>
    <t>INV-42102-229</t>
  </si>
  <si>
    <t>Prestar servicios profesionales de asesoría estadística para analizar la información recopilada en la investigación del proyecto DSI-683-25 “Análisis comparativo de los resultados en las pruebas SABER PRO de licenciaturas (2016-2024) según su modalidad: presencial, virtual y a distancia”.</t>
  </si>
  <si>
    <t>230</t>
  </si>
  <si>
    <t>INV-42102-230</t>
  </si>
  <si>
    <t>Prestar servicios de asesoria y apoyo tecnico a la investigación del proyecto DSI-684-25 "Entre sonovisos, chapolas y cineforos". Materiales educativos de la educación popular en organizaciones locales".</t>
  </si>
  <si>
    <t>231</t>
  </si>
  <si>
    <t>INV-42102-231</t>
  </si>
  <si>
    <t>Prestar servicios de profesionales, para realizar la corrección de estilo, la diagramación y la edición de una cartilla digital sobre el trabajo pedagógico para niños y niñas en condición de migración en el desarrollo del proyecto DPG-687-25 “Pedagogías interculturales y migraciones”.</t>
  </si>
  <si>
    <t>232</t>
  </si>
  <si>
    <t>INV-42102-232</t>
  </si>
  <si>
    <t>Prestar servicios de apoyo, para contribuir con el desarrollo práctico de la investigación desde el método hermenéutico gadameriano en el marco del proyecto DCS-689-25 “Didáctica de la filosofía en los grados décimo y undécimo de instituciones educativas oficiales de la ciudad de Bogotá: un estudio hermenéutico”.</t>
  </si>
  <si>
    <t>233</t>
  </si>
  <si>
    <t>INV-42102-233</t>
  </si>
  <si>
    <t>Prestar servicios profesionales para diseñar escenas y algoritmos de realidad mixta en torno al proyecto de investigación DTE-692-25 "Implementación de un laboratorio basado en realidad virtual con elementos de accesibilidad auditiva y analítica de datos para el estudio de la experiencia de aprendizaje en ciencias básicas"</t>
  </si>
  <si>
    <t>234</t>
  </si>
  <si>
    <t>INV-42102-234</t>
  </si>
  <si>
    <t>Prestar servicios profesionales para realizar el acompañamiento al proceso de formación del equipo investigador, en el campo especifico de la investigación narrativa en el desarrollo del proyecto DSI-693-25 “Saberes y sentidos en la formación del educador infantil: un análisis desde las narrativas en las experiencias de práctica pedagógica en dos Licenciaturas de Educación Infantil: Universidad Pedagógica Nacional y Universidad Distrital Francisco José de Caldas”.</t>
  </si>
  <si>
    <t>235</t>
  </si>
  <si>
    <t>INV-42102-235</t>
  </si>
  <si>
    <t xml:space="preserve">Prestar servicios profesionales de asesoría en análisis estadístico para el desarrollo de las actividades de investigación propias del proyecto DSI-694-25 “Revisión de la dimensión de concepciones sobre el aprendizaje del modelo de patrones de aprendizaje de J. Vermunt”.       </t>
  </si>
  <si>
    <t>236</t>
  </si>
  <si>
    <t>INV-42102-236</t>
  </si>
  <si>
    <t>Prestar servicios profesionales de asesoría en el proceso de la propuesta de intervención educativa, diseño de los instrumentos de la caracterización de habilidades de proceso y análisis de la información con softwares, en el marco del proyecto DQU-696-25 “Fortalecimiento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t>
  </si>
  <si>
    <t>237</t>
  </si>
  <si>
    <t>INV-42102-237</t>
  </si>
  <si>
    <t xml:space="preserve">Prestar servicios profesionales en análisis estadístico para contribuir con el desarrollo de las actividades de investigación en torno al proyecto DSI-697-25 “Lo comunitario, lo popular y la construcción de subjetividades políticas en las escuelas: apropiaciones desde las prácticas pedagógicas investigativas de la Licenciatura en Educación Comunitaria –LECO”.         </t>
  </si>
  <si>
    <t>238</t>
  </si>
  <si>
    <t>INV-42102-238</t>
  </si>
  <si>
    <t>Prestar servicios en diseño editorial de textos y de material audiovisual para el desarrollo de las actividades de investigación propias del proyecto DSI-697-25 “ Lo comunitario, lo popular y la construcción de subjetividades políticas en las escuelas: apropiaciones desde las prácticas pedagógicas investigativas de la Licenciatura en Educación Comunitaria –LECO”.</t>
  </si>
  <si>
    <t>239</t>
  </si>
  <si>
    <t>INV-42102-239</t>
  </si>
  <si>
    <t>240</t>
  </si>
  <si>
    <t>INV-42102-240</t>
  </si>
  <si>
    <t>Prestar servicios de diseño web para la actualización del micrositio del grupo EHC^EC con los resultados del proyecto de investigación DQU-698-25 "Teoría, diseño y construcción de instrumentos científicos. Una discusión dinámica y sus implicaciones epistemológicas para la formación en ciencias."</t>
  </si>
  <si>
    <t>241</t>
  </si>
  <si>
    <t>INV-42102-241</t>
  </si>
  <si>
    <t>242</t>
  </si>
  <si>
    <t>INV-42102-242</t>
  </si>
  <si>
    <t>243</t>
  </si>
  <si>
    <t>INV-42102-243</t>
  </si>
  <si>
    <t>Prestar servicios de apoyo técnico  investigativo en lo relacionado con trabajo de campo, elaboración de documentos escritos y participación en eventos, en el desarrollo de las actividades propias del proyecto DBI-699-25 “Caracterización de prácticas pedagógicas relacionadas con la Educación para la Salud de maestros en ejercicio de dos instituciones educativas de Bogotá D.C. (Colombia)”.</t>
  </si>
  <si>
    <t>244</t>
  </si>
  <si>
    <t>INV-42102-244</t>
  </si>
  <si>
    <t>245</t>
  </si>
  <si>
    <t>INV-42102-245</t>
  </si>
  <si>
    <t xml:space="preserve">Prestar servicios profesionales en producción audiovisual para el desarrollo de las actividades de investigación propias del proyecto FBA-704-25 “Efectos del uso didáctico de "formatos de teatro para el aula", basados en obras literarias, teatrales y circenses en los escenarios de la educación formal y para la formación de docentes en educación en artes escénicas”.                          </t>
  </si>
  <si>
    <t>246</t>
  </si>
  <si>
    <t>INV-42102-246</t>
  </si>
  <si>
    <t>Prestar servicios profesionales para realizar la codificación y análisis del archivo de historia de la educación en Colombia entre los años 2010 y 2019 en el marco del proyecto DPG-706-25 “Perspectivas históricas de la historia de la educación y la pedagogía en Colombia en los últimos 10 años del siglo XXI”.</t>
  </si>
  <si>
    <t>247</t>
  </si>
  <si>
    <t>INV-42102-247</t>
  </si>
  <si>
    <t xml:space="preserve">Prestar servicios como auxiliar en investigación para el desarrollo de las actividades  del proyecto DSI-707-25 “Raíces y alas: las prácticas de lectura y escritura y el vínculo con los libros y la biblioteca, de las futuras generaciones de educadoras y educadores de la UPN”.            </t>
  </si>
  <si>
    <t>248</t>
  </si>
  <si>
    <t>INV-42102-248</t>
  </si>
  <si>
    <t xml:space="preserve">Prestar servicios profesionales de asesoría estadística para el diseño de la encuesta, realización del pilotaje y análisis de datos en el marco del proyecto DSI-707-25 “Raíces y alas: las prácticas de lectura y escritura y el vínculo con los libros y la biblioteca, de las futuras generaciones de educadoras y educadores de la UPN”.            </t>
  </si>
  <si>
    <t>249</t>
  </si>
  <si>
    <t>INV-42102-249</t>
  </si>
  <si>
    <t xml:space="preserve">Prestar servicios profesionales para realizar la recolección, procesamiento de datos y analisis de la información para el desarrollo de las actividades investigativas propias del proyecto FEF-708-25 “Entre los quehaceres del docente: de las Prácticas de Lectura y Escritura de Textos Académicos manifiestas en el acompañamiento docente para la elaboración del trabajo de grado en las Licenciaturas de Educación Física y Recreación de la Universidad Pedagógica Nacional”.               </t>
  </si>
  <si>
    <t>250</t>
  </si>
  <si>
    <t>INV-42102-250</t>
  </si>
  <si>
    <t xml:space="preserve">Prestar servicios profesionales para contribuir al avance y desarrollo del proyecto de investigación, respecto a la tematización y análisis del archivo y escritura del texto basado en la identificación de problemas contemporáneos de la enseñanza de la biología en el marco del proyecto DBI-709-25 “Problemas contemporáneos en la enseñanza de la Biología: aportes desde el grupo de investigación Contemporaneidad y Enseñanza de la Biología “             </t>
  </si>
  <si>
    <t>251</t>
  </si>
  <si>
    <t>INV-42102-251</t>
  </si>
  <si>
    <t xml:space="preserve">Prestar servicios de apoyo en el proceso de recolección, sistematización y análisis de la información obtenida en cinco instituciones de Bogotá a partir del trabajo de campo en el marco del proyecto DSI-711-25 “Diseño de un programa de formación a padres y madres para potenciar estilos educativos parentales favorecedores del desarrollo de la autonomía en niños y niñas con discapacidad en contextos escolares”.             </t>
  </si>
  <si>
    <t>252</t>
  </si>
  <si>
    <t>INV-42102-252</t>
  </si>
  <si>
    <t>253</t>
  </si>
  <si>
    <t>INV-42102-253</t>
  </si>
  <si>
    <t>Prestar servicios profesionales en ingenieria de sonidos para realizar la grabación de las obras y la posproducción del documental sonoro en el desarrollo del proyecto de investigación FBA-714-25 "Contestando al olvido: Mundo al Día y la memoria sonora de 11 compositoras del siglo XX"</t>
  </si>
  <si>
    <t>254</t>
  </si>
  <si>
    <t>INV-42102-254</t>
  </si>
  <si>
    <t>Prestar servicios profesionales para realizar la narración en off de las voces que acompañan el documental sonoro, en el desarrollo del proyecto de investigación FBA-714-25 "Contestando al olvido: Mundo al Día y la memoria sonora de 11 compositoras del siglo XX"</t>
  </si>
  <si>
    <t>255</t>
  </si>
  <si>
    <t>INV-42102-255</t>
  </si>
  <si>
    <t>Prestar servicios como asistente tecnico para la realización de productos audiovisuales de socialización y material de divulgación para la apropiación social del conocimiento, en el desarrollo del proyecto FBA-716-25 "Psicogeografías del miedo en Bogotá: Representaciones y resignificaciones espaciales de las violencias cotidianas que vivimos las mujeres en nuestro tránsito de llegada a la Universidad"</t>
  </si>
  <si>
    <t>256</t>
  </si>
  <si>
    <t>INV-42102-256</t>
  </si>
  <si>
    <t>Prestar servicios profesionales para apoyar la composición de nueve obras de música tradicional colombiana, asi como la realización de arreglos musicales, transcripción y edición en partitura, la grabación de instrumentos armónicos, edición de audio, mezcla y masterización de dichas obras, en el desarrollo del proyecto FBA-717-25 "Creación de repertorio enfocado en la apropiación técnico-interpretativa de las músicas tradicionales colombianas en el contexto de la formación profesional en canto en la licenciatura en música de la Universidad Pedagógica Nacional"</t>
  </si>
  <si>
    <t>257</t>
  </si>
  <si>
    <t>INV-42102-257</t>
  </si>
  <si>
    <t xml:space="preserve">Prestar servicios profesionales para apoyar la realización de la metodología de creación narrativa a través de procesos de escucha somática y poética, en el desarrollo del proyecto de investigación FBA-718-25 "Pedagogías de la transgresión desde escrituras místicas femeninas"       </t>
  </si>
  <si>
    <t>258</t>
  </si>
  <si>
    <t>INV-42102-258</t>
  </si>
  <si>
    <t>259</t>
  </si>
  <si>
    <t>INV-42102-259</t>
  </si>
  <si>
    <t xml:space="preserve">Prestar servicios profesionales en diseño para realizar ilustraciones del libro, producto final de la investigación del proyecto FBA-718-25 "Pedagogías de la transgresión desde escrituras místicas femeninas"        </t>
  </si>
  <si>
    <t>260</t>
  </si>
  <si>
    <t>INV-42102-260</t>
  </si>
  <si>
    <t>Prestar servicios profesionales para apoyar el proceso formativo requerido durante el desarrollo del proyecto DTE-068-S-25 "Semillero de Investigación KENTA".</t>
  </si>
  <si>
    <t>261</t>
  </si>
  <si>
    <t>INV-42102-261</t>
  </si>
  <si>
    <t>Prestar servicios asistenciales para recopilar, analizar y organizar los datos correspondientes al servicio de Aula húmeda, en el desarrollo del proyecto de investigación DSI-073-S-25" Saber de la experiencia con la discapacidad: conversaciones con expertos por experiencia. Semillero Aula Húmeda"</t>
  </si>
  <si>
    <t>262</t>
  </si>
  <si>
    <t>INV-42102-262</t>
  </si>
  <si>
    <t>Prestar servicios profesionales para construir piezas publicitarias que permitan socializar y visibilizar acciones del proyecto interno DSI-074-S-25 "Vincularte; prácticas de cuidado en la comunidad universitaria.  Cuidar- Cuadarte-Cuidarnos"</t>
  </si>
  <si>
    <t>820 5941894</t>
  </si>
  <si>
    <t>263</t>
  </si>
  <si>
    <t>INV-42102-263</t>
  </si>
  <si>
    <t>78111500; 90121500</t>
  </si>
  <si>
    <t>Suministrar pasajes aereos para invitados nacionales e internacionales en el desarrollo del evento programado en el proyecto MIN-UPN-937-24</t>
  </si>
  <si>
    <t>264</t>
  </si>
  <si>
    <t>INV-42102-264</t>
  </si>
  <si>
    <t>Amparar el pago del apoyo económico invitados internacionales a los enventos programados en el marco del proyecto MIN-UPN-937-24</t>
  </si>
  <si>
    <t>265</t>
  </si>
  <si>
    <t>INV-42102-265</t>
  </si>
  <si>
    <t>Amparar cartas de invitación de expertos para realizar talleres, conferencias, ponencias, charlas y demás en el desarrollo del proyecto MIN-UPN-937-24</t>
  </si>
  <si>
    <t>Prestar servicios profesionales como personal científico en el componente intercultural del análisis de la formación y enseñanza de la filosofía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</si>
  <si>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</si>
  <si>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apoyar las indagaciones acerca de la reconfiguración del concepto de formación y la enseñanza de la filosofía en el marco del proyecto MIN-UPN-937-24.</t>
  </si>
  <si>
    <t>Prestar servicios profesionales como personal científico en el desarrollo del concepto de formación como elemento fundamental de la educación y las actividades de investigación directas del proyecto MIN-UPN-937-24.</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</si>
  <si>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</si>
  <si>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</si>
  <si>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</si>
  <si>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</si>
  <si>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</si>
  <si>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</si>
  <si>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</si>
  <si>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</si>
  <si>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</si>
  <si>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</si>
  <si>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</si>
  <si>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</si>
  <si>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</si>
  <si>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</si>
  <si>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</si>
  <si>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</si>
  <si>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</si>
  <si>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</si>
  <si>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</si>
  <si>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</si>
  <si>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</si>
  <si>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</si>
  <si>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</si>
  <si>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</si>
  <si>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</si>
  <si>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</si>
  <si>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</si>
  <si>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</si>
  <si>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</si>
  <si>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</si>
  <si>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</si>
  <si>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</si>
  <si>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</si>
  <si>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</si>
  <si>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</si>
  <si>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</si>
  <si>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</si>
  <si>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</si>
  <si>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</si>
  <si>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</si>
  <si>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</si>
  <si>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</si>
  <si>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</si>
  <si>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</si>
  <si>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</si>
  <si>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</si>
  <si>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</si>
  <si>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</si>
  <si>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</si>
  <si>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</si>
  <si>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</si>
  <si>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</si>
  <si>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</si>
  <si>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</si>
  <si>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</si>
  <si>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</si>
  <si>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</si>
  <si>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</si>
  <si>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</si>
  <si>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</si>
  <si>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</si>
  <si>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</si>
  <si>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</si>
  <si>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</si>
  <si>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</si>
  <si>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</si>
  <si>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</si>
  <si>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</si>
  <si>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</si>
  <si>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</si>
  <si>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</si>
  <si>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</si>
  <si>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</si>
  <si>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</si>
  <si>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</si>
  <si>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</si>
  <si>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</si>
  <si>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</si>
  <si>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</si>
  <si>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</si>
  <si>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</si>
  <si>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</si>
  <si>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</si>
  <si>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</si>
  <si>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</si>
  <si>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</si>
  <si>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</si>
  <si>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</si>
  <si>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</si>
  <si>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</si>
  <si>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</si>
  <si>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</si>
  <si>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</si>
  <si>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</si>
  <si>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</si>
  <si>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</si>
  <si>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</si>
  <si>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</si>
  <si>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</si>
  <si>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</si>
  <si>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</si>
  <si>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</si>
  <si>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</si>
  <si>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</si>
  <si>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</si>
  <si>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</si>
  <si>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</si>
  <si>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</si>
  <si>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</si>
  <si>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</si>
  <si>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</si>
  <si>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</si>
  <si>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</si>
  <si>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</si>
  <si>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</si>
  <si>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INV-42102-152</t>
  </si>
  <si>
    <t>153</t>
  </si>
  <si>
    <t>INV-42102-153</t>
  </si>
  <si>
    <t>154</t>
  </si>
  <si>
    <t>INV-42102-154</t>
  </si>
  <si>
    <t>155</t>
  </si>
  <si>
    <t>INV-42102-155</t>
  </si>
  <si>
    <t>156</t>
  </si>
  <si>
    <t>INV-42102-156</t>
  </si>
  <si>
    <t>157</t>
  </si>
  <si>
    <t>INV-42102-157</t>
  </si>
  <si>
    <t>158</t>
  </si>
  <si>
    <t>INV-42102-158</t>
  </si>
  <si>
    <t>159</t>
  </si>
  <si>
    <t>INV-42102-159</t>
  </si>
  <si>
    <t>160</t>
  </si>
  <si>
    <t>INV-42102-160</t>
  </si>
  <si>
    <t>161</t>
  </si>
  <si>
    <t>INV-42102-161</t>
  </si>
  <si>
    <t>162</t>
  </si>
  <si>
    <t>INV-42102-162</t>
  </si>
  <si>
    <t>163</t>
  </si>
  <si>
    <t>INV-42102-163</t>
  </si>
  <si>
    <t>164</t>
  </si>
  <si>
    <t>INV-42102-164</t>
  </si>
  <si>
    <t>165</t>
  </si>
  <si>
    <t>INV-42102-165</t>
  </si>
  <si>
    <t>166</t>
  </si>
  <si>
    <t>INV-42102-166</t>
  </si>
  <si>
    <t>167</t>
  </si>
  <si>
    <t>INV-42102-167</t>
  </si>
  <si>
    <t>168</t>
  </si>
  <si>
    <t>INV-42102-168</t>
  </si>
  <si>
    <t>169</t>
  </si>
  <si>
    <t>INV-42102-169</t>
  </si>
  <si>
    <t>170</t>
  </si>
  <si>
    <t>INV-42102-170</t>
  </si>
  <si>
    <t>171</t>
  </si>
  <si>
    <t>INV-42102-171</t>
  </si>
  <si>
    <t>172</t>
  </si>
  <si>
    <t>INV-42102-172</t>
  </si>
  <si>
    <t>173</t>
  </si>
  <si>
    <t>INV-42102-173</t>
  </si>
  <si>
    <t>174</t>
  </si>
  <si>
    <t>INV-42102-174</t>
  </si>
  <si>
    <t>175</t>
  </si>
  <si>
    <t>INV-42102-175</t>
  </si>
  <si>
    <t>176</t>
  </si>
  <si>
    <t>INV-42102-176</t>
  </si>
  <si>
    <t>177</t>
  </si>
  <si>
    <t>INV-42102-177</t>
  </si>
  <si>
    <t>178</t>
  </si>
  <si>
    <t>INV-42102-178</t>
  </si>
  <si>
    <t>179</t>
  </si>
  <si>
    <t>INV-42102-179</t>
  </si>
  <si>
    <t>180</t>
  </si>
  <si>
    <t>INV-42102-180</t>
  </si>
  <si>
    <t>181</t>
  </si>
  <si>
    <t>INV-42102-181</t>
  </si>
  <si>
    <t>182</t>
  </si>
  <si>
    <t>INV-42102-182</t>
  </si>
  <si>
    <t>183</t>
  </si>
  <si>
    <t>INV-42102-183</t>
  </si>
  <si>
    <t>184</t>
  </si>
  <si>
    <t>INV-42102-184</t>
  </si>
  <si>
    <t>185</t>
  </si>
  <si>
    <t>INV-42102-185</t>
  </si>
  <si>
    <t>186</t>
  </si>
  <si>
    <t>INV-42102-186</t>
  </si>
  <si>
    <t>187</t>
  </si>
  <si>
    <t>INV-42102-187</t>
  </si>
  <si>
    <t>188</t>
  </si>
  <si>
    <t>INV-42102-188</t>
  </si>
  <si>
    <t>189</t>
  </si>
  <si>
    <t>INV-42102-189</t>
  </si>
  <si>
    <t>190</t>
  </si>
  <si>
    <t>INV-42102-190</t>
  </si>
  <si>
    <t>191</t>
  </si>
  <si>
    <t>INV-42102-191</t>
  </si>
  <si>
    <t>192</t>
  </si>
  <si>
    <t>INV-42102-192</t>
  </si>
  <si>
    <t>193</t>
  </si>
  <si>
    <t>INV-42102-193</t>
  </si>
  <si>
    <t>194</t>
  </si>
  <si>
    <t>INV-42102-194</t>
  </si>
  <si>
    <t>195</t>
  </si>
  <si>
    <t>INV-42102-195</t>
  </si>
  <si>
    <t>196</t>
  </si>
  <si>
    <t>INV-42102-196</t>
  </si>
  <si>
    <t>197</t>
  </si>
  <si>
    <t>INV-42102-197</t>
  </si>
  <si>
    <t>CCE-11||03</t>
  </si>
  <si>
    <t>Prestar servicios para realizar la corrección de estilo de los libros de la Universidad Pedagógica Nacional.</t>
  </si>
  <si>
    <t>Prestar servicios de diseño en la creación y desarrollo del formato graphical abstract para la difusión de las revistas científicas de la UPN.</t>
  </si>
  <si>
    <t>Realizar las adecuaciones locativas en la fachada del Centro de Lenguas, con el fin de contribuir a la mejora de la identidad institucional de la Universidad Pedagógica Nacional</t>
  </si>
  <si>
    <t>Realizar las adecuaciones eléctricas en las mesas de las áreas comunes del edificio P en la Calle 72 de la Universidad Pedagógica Nacional</t>
  </si>
  <si>
    <t>Estudios de Vulnerabilidad de las instalaciones de Calle 72</t>
  </si>
  <si>
    <t>Realizar estudios de vulnerabilidad sísmica para los Edificios A y E en las instalaciones de calle 72 de la Universidad Pedagógica Nacional</t>
  </si>
  <si>
    <t>Dotación de la piscina de la Universidad</t>
  </si>
  <si>
    <t>56101520; 42211610</t>
  </si>
  <si>
    <t>Adicionar el Contrato 948 de 2024 cuyo objeto es "Adquirir bancas, lockers y otros elementos para los baños de la piscina (aula húmeda) ubicada en las instalaciones de la calle 72 de la Universidad Pedagógica Nacional"</t>
  </si>
  <si>
    <t>Adecuar los pisos de la oficina de SINTRAUNAL y de los salones de la Sección de Educación Inicial SEI de la Universidad Pedagógica Nacional.</t>
  </si>
  <si>
    <t xml:space="preserve">81101500; 80111600; </t>
  </si>
  <si>
    <t>Adecuar el Laboratorio de Lenguas en las instalaciones de Calle 72 de la Universidad Pedagógica Nacional</t>
  </si>
  <si>
    <t>Dotación de espacios académicos de la Universidad</t>
  </si>
  <si>
    <t>2.3.2.01.01.004.01.01.01 Asientos</t>
  </si>
  <si>
    <t>56101700;56111501;56111800;56112204</t>
  </si>
  <si>
    <t>Adquirir mobiliario para el Laboratorio de Lenguas de la Universidad Pedagógica Nacional</t>
  </si>
  <si>
    <t>2.3.2.01.01.004.01.01.02 Muebles del tipo utilizado en la oficina</t>
  </si>
  <si>
    <t>Adecuación de espacios académicos y administrativos</t>
  </si>
  <si>
    <t>72101500; 81101500; 81101700</t>
  </si>
  <si>
    <t xml:space="preserve">Realizar la Fase I de las adecuaciones generales en las instalaciones del edificio ubicado en la Avenida Carrera 19 No. 105-05 de la Universidad Pedagógica Nacional </t>
  </si>
  <si>
    <t>80131802; 81101500</t>
  </si>
  <si>
    <t xml:space="preserve">VICERRECTORIA ADMINISTRATIVA Y FINANCIERA </t>
  </si>
  <si>
    <t>VICERRECTORA ADMINISTRATIVA Y FINANCIERA</t>
  </si>
  <si>
    <t>601 5941894 Ext 118</t>
  </si>
  <si>
    <t>VAD@PEDAGOGICA.EDU.CO</t>
  </si>
  <si>
    <t>21.10.06</t>
  </si>
  <si>
    <t xml:space="preserve">43211500;
</t>
  </si>
  <si>
    <t>Gestión Documental</t>
  </si>
  <si>
    <t>Grupo Interno de Trabajo de Gestión Documental</t>
  </si>
  <si>
    <t>2.3.2.02.02.008  Servicios prestados a las empresas y servicios de producción</t>
  </si>
  <si>
    <t>Prestar los servicios para realizar el alistamiento de documentos a digitalizar, revisión respectiva de imágenes y procesos técnicos archivísticos en los expedientes de historias laborales y/o académicas.</t>
  </si>
  <si>
    <t>Sandra Dolly Palacios G.</t>
  </si>
  <si>
    <t>601 5941898</t>
  </si>
  <si>
    <t>Prestar el servicio de digitalización de series o subseries documentales, considerando la disposición final registrada en las Tablas de Valoración Documental - TVD y las Tablas de Retención Documental - TRD.</t>
  </si>
  <si>
    <t>Avaluo de inmuebles a adquirir por parte de la Universidad</t>
  </si>
  <si>
    <t>Adicionar el Contrato 998 de 2024 cuyo objeto contractual es "Realizar las adecuaciones generales y locativas de la cancha deportiva, el pozo séptico, cubiertas y áreas  internas de la casa, en las instalaciones de la Finca Fidel Caballero ubicada en San José de Villeta de la  Universidad Pedagógica Nacional"</t>
  </si>
  <si>
    <t>2.3.2.02.01.004 Productos metálicos y paquetes de software</t>
  </si>
  <si>
    <t>40171600; 40171700; 40171900; 40172100</t>
  </si>
  <si>
    <t>Amparar los gastos para la compra de los elementos y accesorios con el fin realizar las actividades correctivas en el aula húmeda de las instalaciones de Calle 72 de la Universidad Pedagógica Nacional.</t>
  </si>
  <si>
    <t>Adicionar el Contrato No. 1013 de 2024 cuyo objeto contractual es "Realizar adecuaciones generales en las instalaciones del edificio ubicado en la Avenida Carrera 19 No. 105-29 de la Universidad Pedagógica Nacional"</t>
  </si>
  <si>
    <t>Realizar el Avalúo Comercial del inmueble ubicado en  la Cra 5 N. 11-43 y el edificio ubicado en la Avenida Carrera 19 No. 105-29 de la ciudad de Bogotá D.C.</t>
  </si>
  <si>
    <t>Mejoramiento de la producción, circulación y apropiación social del conocimiento</t>
  </si>
  <si>
    <t xml:space="preserve">2.3.3 Transferencias </t>
  </si>
  <si>
    <t>83101800
78181700
60101400
56121902</t>
  </si>
  <si>
    <t>Prestar el servicio de apoyo logístico en Corferias para la participación de la Universidad en la Feria Internacional del libro de Bogotá..</t>
  </si>
  <si>
    <t>Amparar la adición del contrato de Prestación de Servicios No.125 del 2025 el cual tiene por objeto "Prestar servicios de diseño digital web para desarrollar los productos digitales de la editorial"</t>
  </si>
  <si>
    <t>Prestar servicios de rediseño de logos para las revistas científicas  de la UPN</t>
  </si>
  <si>
    <t>Amparar la adición del contrato 323 del 2025 cuyo objeto es "Prestar servicios para realizar la corrección de estilo de la
Revista Colombiana de Educación de la Universidad Pedagógica Nacional".</t>
  </si>
  <si>
    <t>Grupo de contratación Universidad Pedagogica Nacional</t>
  </si>
  <si>
    <t>2.3.2.01.01.003.05.03 Radiorreceptores y receptores de televisión; aparatos para la grabación y reproducción de sonido y video; micrófonos, altavoces, amplificadores, etc.</t>
  </si>
  <si>
    <t>2.3.2.01.01.003.05.02 Aparatos transmisores de televisión y radio; televisión, video y cámaras digitales; teléfonos</t>
  </si>
  <si>
    <t>Recursos del Balance - Aportes otras entidades</t>
  </si>
  <si>
    <t>52161520;43211500;43211600;43221503;52161505</t>
  </si>
  <si>
    <t>Amparar la compra de equipos de cómputo. Audiovisuales  y procesamiento de la información para actividades propias del proyecto MIN-UPN-937-24</t>
  </si>
  <si>
    <t xml:space="preserve"> 2.3.2.02.01.004 Productos metálicos y paquetes de software</t>
  </si>
  <si>
    <t>Aportes de la Nacion - Inversion</t>
  </si>
  <si>
    <t>2.3.2.02.01.002 Productos alimenticios bebidas y tabaco textiles prendas de vestir y productos de cuero.</t>
  </si>
  <si>
    <t>266</t>
  </si>
  <si>
    <t>82101500;82121500</t>
  </si>
  <si>
    <t>Amparar la compra de elementos y material publicitario institucional para el desarrollo de eventos en el marco del proyecto MIN-UPN-937-24</t>
  </si>
  <si>
    <t>267</t>
  </si>
  <si>
    <t>INV-42102-267</t>
  </si>
  <si>
    <t>Amparar el servicio de impresión de libros para desarrollar las actividades propias del proyecto MIN-UPN-937-24.</t>
  </si>
  <si>
    <t>268</t>
  </si>
  <si>
    <t>INV-42102-268</t>
  </si>
  <si>
    <t>Amparar el servicio de alimentación para desarrollar las actividades propias del proyecto MIN-UPN-937-24.</t>
  </si>
  <si>
    <t>269</t>
  </si>
  <si>
    <t>INV-42102-269</t>
  </si>
  <si>
    <t>Prestar servicios profesionales para realizar la caracterización y análisis de informes finales de proyectos internos y externos de investigación gestionados por la Subdirección de Gestión de Proyectos – CIUP durante los últimos 5 años.</t>
  </si>
  <si>
    <t>270</t>
  </si>
  <si>
    <t>INV-42102-270</t>
  </si>
  <si>
    <t>Prestar servicios profesionales para diseñar, planear la estrategia de comunicación publica de la ciencia e implementar un piloto que incluya contenido de resultados de investigación que aporte a la divulgación de la Subdirección de Gestión de Proyectos-CIUP.</t>
  </si>
  <si>
    <t>2.3.2.02.01.002 Productos alimenticios, bebidas y tabaco; textiles, prendas de vestir y productos de cuero</t>
  </si>
  <si>
    <t>Amparar la adición de la orden de servicio No 12 del 2025 cuyo objeto es (Prestar el servicio para la impresión de los libros, para la participación en la feria Internacional del libro de Bogotá producidos por el Grupo Interno de Trabajo Editorial).</t>
  </si>
  <si>
    <t>Amparar la adición del contrato 304 del 2025 cuyo objeto es (Prestar servicios para realizar la corrección de estilo de la revista Pensamiento, Palabra y Obra y TED de la Universidad Pedagógica Nacional).</t>
  </si>
  <si>
    <t>Prestar el servicio para la reimpresión e  impresión y exposición de los libros, producidos por el Grupo Interno de Trabajo Editorial</t>
  </si>
  <si>
    <t>Amparar la adición de la O.S 011 del 2025 cuyo objeto es (Prestar el servicio para la impresión de los libros, para la participación en la feria Internacional del libro de Bogotá producidos por el Grupo Interno de Trabajo Editorial).</t>
  </si>
  <si>
    <t xml:space="preserve">Adquirir bolsas kambrel para la participación II Feria del Libro de Ciencias Sociales Latinoamericana y Caribeña - CLACSO </t>
  </si>
  <si>
    <t>Adquirir tote bags para la participación de la UPN en la Feria Internacional del Libro de Bogotá y en su Librería.</t>
  </si>
  <si>
    <t>72101500; 81101500; 72121400</t>
  </si>
  <si>
    <t>Prestar el servicio de alimentación para garantizar el evento de apertura de la Universidad en la Feria Internacional del Libro de Bogotá 2025</t>
  </si>
  <si>
    <t>Prestar servicios profesionales a las actividades de investigación propias del proyecto ERASMUS+_2023.</t>
  </si>
  <si>
    <t>Amparar la compra de libros para desarrollar las actividades propias del proyecto MIN-UPN-937-24.</t>
  </si>
  <si>
    <t>2.3.2.02.01.004 Productos metálicos y paquetes de Software</t>
  </si>
  <si>
    <t>INV-42102-266</t>
  </si>
  <si>
    <t>271</t>
  </si>
  <si>
    <t>INV-42102-271</t>
  </si>
  <si>
    <t>Amparar la invitación de conferencistas y moderadores de los paneles de la semana expandida de la investigación y evaluadores del libro resultado de la semana de la investigación.</t>
  </si>
  <si>
    <t>272</t>
  </si>
  <si>
    <t>INV-42102-272</t>
  </si>
  <si>
    <t xml:space="preserve">Suministrar elementos de laboratorio para el desarrollo del proyecto interno de investigación DBI-076-S-25 "Semillero de investigación ECO como posibilidad para la comprensión y enseñanza de la Ecología"            </t>
  </si>
  <si>
    <t>273</t>
  </si>
  <si>
    <t>INV-42102-273</t>
  </si>
  <si>
    <t>42251502;49211807;49211815;49211819</t>
  </si>
  <si>
    <t>Adquirir evaluaciones neuropsicologicas y todos sus componentes,en el desarrollo del proyecto interno de investigación FEF-702-25 "Ritmos biológicos y ritmos escolares: cronotipo, y desempeño cognitivo en niños escolares de 12 a 15 años en Bogotá"</t>
  </si>
  <si>
    <t>274</t>
  </si>
  <si>
    <t>INV-42102-274</t>
  </si>
  <si>
    <t xml:space="preserve">52161520;43211500;43221503; 43202005;45121602;52161514 </t>
  </si>
  <si>
    <t>Suministrar equipos audiovisuales para el desarrollo de la estrategia de comunicación pública de la ciencia de la Subdirección de Gestión de Proyectos-CIUP.</t>
  </si>
  <si>
    <t>2.3.2.01.01.003.05.04 Partes y piezas de los productos de las clases 4721 a 4733 y 4822</t>
  </si>
  <si>
    <t>275</t>
  </si>
  <si>
    <t>INV-42102-275</t>
  </si>
  <si>
    <t>Prestar servicios profesionales para realizar diseño, diagramación y corrección de estilo del libro que hace parte de las memorias de la Semana de la Investigación 2024</t>
  </si>
  <si>
    <t>276</t>
  </si>
  <si>
    <t>Recursos del Balance - Propios</t>
  </si>
  <si>
    <t>277</t>
  </si>
  <si>
    <t>INV-42102-277</t>
  </si>
  <si>
    <t>Prestar servicios profesionales para realizar la consolidación de información con un informe que analice datos afianzados sobre experiencias STEAM, en el desarrollo del proyecto de investigación CONV-DIE1-2024 "Aulas en educación rural: Maestros colombianos construyendo experiencias STEAM [Science, Technology, Engineering, Arts, and Math]".</t>
  </si>
  <si>
    <t>278</t>
  </si>
  <si>
    <t>INV-42102-278</t>
  </si>
  <si>
    <t>279</t>
  </si>
  <si>
    <t>INV-42102-279</t>
  </si>
  <si>
    <t>280</t>
  </si>
  <si>
    <t>INV-42102-280</t>
  </si>
  <si>
    <t>281</t>
  </si>
  <si>
    <t>INV-42102-281</t>
  </si>
  <si>
    <t>Prestar servicios profesionales para generar una base de datos de 50 ítems sobre redes, asociaciones y comunidades de maestros en educación rural, educación STEAM o redes de maestros de educación primaria o básica, en ciencias, matemática o lenguaje, realizando extracción y análisis de la información encontrada.,en el desarrollo del proyecto de investigación CONV-DIE1-2024 "Aulas en educación rural: Maestros colombianos construyendo experiencias STEAM [Science, Technology, Engineering, Arts, and Math]".</t>
  </si>
  <si>
    <t>282</t>
  </si>
  <si>
    <t>INV-42102-282</t>
  </si>
  <si>
    <t>Prestar servicios profesionales para generar una base de datos de 50 ítems de materiales educativos nacionales o internacionales en STEAM o afines, realizando extracción y análisis de la información encontrada.,en el desarrollo del proyecto de investigación CONV-DIE1-2024 "Aulas en educación rural: Maestros colombianos construyendo experiencias STEAM [Science, Technology, Engineering, Arts, and Math]".</t>
  </si>
  <si>
    <t>283</t>
  </si>
  <si>
    <t>INV-42102-283</t>
  </si>
  <si>
    <t>Prestar servicios profesionales para realizar una base de datos de 50 ítems sobre publicaciones y aportes realizados en Colombia sobre STEAM y educación rural, en el desarrollo del proyecto de investigación CONV-DIE1-2024 "Aulas en educación rural: Maestros colombianos construyendo experiencias STEAM [Science, Technology, Engineering, Arts, and Math]".</t>
  </si>
  <si>
    <t>284</t>
  </si>
  <si>
    <t>INV-42102-284</t>
  </si>
  <si>
    <t>Prestar servicios profesionales para generar una base de datos de 50 ítems sobre publicaciones y aportes realizados a nivel global sobre STEAM o afines, realizando extracción y análisis de la información encontrada, en el desarrollo del proyecto de investigación CONV-DIE1-2024 "Aulas en educación rural: Maestros colombianos construyendo experiencias STEAM [Science, Technology, Engineering, Arts, and Math]".</t>
  </si>
  <si>
    <t>285</t>
  </si>
  <si>
    <t>INV-42102-285</t>
  </si>
  <si>
    <t>Prestar servicios profesionales para realizar el registro y analisis de informes de contacto, denominados fuentes vivas, relacionados con el ámbito de la educación STEM-STEAM en el desarrollo del proyecto de investigación CONV-DIE1-2024 "Aulas en educación rural: Maestros colombianos construyendo experiencias STEAM [Science, Technology, Engineering, Arts, and Math]".</t>
  </si>
  <si>
    <t>286</t>
  </si>
  <si>
    <t>INV-42102-286</t>
  </si>
  <si>
    <t>287</t>
  </si>
  <si>
    <t>INV-42102-287</t>
  </si>
  <si>
    <t>288</t>
  </si>
  <si>
    <t>INV-42102-288</t>
  </si>
  <si>
    <t>Prestar servicios profesionales para realizar el proceso de transcripción, procesamiento y análisis de información relacionada con la educación STEM-STEM en zonas rurales de Colombia y que se materializará con su respectivo informe técnico, informe de análisis de documentos y otros procesos asociados a las experiencias entregadas, en el desarrollo del proyecto de investigación CONV-DIE1-2024 "Aulas en educación rural: Maestros colombianos construyendo experiencias STEAM [Science, Technology, Engineering, Arts, and Math]".</t>
  </si>
  <si>
    <t>289</t>
  </si>
  <si>
    <t>INV-42102-289</t>
  </si>
  <si>
    <t>290</t>
  </si>
  <si>
    <t>INV-42102-290</t>
  </si>
  <si>
    <t>291</t>
  </si>
  <si>
    <t>INV-42102-291</t>
  </si>
  <si>
    <t>Prestar servicios profesionales de apoyo en la realización de informes tecnicos, 2 informes en total: El primero, denominado intermedio, se realizará en la presentación del informe de avance del proyecto culminado el 60% de los objetivos del trabajo y el segundo, denominado final, se realizará al culminar el 100% de los objetivos del proyecto de investigación CONV-DIE1-2024 "Aulas en educación rural: Maestros colombianos construyendo experiencias STEAM [Science, Technology, Engineering, Arts, and Math]".</t>
  </si>
  <si>
    <t>292</t>
  </si>
  <si>
    <t>INV-42102-292</t>
  </si>
  <si>
    <t>Adecuación de espacios académicos de la Universidad</t>
  </si>
  <si>
    <t>Realizar la adecuación de la oficina de permanencia estudiantil en las instalaciones de Calle 72 de la Universidad Pedagógica Nacional.</t>
  </si>
  <si>
    <t>Realizar la adecuación general de los pisos y sistema de extracción de aire de la caldera y la plazoleta Macondo de las instalaciones de Calle 72 de la Universidad Pedagógica Nacional</t>
  </si>
  <si>
    <t xml:space="preserve">2.3.2.01.01.004.01.01.01 Asientos </t>
  </si>
  <si>
    <t>56101600; 56101601; 56101602; 56101603; 56101605; 56101606</t>
  </si>
  <si>
    <t xml:space="preserve">2.3.2.01.01.004.01.01.04 Otros muebles N.C.P </t>
  </si>
  <si>
    <t>56101700; 56101703; 56101719; 56101502; 56112100</t>
  </si>
  <si>
    <t>Adquirir mobiliario para el aula de acompañamiento estudiantil ubicado en las instalaciones de Calle 72 de la Universidad Pedagógica Nacional</t>
  </si>
  <si>
    <t>56121015; 24102000; 20102004</t>
  </si>
  <si>
    <t>Adquirir estantería para el depósito de biblioteca de las instalaciones de Calle 72 de la Universidad Pedagógica Nacional</t>
  </si>
  <si>
    <t>Adquirir e instalar aviso institucional para el Centro de Lenguas de la Universidad Pedagógica Nacional</t>
  </si>
  <si>
    <t>Realizar adecuación de aulas de clase en las instalaciones de Nogal de la Universidad Pedagógica Nacional</t>
  </si>
  <si>
    <t>72101500; 81101500; 72153200;72153100</t>
  </si>
  <si>
    <t>Adicionar el CTO 732 de 2024 cuyo objeto contractual es "Realizar la adecuación de infraestructura física de la cancha deportiva múltiple ubicada sobre la  carrera 11 y sus áreas contiguas en las instalaciones de la calle 72 # 11-86 de la Universidad Pedagógica Nacional"</t>
  </si>
  <si>
    <t>2.3.2.01.01.003.01.06 Otras máquinas para usos generales y sus partes y piezas</t>
  </si>
  <si>
    <t>48101500; 48101600; 48101507; 48101533</t>
  </si>
  <si>
    <t>Realizar la compra de hornos de convección comercial a gas para el Restaurante de la Calle 72 de la Universidad Pedagógica Nacional</t>
  </si>
  <si>
    <t>52161500;42182300</t>
  </si>
  <si>
    <t>MEJORAMIENTO DE LA PRODUCCIÓN, CIRCULACIÓN Y APROPIACIÓN SOCIAL DEL CONOCIMIENTO</t>
  </si>
  <si>
    <t>Amparar la adición del CPS 052 del 2025 cuyo objeto es (Prestar servicios de diseño web para el desarrollo de las actividades del Grupo Interno de Trabajo Editorial relacionados con los productos digitales y el ecosistema digital)</t>
  </si>
  <si>
    <t>Prestar servicios para realizar el diseño, la diagramación y digitalización de los libros de la Universidad Pedagógica Nacional.</t>
  </si>
  <si>
    <t>Prestar servicios para realizar el diseño, la diagramación y digitalización de Cristianismo y revolución, Camilo Torres de la UPN</t>
  </si>
  <si>
    <t>Prestar servicios para realizar la corrección de estilo de los libros Cristianismo y revolución, Camilo Torres de la UPN.</t>
  </si>
  <si>
    <t>Amparar la adición de la O.S 020 del 2025 cuyo objeto es (Prestar el servicio para la reimpresión e  impresión y exposición de los libros, producidos por el Grupo Interno de Trabajo Editorial)</t>
  </si>
  <si>
    <t>Prestar servicios para realizar la corrección de estilo de los
libros de la Universidad Pedagógica Nacional.</t>
  </si>
  <si>
    <t>Amparar el apoyo económico para desarrollar las evaluaciones de la convocatoria de libros.</t>
  </si>
  <si>
    <t>Amparar el pago al derecho del área de exposición para la participación de la Universidad Pedagógica Nacional en la Feria Internacional del Libro de Cali</t>
  </si>
  <si>
    <t>Prestar el servicio para la impresión del libro La subversión en Colombia. El cambio social en la historiarevistas (Fals Borda) producidos por el Grupo Interno de Trabajo Editorial.</t>
  </si>
  <si>
    <t>CONSTRUCCIÓN DE LA FACULTAD DE EDUCACIÓN FÍSICA DEL PROYECTO VALMARÍA</t>
  </si>
  <si>
    <t xml:space="preserve">Rendimientos Financieros – Estampilla Universidad Pedagógica Nacional </t>
  </si>
  <si>
    <t>INV-43201-1</t>
  </si>
  <si>
    <t>72101500;81101500; 72153200; 72121104</t>
  </si>
  <si>
    <t>Realizar las adecuaciones generales del restaurante, gimnasio, cuarto de vigilancia y zona de fotocopiadora del predio Valmaria de la universidad pedagógica nacional</t>
  </si>
  <si>
    <t>604 5941844</t>
  </si>
  <si>
    <t>INV-43201-2</t>
  </si>
  <si>
    <t>Realizar la adecuación de la placa de contrapiso en concreto para bicicletas y  el cambio de piso en los salones de práctica de las isntalaciones de Valmaría de la Universidad Pedagógica Nacional</t>
  </si>
  <si>
    <t>INV-43201-3</t>
  </si>
  <si>
    <t>INV-43201-4</t>
  </si>
  <si>
    <t>Realizar la adecuación general de los campos deportivos  en la isntalación de Valmaría de la Universidad Pedagógica Nacional</t>
  </si>
  <si>
    <t>INV-43201-9</t>
  </si>
  <si>
    <t>Adicionar el Contrato No. 984 de 2024 cuyo objeto contractual es "Realizar las adecuaciones del parqueadero, senderos de acceso peatonal y otros espacios para personas con movilidad reducida en las instalaciones de Valmaría de la Universidad Pedagógica Nacional"</t>
  </si>
  <si>
    <t>INV-43201-10</t>
  </si>
  <si>
    <t>Adicionar el Contrato 1010 de 2024 cuyo objeto contractual es "Realizar la adecuación de puntos voz y datos para las oficinas de Coordinación de Deportes, Sistemas y ampliación Biblioteca del predio Valmaria Universidad Pedagógica Nacional"</t>
  </si>
  <si>
    <t>INV-43201-11</t>
  </si>
  <si>
    <t>Adicionar el Contrato 1014 de 2024 cuyo objeto contractual es "Realizar Adecuaciones de Ecorooms, Sala de Sistemas, Biblioteca y Oficina de Deportes en las Instalaciones de Valmaría de la Universidad Pedagógica Nacional"</t>
  </si>
  <si>
    <t>INV-43201-12</t>
  </si>
  <si>
    <t xml:space="preserve">Adicionar el Contrato 828 de 2024 cuyo objeto contractual es "Realizar las adecuaciones de las redes eléctricas del predio Valmaría de la Universidad Pedagógica Nacional"
</t>
  </si>
  <si>
    <t>INV-43201-13</t>
  </si>
  <si>
    <t>Realizar la adecuación de los baños de las instalaciones de Valmaría de la Universidad Pedagógica Nacional.</t>
  </si>
  <si>
    <t>INV-43201-14</t>
  </si>
  <si>
    <t>INV-43201-15</t>
  </si>
  <si>
    <t xml:space="preserve">Realizar el Plan de Podas e inventario forestal de los árboles ubicados en el predio Valmaría de la Universidad Pedagógica Nacional" </t>
  </si>
  <si>
    <t>INV-43201-16</t>
  </si>
  <si>
    <t>Realizar la intervención perimetral de los vallados existentes en el predio Valmaría de la Universidad Pedagógica Nacional</t>
  </si>
  <si>
    <t>INV-43201-17</t>
  </si>
  <si>
    <t>Realizar la intervención ambiental al cuerpo de agua del lago ubicado en el predio de Valmaría de la Universidad Pedagógica Nacional</t>
  </si>
  <si>
    <t>70131500;77101700;77121500;77121600</t>
  </si>
  <si>
    <t>77121700;70131500;70111700</t>
  </si>
  <si>
    <t>Realizar la adecuación de la oficina y las escaleras de acceso al depósito de la biblioteca en las instalaciones de Calle 72 de la Universidad Pedagógica Nacional</t>
  </si>
  <si>
    <t>Adquirir mobiliario para diversas áreas del Edificio Administrativo de la Universidad Pedagógica Nacional, con el propósito de mejorar las condiciones de bienestar de los espacios de áreas comunes.</t>
  </si>
  <si>
    <t>72101500; 81101500; 72121100</t>
  </si>
  <si>
    <t>Realizar las adecuaciones generales del área de atención del restaurante y cafetería de Calle 72 de la Universidad Pedagógica Nacional</t>
  </si>
  <si>
    <t>Adicionar el Contrato 411 de 2025 cuyo objeto contractual es "Realizar la adecuación de infraestructura física de la portería principal de ingreso vehicular y peatonal de las  instalaciones del IPN centro de prácticas de la Universidad Pedagógica Nacional"</t>
  </si>
  <si>
    <t>Realizar la digitalización de planos arquitectónicos existentes en el Grupo Interno de Trabajo de Infraestructura Física</t>
  </si>
  <si>
    <t>2.3.2.01.01.001.02.07 Edificios educativos</t>
  </si>
  <si>
    <t xml:space="preserve">2.3.8.01.53 Impuesto de registro </t>
  </si>
  <si>
    <t>Nación Inversión - Infraestructura</t>
  </si>
  <si>
    <t>Amparar la adquisición a título de venta real el derecho de dominio y posesión  en favor de la Universidad Pedagógica Nacional del inmueble de folio de matricula inmobiliaria 50C-36618 de la Oficina de Registro de Instrumentos Públicos de Bogotá D.C., Zona Centro, y cédula catastral número AAA0032NKXR, ubicado en la KR 5 11 43, en la ciudad de Bogotá D.C.</t>
  </si>
  <si>
    <r>
      <t xml:space="preserve">Adquirir equipos de laboratorio para el desarrollo del proyecto interno de investigación DQU-696-25 </t>
    </r>
    <r>
      <rPr>
        <i/>
        <sz val="9"/>
        <rFont val="Arial"/>
        <family val="2"/>
      </rPr>
      <t xml:space="preserve">"Fortalecimiento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 </t>
    </r>
    <r>
      <rPr>
        <sz val="9"/>
        <rFont val="Arial"/>
        <family val="2"/>
      </rPr>
      <t xml:space="preserve">  </t>
    </r>
  </si>
  <si>
    <t>Amparar la adición del CPS 671 del 2025 cuyo objeto es Prestar servicios para realizar la corrección de estilo de los libros de la Universidad Pedagógica Nacional.</t>
  </si>
  <si>
    <t>Amparar la adición del CPS 656 del 2025 cuyo objeto es Prestar el servicios para realizar la corrección de estilo de los libros y revistas de la Universidad Pedagógica Nacional.</t>
  </si>
  <si>
    <t>Prestar servicios para realizar la corrección de estilo de los
libros y revistas de la Universidad Pedagógica Nacional.</t>
  </si>
  <si>
    <t>Adquirir e instalar membrana en PVC para la Carpa de la Paz ubicada en las instalaciones de Valmaría de la Universidad Pedagógica Nacional</t>
  </si>
  <si>
    <t>Prestar servicios para realizar la corrección de estilo de las
revistas de la Universidad Pedagógica Nacional.</t>
  </si>
  <si>
    <t>Prestar el servicio de apoyo logístico integral requerido para la adecuada participación en la II Feria del Libro de Ciencias Sociales Latinoamericana y Caribeña - CLACSO</t>
  </si>
  <si>
    <t>Realizar consultoría integral de los estudios, diseños y acompañamiento ante entidades para la formulación del Plan Maestro de Infraestructura  de la Universidad Pedagógica Nacional</t>
  </si>
  <si>
    <t>45121500;43211700;52161500;52161600;31162504</t>
  </si>
  <si>
    <t>Realizar la adquisición de un sistema audiovisual para las salas Paulo freire y torreones del edificio B de la Calle 72 de la Universidad Pedagógica Nacional.</t>
  </si>
  <si>
    <t>Realizar el diseño y adecuación de membranas arquitectónicas en las plazoletas de las instalaciones de Calle 72 de la Universidad Pedagógica Nacional</t>
  </si>
  <si>
    <t>Realizar las adecuaciones preventivas y correctivas para efectuar el acondicionamiento de la cubierta del edificio P de la calle 72 de la Universidad Pedagógica Nacional</t>
  </si>
  <si>
    <t xml:space="preserve">83101800
78181700
56121902
56121900 
82141602
</t>
  </si>
  <si>
    <t>Amparar la adición de la O.C No 33 del 2025 cuyo objeto es Adquirir bolsas kambrel para la participación II Feria del Libro de Ciencias Sociales Latinoamericana y Caribeña - CLACSO</t>
  </si>
  <si>
    <t>Prestar servicios de diseño gráfico y diseño editorial para crear la imagen institucional del grupo en los materiales impresos y en la estrategia de divulgación web del encuentro de estudios histórico críticos para la enseñanza de las ciencias y la actualización en el micrositio web del grupo EHC^EC, en el marco de las actividades de divulgación y apropiación social del conocimiento del proyecto DQU-698-25 "Teoría, diseño y construcción de instrumentos científicos. Una discusión dinámica y sus implicaciones epistemológicas para la formación en ciencias."</t>
  </si>
  <si>
    <t>Prestar servicios de apoyo técnico en investigación en lo relacionado con trabajo de campo, implementación de talleres, proyección de ponencias y todo lo relacionado con el desarrollo de las actividades propias del proyecto DBI-699-25 “Caracterización de prácticas pedagógicas relacionadas con la Educación para la Salud de maestros en ejercicio de dos instituciones educativas de Bogotá D.C. (Colombia)”.</t>
  </si>
  <si>
    <t>Prestar servicios de apoyo técnico en investigación en lo relacionado con trabajo de campo, implementación de talleres,proyección de ponencias y todo lo relacionado con el desarrollo de las actividades propias del proyecto DBI-699-25 “Caracterización de prácticas pedagógicas relacionadas con la Educación para la Salud de maestros en ejercicio de dos instituciones educativas de Bogotá D.C. (Colombia)”.</t>
  </si>
  <si>
    <t>Suministrar material publicitario institucional de la Universidad Pedagogica Nacional, en el desarrollo de las diferentes actividades de divulgación de la Subdirección de Gestión de Proyectos-CIUP.</t>
  </si>
  <si>
    <t>293</t>
  </si>
  <si>
    <t>INV-42102-293</t>
  </si>
  <si>
    <t>Amparar la adición del CTO 408 de 2025, cuyo objeto es "Prestar servicios profesionales en el acompañamiento y seguimiento de los resultados derivados de la convocatoria 957 de medición de grupos, así como en la actualización, normalización, estandarización y regulación de los procedimientos y formatos utilizados por la Subdirección de Gestión de Proyectos-CIUP, con el fin de garantizar la eficiencia, transparencia y cumplimiento de los lineamientos establecidos para el correcto funcionamiento de la Subdirección."</t>
  </si>
  <si>
    <t>294</t>
  </si>
  <si>
    <t>INV-42102-294</t>
  </si>
  <si>
    <t>Suministrar insumos y materiales para el desarrollo de las actividades de investigación del proyecto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</si>
  <si>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295</t>
  </si>
  <si>
    <t>INV-42102-295</t>
  </si>
  <si>
    <t>Amparar la invitación de talleristas, moderadores y conferencistas en el marco de la semana expandida de la investigación.</t>
  </si>
  <si>
    <t>23271700;39121700;26121600;26101100; 31201505;31161500;31162800</t>
  </si>
  <si>
    <t>43233200;</t>
  </si>
  <si>
    <t>43232900;</t>
  </si>
  <si>
    <t>43222600;</t>
  </si>
  <si>
    <t>43222500;</t>
  </si>
  <si>
    <t>81111800;</t>
  </si>
  <si>
    <t>81111500.</t>
  </si>
  <si>
    <t>602 5941894 Ext 118</t>
  </si>
  <si>
    <t>603 5941894 Ext 118</t>
  </si>
  <si>
    <t xml:space="preserve">81112501; </t>
  </si>
  <si>
    <t>21.20.06</t>
  </si>
  <si>
    <t>43222602
81112100
81112200
81111800</t>
  </si>
  <si>
    <t xml:space="preserve">Gastos de Desarrollo </t>
  </si>
  <si>
    <t xml:space="preserve">2.3.2.01.01.005.02.03.01.02 Gastos de Desarrollo </t>
  </si>
  <si>
    <t xml:space="preserve">CONVENIO UAESP 336 de 2025 </t>
  </si>
  <si>
    <t>Recursos Propios - Aportes de Otras Entidades</t>
  </si>
  <si>
    <t>INV-44101-6</t>
  </si>
  <si>
    <t>Amparar el reconocimiento económico para 99 estudiantes del semestre 2025-1 beneficiarios con el Convenio 336-2025 suscrito entre la UAESP - UPN</t>
  </si>
  <si>
    <t>Adquirir máquinas, elementos y artículos deportivos para los gimnasios de la Facultad de Educación Física de la Universidad Pedagógica Nacional</t>
  </si>
  <si>
    <t>Amparar la compra de equipos de audio y video (televisores) en el marco de la estrategia para la ampliación de la cobertura de educación y las actividades académico - administrativas de la Universidad Pedagógica Nacional.</t>
  </si>
  <si>
    <t>Realizar el cambio de pisos de algunas áreas del restaurante de las instalaciones de Calle 72 de la Universidad Pedagógica Nacional</t>
  </si>
  <si>
    <t>Adquisición de espacios académicos y administrativos</t>
  </si>
  <si>
    <t>Realizar el pago de prorrata del impuesto predial que se generen producto de adquirir el inmueble identificado con el folio de matrícula inmobiliaria número 50C-36618, ubicado en el sector del Centro de Bogotá D.C, sobre la carrera 5 #11-43, de la Oficina de Registro de Instrumentos Públicos, de acuerdo a lo establecido en el Acuerdo No. 008 del 26 de marzo de 2025 del Consejo Superior Universitario</t>
  </si>
  <si>
    <t>Realizar el pago total de los gastos notariales, beneficencia y registro, requeridos para el perfeccionamiento y tramite de la adquisición del  inmueble identificado con el folio de matrícula inmobiliaria número 50C-36618, ubicado en el sector del Centro de Bogotá D.C, sobre la carrera 5 #11-43, de acuerdo a lo establecido en el Acuerdo No. 008 del 26 de marzo de 2025 del Consejo Superior Universitario</t>
  </si>
  <si>
    <t>Realizar pago  de los derechos registro de instrumentos públicos y de impuestos de registro de anotación requeridos para el perfeccionamiento y tramite de la adquisición del inmueble identificado con el folio de matrícula inmobiliaria número 50C-36618, ubicado en el sector del Centro de Bogotá D.C, sobre la carrera 5 #11-43, de acuerdo a lo establecido en el Acuerdo No. 008 del 26 de marzo de 2025 del Consejo Superior Universitario</t>
  </si>
  <si>
    <t>Adicionar el Contrato No. 631 de 2025 cuyo objeto contractual es "Realizar la fase I de las adecuaciones generales en las instalaciones del edificio ubicado en la Avenida Carrera 19 No. 105 - 05 de la Universidad Pedagógica Nacional."</t>
  </si>
  <si>
    <t>Realizar la modernización electrónica de dos ascensores ubicados en las isntalaciones del Edificio Administrativo de la Universidad Pedagógica Nacional</t>
  </si>
  <si>
    <t>56101603; 56101703; 30161801; 56112102; 56112104</t>
  </si>
  <si>
    <t>Adquirir mobiliario para algunas áreas de las instalaciones de Valmaría de la Universidad Pedagógica Nacional</t>
  </si>
  <si>
    <t>601-5941894</t>
  </si>
  <si>
    <t>Adquirir el código de acceso a través de la Base de Datos  Bibliográfica Ebsco, requerida por la Universidad para ampliar la cobertura de consulta tanto a Docentes, Investigadores y Estudiantes.</t>
  </si>
  <si>
    <t>43232609; 43232300</t>
  </si>
  <si>
    <t>Adquirir el código de acceso a contenidos a través de la Base de Datos Bibliográfica Web of Science, requerida por la Universidad para ampliar la cobertura de consulta tanto a Docentes, Investigadores y Estudiantes.</t>
  </si>
  <si>
    <t>Adquirir el acceso al sistema Web que permite la administración de estadísticas de las Bases de Datos Bibliográficas requerida por la Universidad para su control de usabilidad por programa y elaboración de informes, reportes e indicadores.</t>
  </si>
  <si>
    <t>Adquirir el código de acceso a Bases de Datos especializadas en recursos sonoros, información textual y herramientas especializadas en educación musical para propósitos de consulta e investigación, con manejo de Proveedor exclusivo.</t>
  </si>
  <si>
    <t>2.3.2.02.01.003  Otros bienes transportables (excepto productos metálicos, maquinaria y equipo)</t>
  </si>
  <si>
    <t>Realizar la compra de material bibliográfico impreso dentro para el desarrollo de Colecciones de las Bibliotecas Satélites de la Facultad de Educación Física y la Facultad de Bellas Artes.</t>
  </si>
  <si>
    <t>Realizar la compra de material bibliográfico impreso para el desarrollo de Colecciones de las Bibliotecas Satélites de la Facultad de Humanidades y la Facultad de Educación.</t>
  </si>
  <si>
    <t>Realizar la compra de material bibliográfico impreso para el desarrollo de Colecciones de las Bibliotecas Satélites de la Facultad de Ciencia y Tecnología y el Instituto Pedagógico Nacional.</t>
  </si>
  <si>
    <t>Realizar la compra de material bibliográfico impreso para el desarrollo de Colecciones de la Biblioteca Central de la Universidad Pedagógica Nacional.</t>
  </si>
  <si>
    <t>Adquirir el código de acceso a contenidos a través de la Base de Datos Biblioteca Digital Magisterio, requerida por la Universidad para ampliar la cobertura de consulta tanto a Docentes, Investigadores y Estudiantes.</t>
  </si>
  <si>
    <t>55101524;60102310; 55110000</t>
  </si>
  <si>
    <t>55101524;60102310;55110000</t>
  </si>
  <si>
    <t>Realizar el Avalúo Comercial del inmueble ubicado en  la Carrera 16 No. 95-04 de la ciudad de Bogotá D.C.</t>
  </si>
  <si>
    <t xml:space="preserve">Amparar el alquiler de servicio de transporte terrestre como apoyo para la Movilidad para Mujeres Participantes de las Estrategias de cuidado. </t>
  </si>
  <si>
    <t xml:space="preserve">Amparar la compra de bonos de premiación del "Festival de Cortos Audiovisuales por el Cuidado como estímulo para el fortalecimiento de iniciativas culturales y artísticas de la comunidad de la UPN. </t>
  </si>
  <si>
    <t>44111900;49221500;49221508</t>
  </si>
  <si>
    <t>52161505; 48101516</t>
  </si>
  <si>
    <t>721500;72151300</t>
  </si>
  <si>
    <t>Realizar la intervención, recuperación y pintura de las fachadas y muros exteriores de los edificios ubicados en las instalaciones de la Calle 72 No. 11 - 86 de la Universidad Pedagógica Nacional</t>
  </si>
  <si>
    <t>21.20.08</t>
  </si>
  <si>
    <t>Rendimientos Recursos Propios - Excedentes Cooperativas</t>
  </si>
  <si>
    <t>42141800;42271900;49201500;42181700;42181903</t>
  </si>
  <si>
    <t>Adquirir elementos de medición cardiovascular y sus componentes para el laboratorio de la facultad de educación física de la Universidad Pedagógica Nacional</t>
  </si>
  <si>
    <t>605 5941844</t>
  </si>
  <si>
    <t>2.3.2.01.01.003.06.02 Instrumentos y aparatos de medición, verificación, análisis, de navegación y para otros fines (excepto instrumentos ópticos); instrumentos de control de procesos industriales, sus partes, piezas y accesorios</t>
  </si>
  <si>
    <t>606 5941844</t>
  </si>
  <si>
    <t>607 5941844</t>
  </si>
  <si>
    <t>Prestar servicios para realizar la corrección de estilo de las revistas estudiantiles de la Universidad Pedagógica Nacional.</t>
  </si>
  <si>
    <t>Prestar servicios para realizar la corrección de estilo y traducción a otros idiomas para las revistas.</t>
  </si>
  <si>
    <t>Prestar el servicio para la marcación de las revistas que se encuentran incluidas en SciELO Colombia</t>
  </si>
  <si>
    <t>Prestar el servicio de apoyo logístico integral requerido para la adecuada participación en la 19 Fiesta del Libro y la Cultura de Medellín</t>
  </si>
  <si>
    <t>Prestar el servicio para la impresión de los libros producidos por el Grupo Interno de Trabajo Editorial en el desarrollo de sus funciones misionales.(Fals Borda)</t>
  </si>
  <si>
    <t>Amparar la afiliación de la Universidad Pedagógica Nacional en Licencia SIMEH anual Premium.</t>
  </si>
  <si>
    <t>Prestar servicios de diseño de materiales educativos CEPAZ</t>
  </si>
  <si>
    <t>Amparar el apoyo económico para desarrollar las evaluaciones de la Convocatoria para la publicación de libros y capítulos de libro 2025</t>
  </si>
  <si>
    <t xml:space="preserve">Amparar el apoyo económico para desarrollar las evaluaciones de la convocatoria de libros general </t>
  </si>
  <si>
    <t>PROGRAMA ASE</t>
  </si>
  <si>
    <t>Recursos Estampilla UNAL y Otras Universidades</t>
  </si>
  <si>
    <t>INV-44101-1</t>
  </si>
  <si>
    <t>Amparar el reconocimiento económico de las y los estudiantes beneficiarios del programa de Apoyo a Servicios Estudiantiles-ASE para el 2025-I.</t>
  </si>
  <si>
    <t>INV-44101-2</t>
  </si>
  <si>
    <t>Amparar el reconocimiento económico de las y los estudiantes beneficiarios del programa de Apoyo a Servicios Estudiantiles-ASE para el 2025-II.</t>
  </si>
  <si>
    <t>MONITORÍAS ACADÉMICAS</t>
  </si>
  <si>
    <t>INV-44101-3</t>
  </si>
  <si>
    <t xml:space="preserve">Amparar el reconocimiento económico dado como incentivo a los estudiantes de la UPN que participen de las monitorias académicas y de gestión institucional 2025-I. </t>
  </si>
  <si>
    <t>INV-44101-4</t>
  </si>
  <si>
    <t xml:space="preserve">Amparar el reconocimiento económico dado como incentivo a los estudiantes de la UPN que participen de las monitorias académicas y de gestión institucional 2025-II. </t>
  </si>
  <si>
    <t>Recursos del Balance - Estampilla UNAL</t>
  </si>
  <si>
    <t>Rendimientos Financieros - UNAL y Otras Universidades</t>
  </si>
  <si>
    <t>INV-43201-19</t>
  </si>
  <si>
    <t>Realizar adquisición e instalación de mobiliario para el lago de Valmaría de la Universidad Pedagógica Nacional</t>
  </si>
  <si>
    <t>296</t>
  </si>
  <si>
    <t>Prestar servicios profesionales en diseño gráfico, para la elaboración de un conjunto de productos visuales que fortalezcan la estrategia de comunicación de la ciencia y apropiación social del conocimiento de la Subdirección de Gestión de Proyectos – CIUP, incluyendo el diseño de un manual de identidad visual, el desarrollo de plantillas de divulgación de resultados de investigación, y la creación de ilustraciones cartográficas que representen los 100 proyectos de investigación correspondientes a las vigencias 2024 y 2025</t>
  </si>
  <si>
    <t>297</t>
  </si>
  <si>
    <t>Adquirir 100 agendas medio octavo de 100 hojas impresa a una tinta, en el desarrollo del proyecto de investigación DQU-698-25 "Teoría, diseño y construcción de instrumentos científicos. Una discusión dinámica y sus implicaciones epistemológicas para  la formación en ciencias."</t>
  </si>
  <si>
    <t>298</t>
  </si>
  <si>
    <t>Prestar servicios profesionales para la segunda fase del diseño de escenas y algoritmos de realidad mixta en torno al proyecto de investigación DTE-692-25 "Implementación de un laboratorio basado en realidad virtual con elementos de accesibilidad auditiva y analítica de datos para el estudio de la experiencia de aprendizaje en ciencias básicas"</t>
  </si>
  <si>
    <t>299</t>
  </si>
  <si>
    <t xml:space="preserve">Amparar el reconocimiento del incentivo económico para vincular monitores de investigación del proyecto UDEA-UPN-25 para el periodo 2025-2. </t>
  </si>
  <si>
    <t>300</t>
  </si>
  <si>
    <t xml:space="preserve">Amparar el reconocimiento del incentivo económico para vincular monitores de investigación del Observatorio en Violencia Urbana y Paramililtarismo para el periodo 2025-2. </t>
  </si>
  <si>
    <t>301</t>
  </si>
  <si>
    <t xml:space="preserve">Amparar el reconocimiento del incentivo económico para vincular monitores de investigación del proyecto FMC-UPN-25 "La formación de maestros en Colombia. Medio siglo de mutaciones del sistema educativo" para el periodo 2025-2. </t>
  </si>
  <si>
    <t xml:space="preserve">Amparar el reconocimiento del incentivo económico para vincular monitores de investigación del proyecto interno DSI-067-S-25  para el periodo 2025-2. </t>
  </si>
  <si>
    <t xml:space="preserve">Amparar el reconocimiento del incentivo económico para vincular monitores de investigación del proyecto interno DTE-068-S-25 para el periodo 2025-2. </t>
  </si>
  <si>
    <t xml:space="preserve">Amparar el reconocimiento del incentivo económico para vincular monitores de investigación del proyecto interno DQU-069-S-25 para el periodo 2025-2. </t>
  </si>
  <si>
    <t xml:space="preserve">Amparar el reconocimiento del incentivo económico para vincular monitores de investigación del proyecto interno FEF-070-S-25 para el periodo 2025-2. </t>
  </si>
  <si>
    <t xml:space="preserve">Amparar el reconocimiento del incentivo económico para vincular monitores de investigación del proyecto interno DCS-071-S-25 para el periodo 2025-2. </t>
  </si>
  <si>
    <t xml:space="preserve">Amparar el reconocimiento del incentivo económico para vincular monitores de investigación del proyecto interno DSI-072-S- 25 para el periodo 2025-2. </t>
  </si>
  <si>
    <t xml:space="preserve">Amparar el reconocimiento del incentivo económico para vincular monitores de investigación del proyecto interno DSI-073-S-25 para el periodo 2025-2. </t>
  </si>
  <si>
    <t xml:space="preserve">Amparar el reconocimiento del incentivo económico para vincular monitores de investigación del proyecto interno DSI-074-S-25 para el periodo 2025-2. </t>
  </si>
  <si>
    <t xml:space="preserve">Amparar el reconocimiento del incentivo económico para vincular monitores de investigación del proyecto interno DSI-075-S-25 para el periodo 2025-2. </t>
  </si>
  <si>
    <t xml:space="preserve">Amparar el reconocimiento del incentivo económico para vincular monitores de investigación del proyecto interno DBI-076-S-25 para el periodo 2025-2. </t>
  </si>
  <si>
    <t xml:space="preserve">Amparar el reconocimiento del incentivo económico para vincular monitores de investigación del proyecto interno FBA-077-S-25 para el periodo 2025-2. </t>
  </si>
  <si>
    <t xml:space="preserve">Amparar el reconocimiento del incentivo económico para vincular monitores de investigación del proyecto interno DBI-078-S-25 para el periodo 2025-2. </t>
  </si>
  <si>
    <t xml:space="preserve">Amparar el reconocimiento del incentivo económico para vincular monitores de investigación del proyecto USCO-UPN-25 para el periodo 2025-2. </t>
  </si>
  <si>
    <t xml:space="preserve">Prestar servicios profesionales para diseñar las ilustraciones y editar el borrador del libro,producto final de la investigación del proyecto FBA-718-25 "Pedagogías de la transgresión desde escrituras místicas femeninas"        </t>
  </si>
  <si>
    <t>Prestar servicios como delineante arquitectónico en la planeación y ejecución de los proyectos de obra y adecuación del Grupo Interno de Trabajo de Infraestructura Física</t>
  </si>
  <si>
    <t>2.3.2.01.01.004.01.01.04 Otros muebles N.C.P.</t>
  </si>
  <si>
    <t>Adquirir cerramiento para las instalaciones de calle 72 de la Universidad Pedagógica Nacional</t>
  </si>
  <si>
    <t>Realizar adecuaciones generales de los torreones y Salas Paulo Freire de las instalaciones de Calle 72 de la Universidad Pedagógica Nacional</t>
  </si>
  <si>
    <t>611 5941844</t>
  </si>
  <si>
    <t>Adquirir muebles para almacenamiento de menaje de los restaurantes de Calle 72 y Parque Nacional.</t>
  </si>
  <si>
    <t>Realizar adecuaciones generales de la panadería del restaurante de las instalaciones de la Calle 72 de la Universidad Pedagógica Nacional.</t>
  </si>
  <si>
    <t>Realizar la fase II para las adecuaciones de las canales y bajantes de los edificios de las instalaciones de Calle 72 y Parque Nacional en la Universidad Pedagógica Nacional</t>
  </si>
  <si>
    <t>Realizar estudios, diseños y levantamiento arquitectónico, en la sede del Parque Nacional de la Universidad Pedagógica Nacional.</t>
  </si>
  <si>
    <t>23181500;23181600;52 141500;52141800</t>
  </si>
  <si>
    <t>Adquirir elementos y equipos para la cafetería de las instalaciones de la calle 72 de la Universidad Pedagógica Nacional.</t>
  </si>
  <si>
    <t>2.3.2.01.01.003.02.05 Maquinaria para la elaboración de alimentos, bebidas y tabaco, y sus partes y piezas</t>
  </si>
  <si>
    <t>617 5941844</t>
  </si>
  <si>
    <t>618 5941844</t>
  </si>
  <si>
    <t>619 5941844</t>
  </si>
  <si>
    <t>Amparar el pago de ISBN de los libros de la producción editorial de la Universidad Pedagógica Nacional.</t>
  </si>
  <si>
    <t>Amparar el pago de ISMN de los libros de la producción editorial de la Universidad Pedagógica Nacional.</t>
  </si>
  <si>
    <t>Prestar el servicio para la impresión de los libros producidos por el Grupo Interno de Trabajo Editorial</t>
  </si>
  <si>
    <t>Amparar la participación de la Universidad Pedagógica Nacional en la Feria del Libro de Manizales del 2025</t>
  </si>
  <si>
    <t>Amparar el pago al derecho del área de exposición para la participación de la Universidad Pedagógica Naciona en la 19.ª Fiesta del Libro y la Cultura</t>
  </si>
  <si>
    <t>CONTRATO</t>
  </si>
  <si>
    <t>OC 31-2025</t>
  </si>
  <si>
    <t>INV-43201-21</t>
  </si>
  <si>
    <t>72101500;81101500;  72151500</t>
  </si>
  <si>
    <t>Realizar la primera etapa de adecuaciones generales para la Implementación del sistema de protección contra rayos en las edificaciones de las instalaciones de Valmaría de la Universidad Pedagógica Nacional</t>
  </si>
  <si>
    <t>608 5941844</t>
  </si>
  <si>
    <t>609 5941844</t>
  </si>
  <si>
    <t>612 5941844</t>
  </si>
  <si>
    <t>613 5941844</t>
  </si>
  <si>
    <t>614 5941844</t>
  </si>
  <si>
    <t>615 5941844</t>
  </si>
  <si>
    <t>616 5941844</t>
  </si>
  <si>
    <t>40101600;40101700</t>
  </si>
  <si>
    <t>Adquirir equipos de ventilación y enfriamiento para las aulas de música de las instalaciones de Nogal de la Universidad Pedagógica Nacional</t>
  </si>
  <si>
    <t>Adecuaciones de la cancha ubicada frente al edificio C de las instalaciones de Calle 72 de la Universidad Pedagógica Nacional</t>
  </si>
  <si>
    <t>Adicionar el Contrato No. 921 de 2025 cuyo objeto contractual es "Realizar la intervención, recuperación y pintura de las fachadas y muros exteriores de los edificios ubicados en las instalaciones de la Calle 72 No. 11 - 86 de la Universidad Pedagógica Nacional"</t>
  </si>
  <si>
    <t>72101500; 72152500;  81101500</t>
  </si>
  <si>
    <t>Adquirir e instalar piso en deck para la cubierta de la casona de Nogal de la Universidad Pedagógica Nacional</t>
  </si>
  <si>
    <t>78111800; 90111500; 90101500</t>
  </si>
  <si>
    <t>Prestar el servicio de catering  para el suministro de refrigerios y alimentación en desarrollo y ejecución de los diferentes eventos institucionales y actividades académicas que  se promueven en la Universidad Pedagógica Nacional.</t>
  </si>
  <si>
    <t>Amparar la adición al contrato de prestación de servicio No. 410 - 2025 cuyo objeto es "Prestar el servicio de hospedaje, alimentación (desayuno, almuerzo y cena) y transporte para los visitantes internacionales que asisten a la UPN en desarrollo de eventos  y actividades académicas, que diseñan las distintas unidades académicas y administrativas".</t>
  </si>
  <si>
    <t>Amparar la participación de la Universidad Pedagógica Nacional en la V Feria internacional del Libro de Boyacá</t>
  </si>
  <si>
    <t>ALMUERZOS SUBSIDIADOS</t>
  </si>
  <si>
    <t>2.3.2.02.02.006
Comercio y distribución; alojamiento; servicios de suministro de comidas y bebidas; servicios de transporte; y servicios de distribución de electricidad, gas y agua</t>
  </si>
  <si>
    <t>INV-44101-7</t>
  </si>
  <si>
    <t>93131600;85151500</t>
  </si>
  <si>
    <t>Prestar el servicio de entrega diaria de almuerzos subsidiados a los estudiantes de la Universidad Pedagógica Nacional matriculados en los programas que se desarrollan en la Universidad Pública de Kennedy – UPK.</t>
  </si>
  <si>
    <t>2.3.2 
Adquisición de bienes y servicios</t>
  </si>
  <si>
    <t>2.3.2.02.02.008 
Servicios prestados a las empresas y servicios de producción</t>
  </si>
  <si>
    <t>GRUPO DE CONTRATACION UNIVERSIDAD 
PEDAGOGICA NACIONAL</t>
  </si>
  <si>
    <t>Prestar el servicio de verificación técnica de material fílmico propiedad de la UPN.</t>
  </si>
  <si>
    <t>GESTIÓN Y MEMORIA DOCUMENTAL INSTITUCIONAL</t>
  </si>
  <si>
    <t>INV-43104-1</t>
  </si>
  <si>
    <t>INV-43104-2</t>
  </si>
  <si>
    <t>INV-43104-3</t>
  </si>
  <si>
    <t>INV-43104-4</t>
  </si>
  <si>
    <t>72101500; 81101500; 72152900</t>
  </si>
  <si>
    <t>Realizar la adecuación de infraestructura física de la portería principal de ingreso vehicular y peatonal de las instalaciones del IPN centro de prácticas de la Universidad Pedagógica Nacional.</t>
  </si>
  <si>
    <t>2.3.2.02.01.002  Productos alimenticios, bebidas y tabaco; textiles, prendas de vestir y productos de cuero</t>
  </si>
  <si>
    <t>Amparar los gastos asociados a la adquisición de carpas destinadas a facilitar la reubicación de espacios para diversas actividades de los estudiantes de la Universidad Pedagógica Nacional, en el marco de las acciones de Bienestar Universitario</t>
  </si>
  <si>
    <t>620 5941844</t>
  </si>
  <si>
    <t>Prestar servicios profesionales especializados en Ingeniería eléctrica para la planeación y ejecución de los proyectos de obra y adecuación del Grupo Interno de Trabajo de Infraestructura Física de la Universidad Pedagógica Nacional.</t>
  </si>
  <si>
    <t xml:space="preserve">Amparar la participación de la Universidad Pedagógica Nacional en la Feria del libro de Guadalajara </t>
  </si>
  <si>
    <t>Prestación del servicio de impresión de las cartillas producidas por la Universidad Pedagógica Nacional</t>
  </si>
  <si>
    <t>Prestación de servicios para la actualización del diseño gráfico del libro Bichitos Bichotes, publicado por la Universidad Pedagógica Nacional.</t>
  </si>
  <si>
    <t>302</t>
  </si>
  <si>
    <t>INV-42102-302</t>
  </si>
  <si>
    <t xml:space="preserve">Amparar la adición del CTO 564, cuyo objeto es "Prestar servicios profesionales para contribuir al avance y desarrollo del proyecto de investigación, respecto a la tematización y análisis del archivo y escritura del texto basado en la identificación de problemas contemporáneos de la enseñanza de la biología en el marco del proyecto DBI-709-25 “Problemas contemporáneos en la enseñanza de la Biología: aportes desde el grupo de investigación Contemporaneidad y Enseñanza de la Biología “. </t>
  </si>
  <si>
    <t>303</t>
  </si>
  <si>
    <t>INV-42102-303</t>
  </si>
  <si>
    <t>Prestar servicios profesionales para realizar diseño, diagramación y corrección de estilo del libro que hace parte de las memorias de la Semana de la Investigación 2025.</t>
  </si>
  <si>
    <t xml:space="preserve">Ciencia abierta en el marco de la politica de investigación </t>
  </si>
  <si>
    <t>304</t>
  </si>
  <si>
    <t>INV-42102-304</t>
  </si>
  <si>
    <t>Prestar servicios profesionales para apoyar el fortalecimiento de la investigación con impacto social en la Universidad Pedagógica Nacional, mediante el desarrollo de sesiones de trabajo con instituciones; la planeación, organización y realización de encuentros orientados a la promoción de la ciencia abierta en el marco de la política institucional de investigación, abarcando sus dimensiones formativa, básica y aplicada.</t>
  </si>
  <si>
    <t>305</t>
  </si>
  <si>
    <t>INV-42102-305</t>
  </si>
  <si>
    <t>Prestar servicios profesionales especializados para el acompañamiento técnico y seguimiento integral de los resultados preliminar en el marco de la convocatoria 957 de Minciencias de medición de grupos, así como para la, estandarización, armonización y formalización de los procedimientos y formatos implementados por la Subdirección de Gestión de Proyectos – CIUP, con el objetivo de optimizar su funcionamiento, asegurar la observancia de los lineamientos institucionales y fortalecer los principios de eficiencia, transparencia y cumplimiento normativo en su gestión.</t>
  </si>
  <si>
    <t>Bases de datos de proyectos, investigadores, semilleros, grupos y monitorias.</t>
  </si>
  <si>
    <t>306</t>
  </si>
  <si>
    <t>INV-42102-306</t>
  </si>
  <si>
    <t>Prestar servicios profesionales para la implementación, mantenimiento y optimización de sistemas, garantizando la automatización, organización y control eficiente de los documentos institucionales; así como para la consolidación y cualificación de las bases de datos relacionadas con proyectos, grupos, semilleros y monitores de investigación de la Subdirección de Gestión de Proyectos, con el propósito de asegurar la integridad y calidad de la información requerida en los procesos de acreditación, renovación de registros calificados y creación de programas nuevos.</t>
  </si>
  <si>
    <t>Museos y bservatorios de la UPN como escenarios de formación, investigación e innovación, en el marco del lineamiento estratégico desde las directivas de la universidad.</t>
  </si>
  <si>
    <t>307</t>
  </si>
  <si>
    <t>INV-42102-307</t>
  </si>
  <si>
    <t>Prestar servicios como montajista enfocado en museografía para desarrollar, implementar y apoyar el montaje de exposiciones, instalaciones museales y adecuaciones técnicas necesarias en el marco de la Estrategia de Museos de la Universidad Pedagógica Nacional, de conformidad con los lineamientos institucionales y las necesidades curatoriales.</t>
  </si>
  <si>
    <t>308</t>
  </si>
  <si>
    <t>INV-42102-308</t>
  </si>
  <si>
    <t>Prestar servicios profesionales para describir los enfoques emergentes de la enseñanza de la filosofía a partir de sus sentidos de formación mediante el apoyo a la redacción de los tomos del Compendio "Enseñanza de la filosofía" en el marco del proyecto MIN-UPN-937-24.</t>
  </si>
  <si>
    <t xml:space="preserve">SEPTIEMBRE </t>
  </si>
  <si>
    <t>309</t>
  </si>
  <si>
    <t>310</t>
  </si>
  <si>
    <t>Prestar servicios de nuevos desarrollos, mantenimiento y soporte de la plataforma de investigación para maestros y estudiantes PRIME.</t>
  </si>
  <si>
    <t>INV-42102-309</t>
  </si>
  <si>
    <t>INV-42102-310</t>
  </si>
  <si>
    <t>81112209;81141902;81111812</t>
  </si>
  <si>
    <t>56121015; 24102000; 20102004; 56101700; 56101703; 56101719; 56101502; 56112100</t>
  </si>
  <si>
    <t>Adquirir mobiliario para la adecuación de la sala de cuidado y la adecuación de los consultorios de atención psicosocial del programa GOAE de la Universidad Pedagogica Nacional.</t>
  </si>
  <si>
    <t>Amparar la adición al contrato de prestación de servicios No. 661 de 2025 cuyo objeto es "Prestar los servicios técnicos de apoyo a la gestión administrativa, operativa y de seguimiento en la implementación transversal de la política de cuidado en la UPN".</t>
  </si>
  <si>
    <t>Amparar la adición al contrato de prestación de servicios No. 576 de 2025 cuyo objeto es “Prestar los servicios técnicos de apoyo a la gestión operativa y logística de eventos, convocatorias y acciones en el marco de implementación transversal de la política de cuidado en la UPN”.</t>
  </si>
  <si>
    <t>Amparar la adición al contrato de prestación de servicios No. 574 de 2025 cuyo objeto es “Prestar los servicios asistenciales de apoyo a la gestión en el proceso de sistematización y elaboración de documentos técnicos de seguimiento en la implementación transversal de la política de cuidado en la UPN”.</t>
  </si>
  <si>
    <t xml:space="preserve">AGOSTO </t>
  </si>
  <si>
    <t xml:space="preserve">OCTUBRE </t>
  </si>
  <si>
    <t>Realizar el manejo fitosanitario y control vegetativo en las instalaciones de Valmaría de la Universidad Pedagógica Nacional</t>
  </si>
  <si>
    <t xml:space="preserve">SI </t>
  </si>
  <si>
    <t>56112104; 56112102; 56101703; 44111517, 44111900</t>
  </si>
  <si>
    <t>Adquirir mobiliario para la sala de profesores de las instalaciones de Valmaría de la Universidad Pedagógica Nacional</t>
  </si>
  <si>
    <t>72101500;81101500;72151500, 72151900</t>
  </si>
  <si>
    <t>Realizar la Fase II de las adecuaciones de Ecorooms en las Instalaciones de Valmaría de la Universidad Pedagógica Nacional"</t>
  </si>
  <si>
    <t>Realizar las adecuaciones para la conexión de la red de gas natural en el restaurante de las instalaciones de Valmaría de la Universidad Pedagógica Nacional</t>
  </si>
  <si>
    <t>Realizar las adecuaciones generales para la zona de bicicleteros en las instalaciones de Valmaría de la Universidad Pedagógica Nacional</t>
  </si>
  <si>
    <t xml:space="preserve"> 2.3.2.01.01.003.06.04 Relojes y sus partes y piezas</t>
  </si>
  <si>
    <t>NOVIEMBRE</t>
  </si>
  <si>
    <t>Adquirir e instalar mobiliario para las cafeterías de las instalaciones de  Calle 72 y Valmaría de la Universidad Pedagógica Nacional</t>
  </si>
  <si>
    <t>56101600; 56101603; 56101602;  56101703; 56112104, 56112100, 56121000; 56121005</t>
  </si>
  <si>
    <t>Adquirir e instalar mobiliario para las áreas comunes de las diferentes instalaciones de la Universidad Pedagógica Nacional</t>
  </si>
  <si>
    <t xml:space="preserve">Adquirir e instalar malla protectora y cable HDMI para el auditorio multipropósito de las instalaciones de Calle 72 de la Universidad Pedagogica Nacional </t>
  </si>
  <si>
    <t>81101500; 80111600</t>
  </si>
  <si>
    <t xml:space="preserve">Realizar consultoría para diseño de apantallamiento eléctrico para las instalaciones de IPN y aulas modulares de Valmaría de la Universidad Pedagogica Nacional </t>
  </si>
  <si>
    <t>Realizar el apantallamiento eléctrico en la instalación de Valmaría de la Universidad Pedagógica Nacional.</t>
  </si>
  <si>
    <t>49221505; 26121607; 72101500; 81101500</t>
  </si>
  <si>
    <t>76121600; 70151900; 70111700</t>
  </si>
  <si>
    <t>45121500;45121506; 45111616;;26121607; 81101500</t>
  </si>
  <si>
    <t xml:space="preserve">Adquirir e instalar sistema de videoconferencia y proyección de video en la sala de juntas del piso 9 en el edificio administrativo de la Universidad Pedagógica Nacional </t>
  </si>
  <si>
    <t>Adquirir elementos para la cocina del restaurante de la Universidad Pedagógica Nacional.</t>
  </si>
  <si>
    <t>Adquirir equipos industriales para los restaurantes de la Universidad Pedagógica Nacional.</t>
  </si>
  <si>
    <t>2.3.2.01.01.003.02.07 Aparatos de uso doméstico y sus partes y piezas</t>
  </si>
  <si>
    <t>2.3.2.01.01.003.02.08 Otra maquinaria para usos especiales y sus partes y piezas</t>
  </si>
  <si>
    <t>Caracterización</t>
  </si>
  <si>
    <t xml:space="preserve">Vicerrectoría académica </t>
  </si>
  <si>
    <t>2.3.2 Adquisición de Bienes y servicios</t>
  </si>
  <si>
    <t xml:space="preserve">2.3.2.02.02.008. Servicios prestados a las empresas y servicios de producción  O
 </t>
  </si>
  <si>
    <t>Adquirir la plataforma Adviser versión 10, con los respectivos módulos del SAT (Sistema de Alertas Tempranas ), para la identificación de variables que al ser intervenidas puedan mitigar los riesgos de deserción estudiantil</t>
  </si>
  <si>
    <t>Atención a estudiantes en riesgo de deserción</t>
  </si>
  <si>
    <t>2.3.2.02.02.009. Servicios para la comunidad, sociales y personales</t>
  </si>
  <si>
    <t>Prestar servicios profesionales de apoyo académico en ciencias exactas para para acompañar el diseño, implementación y seguimiento de estrategias y acciones en el marco del Proyecto Permanece y Trasciende, dentro de la convocatoria Estrategias para Promover la Permanencia en la Educación Superior.</t>
  </si>
  <si>
    <t>Prestar los servicios profesionales como tutor en Ciencias Sociales o Humanas para  la implementación y el seguimiento de estrategias y acciones destinadas a la implementación del proyecto Permanece y trasciende en el marco de la convocatoria “Estrategias para promover la permanencia en educación superior”</t>
  </si>
  <si>
    <t>Prestar servicios profesionales en identificación y seguimiento de alertas tempranas,activaciones de ruta con el ecosistema de apoyos, intervención en acompañamiento académico y demas acciones para acompañar el diseño, implementación y seguimiento de estrategias y acciones en el marco del Proyecto Permanece y Trasciende, dentro de la convocatoria "Estrategias para Promover la Permanencia en la Educación Superior.</t>
  </si>
  <si>
    <t>Prestar servicios profesionales en identificación y seguimiento de alertas tempranas,activaciones de ruta con el ecosistema de apoyos, intervención en acompañamiento académico y demas acciones para acompañar el diseño, implementación y seguimiento de estrategias y acciones en el marco del Proyecto Permanece y Trasciende, dentro de la convocatoria Estrategias para Promover la Permanencia en la Educación Superior.</t>
  </si>
  <si>
    <t>Prestar servicios profesionales en acompañamiento académico desde un componente psicopedagógico ,activaciones de ruta con el ecosistema de apoyos y demas acciones para acompañar el diseño, implementación y seguimiento de estrategias y acciones en el marco del Proyecto Permanece y Trasciende, dentro de la convocatoria Estrategias para Promover la Permanencia en la Educación Superior.</t>
  </si>
  <si>
    <t>Brindar soporte administrativo y operativo a todas las acciones para acompañar el diseño, implementación y seguimiento de estrategias y acciones en el marco del Proyecto Permanece y Trasciende, dentro de la convocatoria Estrategias para Promover la Permanencia en la Educación Superior.</t>
  </si>
  <si>
    <t>"Prestar servicios profesionales especializados para coordinar técnica y estratégica para el diseño, implementación y seguimiento de estrategias y acciones en el marco del Proyecto Permanece y Trasciende, dentro de la convocatoria Estrategias para Promover la Permanencia en la Educación Superior".</t>
  </si>
  <si>
    <t>Permanece y Trasciende - Estrategias para Promover la Permanencia en la Educacion Superior MEN</t>
  </si>
  <si>
    <t xml:space="preserve">Prestar servicios de apoyo en el proceso de recolección, sistematización y análisis de la información en cinco instituciones rurales de Cundinamarca, a partir del trabajo de campo para determinar la evolución y tendencias en la atención a estudiantes con discapacidad en entornos rurales en el marco del proyecto DSI-712-25 “Educación y discapacidad en entornos rurales”.    </t>
  </si>
  <si>
    <t>311</t>
  </si>
  <si>
    <t>INV-42102-311</t>
  </si>
  <si>
    <t>312</t>
  </si>
  <si>
    <t>INV-42102-312</t>
  </si>
  <si>
    <t>Realizar el proceso de evaluación académica de las propuestas presentadas en la convocatoria  interna de investigación 2026, de la  Subdirección de Gestión de Proyectos-CIUP.</t>
  </si>
  <si>
    <t>Vicerrectoria Academica</t>
  </si>
  <si>
    <t>48101600;48101617;48101800;48101801;48101802;48101804;48101808;48101900;48101907;48101908</t>
  </si>
  <si>
    <t>48101500;48101600;48101607;48101608;48101605</t>
  </si>
  <si>
    <t>90101600
90101500</t>
  </si>
  <si>
    <r>
      <t>Adquirir licenciamiento para la plataforma de</t>
    </r>
    <r>
      <rPr>
        <b/>
        <sz val="9"/>
        <rFont val="Helvetica"/>
      </rPr>
      <t xml:space="preserve"> seguridad perimetral </t>
    </r>
    <r>
      <rPr>
        <sz val="9"/>
        <rFont val="Helvetica"/>
      </rPr>
      <t>de la Universidad Pedagógica Nacional</t>
    </r>
  </si>
  <si>
    <r>
      <t>Renovar el derecho de uso del licenciamiento de</t>
    </r>
    <r>
      <rPr>
        <b/>
        <sz val="9"/>
        <rFont val="Helvetica"/>
      </rPr>
      <t xml:space="preserve"> antivirus</t>
    </r>
    <r>
      <rPr>
        <sz val="9"/>
        <rFont val="Helvetica"/>
      </rPr>
      <t xml:space="preserve"> para la Universidad Pedagogica Nacional</t>
    </r>
  </si>
  <si>
    <r>
      <t xml:space="preserve">Renovar el derecho de uso de licenciamiento </t>
    </r>
    <r>
      <rPr>
        <b/>
        <sz val="9"/>
        <rFont val="Helvetica"/>
      </rPr>
      <t>Veeam Backup</t>
    </r>
    <r>
      <rPr>
        <sz val="9"/>
        <rFont val="Helvetica"/>
      </rPr>
      <t xml:space="preserve"> para la Universidad Pedagogica Nacional</t>
    </r>
  </si>
  <si>
    <r>
      <t>Renovar el derecho de uso del licenciamiento</t>
    </r>
    <r>
      <rPr>
        <b/>
        <sz val="9"/>
        <rFont val="Helvetica"/>
      </rPr>
      <t xml:space="preserve"> Oracle </t>
    </r>
    <r>
      <rPr>
        <sz val="9"/>
        <rFont val="Helvetica"/>
      </rPr>
      <t>con servicio de soporte para la Universidad Pedagógica Nacional</t>
    </r>
  </si>
  <si>
    <t>MODIFICADO</t>
  </si>
  <si>
    <r>
      <t xml:space="preserve">Renovar  el derecho de uso del licenciamiento Software </t>
    </r>
    <r>
      <rPr>
        <b/>
        <sz val="9"/>
        <rFont val="Helvetica"/>
      </rPr>
      <t>Microsign</t>
    </r>
    <r>
      <rPr>
        <sz val="9"/>
        <rFont val="Helvetica"/>
      </rPr>
      <t xml:space="preserve"> con servicio de soporte y estampado cronologico, para la Universidad Pedagógica Nacional.</t>
    </r>
  </si>
  <si>
    <r>
      <t>Renovar el derecho de uso del licenciamiento de canal de</t>
    </r>
    <r>
      <rPr>
        <b/>
        <sz val="9"/>
        <rFont val="Helvetica"/>
      </rPr>
      <t xml:space="preserve"> streaming</t>
    </r>
    <r>
      <rPr>
        <sz val="9"/>
        <rFont val="Helvetica"/>
      </rPr>
      <t xml:space="preserve"> y adquirir licencimienoto de APPs para la Universidad Pedagogica Nacional</t>
    </r>
  </si>
  <si>
    <r>
      <t>Renovar el derecho de uso del licenciamiento de los productos</t>
    </r>
    <r>
      <rPr>
        <b/>
        <sz val="9"/>
        <rFont val="Helvetica"/>
      </rPr>
      <t xml:space="preserve"> Microsoft</t>
    </r>
    <r>
      <rPr>
        <sz val="9"/>
        <rFont val="Helvetica"/>
      </rPr>
      <t xml:space="preserve"> para la Universidad Pedagógica Nacional. </t>
    </r>
  </si>
  <si>
    <r>
      <t xml:space="preserve">Renovar el derecho de uso del licenciamiento </t>
    </r>
    <r>
      <rPr>
        <b/>
        <sz val="9"/>
        <rFont val="Helvetica"/>
      </rPr>
      <t>SPSS</t>
    </r>
    <r>
      <rPr>
        <sz val="9"/>
        <rFont val="Helvetica"/>
      </rPr>
      <t xml:space="preserve"> para la Universidad Pedagógica Nacional.</t>
    </r>
  </si>
  <si>
    <r>
      <t xml:space="preserve">Renovar  el derecho de uso del licenciamiento productos </t>
    </r>
    <r>
      <rPr>
        <b/>
        <sz val="9"/>
        <rFont val="Helvetica"/>
      </rPr>
      <t>Adobe</t>
    </r>
    <r>
      <rPr>
        <sz val="9"/>
        <rFont val="Helvetica"/>
      </rPr>
      <t xml:space="preserve"> para la Universidad Pedagógica Nacional.</t>
    </r>
  </si>
  <si>
    <r>
      <t xml:space="preserve">Renovar  el derecho de uso del licenciamiento de certificados de seguridad </t>
    </r>
    <r>
      <rPr>
        <b/>
        <sz val="9"/>
        <rFont val="Helvetica"/>
      </rPr>
      <t>dominios web</t>
    </r>
    <r>
      <rPr>
        <sz val="9"/>
        <rFont val="Helvetica"/>
      </rPr>
      <t xml:space="preserve"> en nivel intermedio para la Universidad Pedagógica Nacional.</t>
    </r>
  </si>
  <si>
    <r>
      <t>Adquirir licenciamientos para la conexión de</t>
    </r>
    <r>
      <rPr>
        <b/>
        <sz val="9"/>
        <rFont val="Helvetica"/>
      </rPr>
      <t xml:space="preserve"> troncal SIP</t>
    </r>
    <r>
      <rPr>
        <sz val="9"/>
        <rFont val="Helvetica"/>
      </rPr>
      <t xml:space="preserve"> a la planta telefónica y las extensiones IP para las dependencias de la Universidad Pedagogica Nacional</t>
    </r>
  </si>
  <si>
    <t xml:space="preserve">43211500;
43211507;
43211508;
43211600;
</t>
  </si>
  <si>
    <r>
      <t xml:space="preserve">Adquirir </t>
    </r>
    <r>
      <rPr>
        <b/>
        <sz val="9"/>
        <rFont val="Helvetica"/>
      </rPr>
      <t>equipos de computo</t>
    </r>
    <r>
      <rPr>
        <sz val="9"/>
        <rFont val="Helvetica"/>
      </rPr>
      <t xml:space="preserve"> para la renovación del parque computacional de la Universidad Pedagógica Nacional</t>
    </r>
  </si>
  <si>
    <r>
      <t xml:space="preserve">Adquirir licencias perpetuas del software NetSupport para dotar un laboratorio de lenguas en el marco del Convenio Interadministrativo No. </t>
    </r>
    <r>
      <rPr>
        <b/>
        <sz val="9"/>
        <rFont val="Helvetica"/>
      </rPr>
      <t>ATENEA-</t>
    </r>
    <r>
      <rPr>
        <sz val="9"/>
        <rFont val="Helvetica"/>
      </rPr>
      <t>461-2024 suscrito entre la Agencia Distrital Atenea de Educación Superior, la Ciencia y la Tecnologia y la Universidad Pedagogica Nacional</t>
    </r>
  </si>
  <si>
    <r>
      <t xml:space="preserve">Adquirir equipos de computo, para dotación de un laboratorio de lenguas en el marco del Convenio Interadministrativo No. </t>
    </r>
    <r>
      <rPr>
        <b/>
        <sz val="9"/>
        <rFont val="Helvetica"/>
      </rPr>
      <t>ATENEA-</t>
    </r>
    <r>
      <rPr>
        <sz val="9"/>
        <rFont val="Helvetica"/>
      </rPr>
      <t>461-2024 suscrito entre la Agencia Distrital Atenea de Educación Superior, la Ciencia y la Tecnologia y la Universidad Pedagogica Nacional</t>
    </r>
  </si>
  <si>
    <r>
      <t>Adquirir elementos perifericos de equipos de computo, para dotación de un laboratorio de lenguas en el marco del Convenio Interadministrativo No.</t>
    </r>
    <r>
      <rPr>
        <b/>
        <sz val="9"/>
        <rFont val="Helvetica"/>
      </rPr>
      <t xml:space="preserve"> ATENEA-</t>
    </r>
    <r>
      <rPr>
        <sz val="9"/>
        <rFont val="Helvetica"/>
      </rPr>
      <t>461-2024 suscrito entre la Agencia Distrital Atenea de Educación Superior, la Ciencia y la Tecnologia y la Universidad Pedagogica Nacional</t>
    </r>
  </si>
  <si>
    <r>
      <t>Adquirir pantalla interactiva con soporte y sus accesorios para dotar un laboratorio de lenguas en el marco del Convenio Interadministrativo No.</t>
    </r>
    <r>
      <rPr>
        <b/>
        <sz val="9"/>
        <rFont val="Helvetica"/>
      </rPr>
      <t xml:space="preserve"> ATENEA</t>
    </r>
    <r>
      <rPr>
        <sz val="9"/>
        <rFont val="Helvetica"/>
      </rPr>
      <t>-461-2024 suscrito entre la Agencia Distrital Atenea de Educación Superior, la Ciencia y la Tecnologia y la Universidad Pedagogica Nacional</t>
    </r>
  </si>
  <si>
    <r>
      <t xml:space="preserve">Adquirir switches de red con accesorios para dotar un laboratorio de lenguas en el marco del Convenio Interadministrativo No. </t>
    </r>
    <r>
      <rPr>
        <b/>
        <sz val="9"/>
        <rFont val="Helvetica"/>
      </rPr>
      <t>ATENEA</t>
    </r>
    <r>
      <rPr>
        <sz val="9"/>
        <rFont val="Helvetica"/>
      </rPr>
      <t>-461-2024 suscrito entre la Agencia Distrital Atenea de Educación Superior, la Ciencia y la Tecnologia y la Universidad Pedagogica Nacional</t>
    </r>
  </si>
  <si>
    <t xml:space="preserve">81112501
</t>
  </si>
  <si>
    <r>
      <t xml:space="preserve">Adquirir licencias del software </t>
    </r>
    <r>
      <rPr>
        <b/>
        <sz val="8"/>
        <rFont val="Helvetica "/>
      </rPr>
      <t>NEO TRIE VR -</t>
    </r>
    <r>
      <rPr>
        <sz val="8"/>
        <rFont val="Helvetica "/>
      </rPr>
      <t xml:space="preserve"> Multiplayer con gafas de realidad aumentada para el desarrollo de actividades academicas en los programas del Departamento de Matematicas.</t>
    </r>
  </si>
  <si>
    <r>
      <t>Adquirir licencias del software</t>
    </r>
    <r>
      <rPr>
        <b/>
        <sz val="9"/>
        <rFont val="Helvetica"/>
      </rPr>
      <t xml:space="preserve"> Math Type 7.8.2</t>
    </r>
    <r>
      <rPr>
        <sz val="9"/>
        <rFont val="Helvetica"/>
      </rPr>
      <t xml:space="preserve"> como herramienta de apoyo para el desarrollo de actividades formativas  de los programas académicos de la Licenciatura en Matematicas.</t>
    </r>
  </si>
  <si>
    <r>
      <t>Renovar el licencias del software</t>
    </r>
    <r>
      <rPr>
        <b/>
        <sz val="9"/>
        <rFont val="Helvetica"/>
      </rPr>
      <t xml:space="preserve"> Solidworks</t>
    </r>
    <r>
      <rPr>
        <sz val="9"/>
        <rFont val="Helvetica"/>
      </rPr>
      <t xml:space="preserve"> como herramienta de apoyo para el desarrollo de actividades de los programas académicos de Tecnologia.</t>
    </r>
  </si>
  <si>
    <r>
      <t>Renovar licencias del software</t>
    </r>
    <r>
      <rPr>
        <b/>
        <sz val="9"/>
        <rFont val="Helvetica"/>
      </rPr>
      <t xml:space="preserve"> AutoCAD</t>
    </r>
    <r>
      <rPr>
        <sz val="9"/>
        <rFont val="Helvetica"/>
      </rPr>
      <t xml:space="preserve"> LT Profesional para la Universidad Pedagogica Nacional</t>
    </r>
  </si>
  <si>
    <r>
      <t xml:space="preserve">Prestar los servicios de desarrollo para el Software Académico </t>
    </r>
    <r>
      <rPr>
        <b/>
        <sz val="9"/>
        <rFont val="Helvetica"/>
      </rPr>
      <t xml:space="preserve">CLASS </t>
    </r>
    <r>
      <rPr>
        <sz val="9"/>
        <rFont val="Helvetica"/>
      </rPr>
      <t>de la Universidad Pedagógica Nacional</t>
    </r>
  </si>
  <si>
    <r>
      <t xml:space="preserve">Desarrollar consultas detalladas en el sistema </t>
    </r>
    <r>
      <rPr>
        <b/>
        <sz val="9"/>
        <rFont val="Helvetica"/>
      </rPr>
      <t xml:space="preserve">Goobi </t>
    </r>
    <r>
      <rPr>
        <sz val="9"/>
        <rFont val="Helvetica"/>
      </rPr>
      <t xml:space="preserve">para ser reportadas a la Contraloría General de la República – Sistema de Recolección, Estructuración y Cargue Masivo de Datos en Tiempo Real – APPUI. </t>
    </r>
  </si>
  <si>
    <r>
      <t xml:space="preserve">Renovar  el derecho de uso del licenciamiento de plataforma </t>
    </r>
    <r>
      <rPr>
        <b/>
        <sz val="9"/>
        <rFont val="Helvetica"/>
      </rPr>
      <t>ZOOM</t>
    </r>
  </si>
  <si>
    <t>43211500;
43211507;
43211508;
43211600;</t>
  </si>
  <si>
    <r>
      <t xml:space="preserve">Otrosi No. 1  Contrato de 2025  Objeto: Adquirir </t>
    </r>
    <r>
      <rPr>
        <b/>
        <sz val="9"/>
        <rFont val="Helvetica"/>
      </rPr>
      <t>equipos de computo</t>
    </r>
    <r>
      <rPr>
        <sz val="9"/>
        <rFont val="Helvetica"/>
      </rPr>
      <t xml:space="preserve"> para la renovación del parque computacional de la Universidad Pedagógica Nacional</t>
    </r>
  </si>
  <si>
    <r>
      <t xml:space="preserve">Prestar el servicio de desarrollo para el gestor documental </t>
    </r>
    <r>
      <rPr>
        <b/>
        <sz val="9"/>
        <rFont val="Helvetica"/>
      </rPr>
      <t>Papiro Cloud en Nube</t>
    </r>
    <r>
      <rPr>
        <sz val="9"/>
        <rFont val="Helvetica"/>
      </rPr>
      <t>, de acuerdo con requerimientos de la Universidad Pedagógica Nacional</t>
    </r>
  </si>
  <si>
    <t>Prestar servicios para realizar la corrección de las revistas cientificas de la Universidad Pedagógica Nacional.</t>
  </si>
  <si>
    <t>NUEVA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</si>
</sst>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_-&quot;$&quot;* #,##0_-;\-&quot;$&quot;* #,##0_-;_-&quot;$&quot;* &quot;-&quot;_-;_-@_-"/>
    <numFmt numFmtId="166" formatCode="&quot;$&quot;\ #,##0"/>
    <numFmt numFmtId="167" formatCode="_-[$$-240A]\ * #,##0.00_-;\-[$$-240A]\ * #,##0.00_-;_-[$$-240A]\ * &quot;-&quot;??_-;_-@_-"/>
  </numFmts>
  <fonts count="4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9"/>
      <name val="Arial"/>
      <family val="2"/>
    </font>
    <font>
      <u/>
      <sz val="11"/>
      <color theme="10"/>
      <name val="Calibri"/>
      <family val="2"/>
      <scheme val="minor"/>
    </font>
    <font>
      <sz val="10"/>
      <name val="Arial"/>
      <family val="2"/>
    </font>
    <font>
      <b/>
      <sz val="9"/>
      <name val="Arial"/>
      <family val="2"/>
    </font>
    <font>
      <u/>
      <sz val="9"/>
      <color theme="1"/>
      <name val="Arial"/>
      <family val="2"/>
    </font>
    <font>
      <sz val="9"/>
      <color theme="1"/>
      <name val="Arial"/>
      <family val="2"/>
    </font>
    <font>
      <u/>
      <sz val="9"/>
      <name val="Arial"/>
      <family val="2"/>
    </font>
    <font>
      <sz val="11"/>
      <color rgb="FF000000"/>
      <name val="Calibri"/>
      <family val="2"/>
      <scheme val="minor"/>
    </font>
    <font>
      <i/>
      <sz val="9"/>
      <name val="Arial"/>
      <family val="2"/>
    </font>
    <font>
      <u/>
      <sz val="9"/>
      <color theme="10"/>
      <name val="Arial"/>
      <family val="2"/>
    </font>
    <font>
      <sz val="9"/>
      <color theme="1"/>
      <name val="Helvetica"/>
    </font>
    <font>
      <sz val="10"/>
      <color theme="1"/>
      <name val="Arial"/>
      <family val="2"/>
    </font>
    <font>
      <sz val="8"/>
      <color theme="1"/>
      <name val="Helvetica"/>
    </font>
    <font>
      <sz val="8"/>
      <name val="Helvetica"/>
    </font>
    <font>
      <u/>
      <sz val="8"/>
      <color theme="10"/>
      <name val="Helvetica"/>
    </font>
    <font>
      <sz val="8"/>
      <name val="Helvetica "/>
    </font>
    <font>
      <u/>
      <sz val="8"/>
      <name val="Helvetica"/>
    </font>
    <font>
      <sz val="9"/>
      <name val="Arial Nova"/>
      <family val="2"/>
    </font>
    <font>
      <sz val="9"/>
      <color theme="1"/>
      <name val="Arial Nova"/>
      <family val="2"/>
    </font>
    <font>
      <sz val="9"/>
      <color theme="1"/>
      <name val="Franklin Gothic Book"/>
      <family val="2"/>
    </font>
    <font>
      <u/>
      <sz val="9"/>
      <name val="Arial Nova"/>
      <family val="2"/>
    </font>
    <font>
      <sz val="8"/>
      <name val="Arial Nova"/>
      <family val="2"/>
    </font>
    <font>
      <sz val="8"/>
      <name val="Arial"/>
      <family val="2"/>
    </font>
    <font>
      <sz val="8"/>
      <name val="Calibri"/>
      <family val="2"/>
      <scheme val="minor"/>
    </font>
    <font>
      <sz val="9"/>
      <color rgb="FF000000"/>
      <name val="Arial"/>
      <family val="2"/>
    </font>
    <font>
      <u/>
      <sz val="9"/>
      <color rgb="FF0563C1"/>
      <name val="Arial"/>
      <family val="2"/>
    </font>
    <font>
      <sz val="8"/>
      <color rgb="FF000000"/>
      <name val="Helvetica"/>
      <family val="2"/>
    </font>
    <font>
      <sz val="8"/>
      <color rgb="FFFF0000"/>
      <name val="Helvetica"/>
    </font>
    <font>
      <sz val="8"/>
      <color theme="1"/>
      <name val="Helvetica"/>
      <family val="2"/>
    </font>
    <font>
      <sz val="8"/>
      <name val="Helvetica"/>
      <family val="2"/>
    </font>
    <font>
      <b/>
      <sz val="9"/>
      <color indexed="81"/>
      <name val="Tahoma"/>
      <family val="2"/>
    </font>
    <font>
      <sz val="9"/>
      <color indexed="81"/>
      <name val="Tahoma"/>
      <family val="2"/>
    </font>
    <font>
      <sz val="8"/>
      <color theme="1"/>
      <name val="Helvetica "/>
    </font>
    <font>
      <sz val="9"/>
      <name val="Helvetica"/>
    </font>
    <font>
      <b/>
      <sz val="9"/>
      <name val="Helvetica"/>
    </font>
    <font>
      <b/>
      <sz val="8"/>
      <name val="Helvetica "/>
    </font>
    <font>
      <sz val="9"/>
      <color rgb="FFFF0000"/>
      <name val="Arial"/>
      <family val="2"/>
    </font>
  </fonts>
  <fills count="24">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E699"/>
        <bgColor rgb="FF000000"/>
      </patternFill>
    </fill>
    <fill>
      <patternFill patternType="solid">
        <fgColor theme="0"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D9E1F2"/>
        <bgColor rgb="FF000000"/>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rgb="FF000000"/>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s>
  <cellStyleXfs count="32">
    <xf numFmtId="0" fontId="0" fillId="0" borderId="0"/>
    <xf numFmtId="44" fontId="1" fillId="0" borderId="0" applyFont="0" applyFill="0" applyBorder="0" applyAlignment="0" applyProtection="0"/>
    <xf numFmtId="0" fontId="2" fillId="4" borderId="0" applyNumberFormat="0" applyBorder="0" applyProtection="0">
      <alignment horizontal="center" vertical="center"/>
    </xf>
    <xf numFmtId="49" fontId="3" fillId="0" borderId="0" applyFill="0" applyBorder="0" applyProtection="0">
      <alignment horizontal="left" vertical="center"/>
    </xf>
    <xf numFmtId="0" fontId="5" fillId="0" borderId="0" applyNumberForma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1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69">
    <xf numFmtId="0" fontId="0" fillId="0" borderId="0" xfId="0"/>
    <xf numFmtId="0" fontId="4" fillId="1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7" fillId="8" borderId="1" xfId="2" applyFont="1" applyFill="1" applyBorder="1" applyAlignment="1" applyProtection="1">
      <alignment horizontal="center" vertical="center" wrapText="1"/>
    </xf>
    <xf numFmtId="164" fontId="7" fillId="8" borderId="1" xfId="1" applyNumberFormat="1" applyFont="1" applyFill="1" applyBorder="1" applyAlignment="1" applyProtection="1">
      <alignment horizontal="center" vertical="center" wrapText="1"/>
    </xf>
    <xf numFmtId="164" fontId="7" fillId="5" borderId="1" xfId="1" applyNumberFormat="1" applyFont="1" applyFill="1" applyBorder="1" applyAlignment="1" applyProtection="1">
      <alignment horizontal="center" vertical="center" wrapText="1"/>
      <protection locked="0"/>
    </xf>
    <xf numFmtId="0" fontId="7" fillId="6" borderId="1" xfId="2" applyFont="1" applyFill="1" applyBorder="1" applyAlignment="1" applyProtection="1">
      <alignment horizontal="center" vertical="center" wrapText="1"/>
    </xf>
    <xf numFmtId="0" fontId="4" fillId="5" borderId="1" xfId="2" applyFont="1" applyFill="1" applyBorder="1" applyAlignment="1" applyProtection="1">
      <alignment horizontal="center" vertical="center" wrapText="1"/>
    </xf>
    <xf numFmtId="3" fontId="7" fillId="9" borderId="1" xfId="0" applyNumberFormat="1" applyFont="1" applyFill="1" applyBorder="1" applyAlignment="1" applyProtection="1">
      <alignment horizontal="center" vertical="center" wrapText="1"/>
      <protection locked="0"/>
    </xf>
    <xf numFmtId="3" fontId="7" fillId="10" borderId="1" xfId="0" applyNumberFormat="1" applyFont="1" applyFill="1" applyBorder="1" applyAlignment="1" applyProtection="1">
      <alignment horizontal="center" vertical="center" wrapText="1"/>
      <protection locked="0"/>
    </xf>
    <xf numFmtId="6" fontId="0" fillId="0" borderId="0" xfId="0" applyNumberFormat="1"/>
    <xf numFmtId="0" fontId="4" fillId="13" borderId="2" xfId="0" applyFont="1" applyFill="1" applyBorder="1" applyAlignment="1">
      <alignment horizontal="left" vertical="center" wrapText="1"/>
    </xf>
    <xf numFmtId="3" fontId="4" fillId="12" borderId="2" xfId="0" applyNumberFormat="1" applyFont="1" applyFill="1" applyBorder="1" applyAlignment="1">
      <alignment horizontal="left" vertical="center" wrapText="1"/>
    </xf>
    <xf numFmtId="3" fontId="4" fillId="14" borderId="2"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4" fontId="9" fillId="11" borderId="5" xfId="1"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protection locked="0"/>
    </xf>
    <xf numFmtId="0" fontId="9" fillId="1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49" fontId="4" fillId="2" borderId="1" xfId="0" quotePrefix="1" applyNumberFormat="1" applyFont="1" applyFill="1" applyBorder="1" applyAlignment="1" applyProtection="1">
      <alignment horizontal="center" vertical="center" wrapText="1"/>
      <protection locked="0"/>
    </xf>
    <xf numFmtId="0" fontId="9" fillId="0" borderId="0" xfId="0" applyFont="1" applyProtection="1">
      <protection locked="0"/>
    </xf>
    <xf numFmtId="0" fontId="4" fillId="0" borderId="1" xfId="0" applyFont="1" applyBorder="1" applyAlignment="1" applyProtection="1">
      <alignment horizontal="center" vertical="center" wrapText="1"/>
      <protection locked="0"/>
    </xf>
    <xf numFmtId="49" fontId="4" fillId="0" borderId="1" xfId="0" quotePrefix="1" applyNumberFormat="1" applyFont="1" applyBorder="1" applyAlignment="1" applyProtection="1">
      <alignment horizontal="center" vertical="center" wrapText="1"/>
      <protection locked="0"/>
    </xf>
    <xf numFmtId="49" fontId="9" fillId="12" borderId="1" xfId="3" applyFont="1" applyFill="1" applyBorder="1" applyAlignment="1" applyProtection="1">
      <alignment horizontal="center" vertical="center" wrapText="1"/>
      <protection locked="0"/>
    </xf>
    <xf numFmtId="6" fontId="4" fillId="2" borderId="5" xfId="1" applyNumberFormat="1" applyFont="1" applyFill="1" applyBorder="1" applyAlignment="1" applyProtection="1">
      <alignment horizontal="right" vertical="center" wrapText="1"/>
      <protection locked="0"/>
    </xf>
    <xf numFmtId="6" fontId="4" fillId="2" borderId="5" xfId="1" applyNumberFormat="1" applyFont="1" applyFill="1" applyBorder="1" applyAlignment="1" applyProtection="1">
      <alignment horizontal="right" vertical="center" wrapText="1"/>
    </xf>
    <xf numFmtId="0" fontId="4" fillId="15"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9" fillId="12" borderId="1" xfId="0" applyFont="1" applyFill="1" applyBorder="1" applyAlignment="1">
      <alignment horizontal="center" vertical="center"/>
    </xf>
    <xf numFmtId="0" fontId="9" fillId="2" borderId="1" xfId="0" applyFont="1" applyFill="1" applyBorder="1" applyAlignment="1">
      <alignment horizontal="center" vertical="center"/>
    </xf>
    <xf numFmtId="49" fontId="9" fillId="12" borderId="1" xfId="3" applyFont="1" applyFill="1" applyBorder="1" applyAlignment="1" applyProtection="1">
      <alignment horizontal="center" vertical="center" wrapText="1"/>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4" fontId="4" fillId="11" borderId="5" xfId="1"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49" fontId="4" fillId="12" borderId="1" xfId="3" applyFont="1" applyFill="1" applyBorder="1" applyAlignment="1" applyProtection="1">
      <alignment horizontal="center" vertical="center" wrapText="1"/>
      <protection locked="0"/>
    </xf>
    <xf numFmtId="0" fontId="4" fillId="0" borderId="1" xfId="0" applyFont="1" applyBorder="1" applyAlignment="1">
      <alignment horizontal="left" vertical="center"/>
    </xf>
    <xf numFmtId="44" fontId="4" fillId="11" borderId="1" xfId="14" applyFont="1" applyFill="1" applyBorder="1" applyAlignment="1" applyProtection="1">
      <alignment horizontal="center" vertical="center" wrapText="1"/>
    </xf>
    <xf numFmtId="44" fontId="4" fillId="11" borderId="1" xfId="30" applyFont="1" applyFill="1" applyBorder="1" applyAlignment="1" applyProtection="1">
      <alignment horizontal="center" vertical="center" wrapText="1"/>
    </xf>
    <xf numFmtId="0" fontId="9" fillId="0" borderId="1" xfId="0" applyFont="1" applyBorder="1" applyAlignment="1" applyProtection="1">
      <alignment horizontal="center" vertical="center" wrapText="1"/>
      <protection locked="0"/>
    </xf>
    <xf numFmtId="44" fontId="4" fillId="11" borderId="5" xfId="14" applyFont="1" applyFill="1" applyBorder="1" applyAlignment="1" applyProtection="1">
      <alignment horizontal="center" vertical="center" wrapText="1"/>
    </xf>
    <xf numFmtId="0" fontId="4" fillId="12" borderId="2"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0" fontId="4" fillId="12" borderId="1" xfId="0" applyFont="1" applyFill="1" applyBorder="1" applyAlignment="1">
      <alignment horizontal="center" vertical="center" wrapText="1"/>
    </xf>
    <xf numFmtId="49" fontId="4" fillId="12" borderId="1" xfId="3" applyFont="1" applyFill="1" applyBorder="1" applyAlignment="1" applyProtection="1">
      <alignment horizontal="center" vertical="center" wrapText="1"/>
    </xf>
    <xf numFmtId="44" fontId="4" fillId="11" borderId="2" xfId="1" applyFont="1" applyFill="1" applyBorder="1" applyAlignment="1" applyProtection="1">
      <alignment horizontal="center" vertical="center" wrapText="1"/>
    </xf>
    <xf numFmtId="0" fontId="4" fillId="0" borderId="2" xfId="0" applyFont="1" applyBorder="1" applyAlignment="1">
      <alignment horizontal="center" vertical="center" wrapText="1"/>
    </xf>
    <xf numFmtId="49" fontId="9" fillId="12" borderId="3" xfId="3" applyFont="1" applyFill="1" applyBorder="1" applyAlignment="1" applyProtection="1">
      <alignment horizontal="center" vertical="center" wrapText="1"/>
      <protection locked="0"/>
    </xf>
    <xf numFmtId="0" fontId="4" fillId="15" borderId="2"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7" fillId="5" borderId="1" xfId="2" applyFont="1" applyFill="1" applyBorder="1" applyAlignment="1" applyProtection="1">
      <alignment horizontal="center" vertical="center" wrapText="1"/>
    </xf>
    <xf numFmtId="3" fontId="4" fillId="14" borderId="1" xfId="0" applyNumberFormat="1" applyFont="1" applyFill="1" applyBorder="1" applyAlignment="1">
      <alignment horizontal="left" vertical="center" wrapText="1"/>
    </xf>
    <xf numFmtId="3" fontId="4" fillId="12" borderId="1" xfId="0" applyNumberFormat="1" applyFont="1" applyFill="1" applyBorder="1" applyAlignment="1">
      <alignment horizontal="left" vertical="center" wrapText="1"/>
    </xf>
    <xf numFmtId="6" fontId="4" fillId="0" borderId="5" xfId="14" applyNumberFormat="1" applyFont="1" applyFill="1" applyBorder="1" applyAlignment="1" applyProtection="1">
      <alignment horizontal="right" vertical="center" wrapText="1"/>
      <protection locked="0"/>
    </xf>
    <xf numFmtId="0" fontId="4" fillId="18" borderId="1" xfId="0" applyFont="1" applyFill="1" applyBorder="1" applyAlignment="1">
      <alignment horizontal="left" vertical="center" wrapText="1"/>
    </xf>
    <xf numFmtId="0" fontId="4" fillId="18" borderId="1" xfId="0" applyFont="1" applyFill="1" applyBorder="1" applyAlignment="1" applyProtection="1">
      <alignment horizontal="left" vertical="center" wrapText="1"/>
      <protection locked="0"/>
    </xf>
    <xf numFmtId="0" fontId="4" fillId="0" borderId="0" xfId="0" applyFont="1" applyAlignment="1">
      <alignment vertical="center"/>
    </xf>
    <xf numFmtId="0" fontId="9" fillId="0" borderId="0" xfId="0" applyFont="1"/>
    <xf numFmtId="49" fontId="9" fillId="0" borderId="1" xfId="3" applyFont="1" applyBorder="1" applyProtection="1">
      <alignment horizontal="left" vertical="center"/>
      <protection locked="0"/>
    </xf>
    <xf numFmtId="49" fontId="9" fillId="0" borderId="0" xfId="3" applyFont="1" applyProtection="1">
      <alignment horizontal="left" vertical="center"/>
      <protection locked="0"/>
    </xf>
    <xf numFmtId="44" fontId="9" fillId="11" borderId="3" xfId="14" applyFont="1" applyFill="1" applyBorder="1" applyAlignment="1" applyProtection="1">
      <alignment horizontal="center" vertical="center" wrapText="1"/>
      <protection locked="0"/>
    </xf>
    <xf numFmtId="49" fontId="9" fillId="12" borderId="3" xfId="3" applyFont="1" applyFill="1" applyBorder="1" applyAlignment="1" applyProtection="1">
      <alignment horizontal="center" vertical="center" wrapText="1"/>
    </xf>
    <xf numFmtId="166" fontId="9" fillId="0" borderId="7" xfId="12" applyNumberFormat="1" applyFont="1" applyBorder="1" applyAlignment="1">
      <alignment horizontal="right"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left" vertical="center" wrapText="1"/>
    </xf>
    <xf numFmtId="44" fontId="4" fillId="11" borderId="2" xfId="14" applyFont="1" applyFill="1" applyBorder="1" applyAlignment="1" applyProtection="1">
      <alignment horizontal="center" vertical="center" wrapText="1"/>
    </xf>
    <xf numFmtId="0" fontId="4" fillId="0" borderId="2" xfId="0" applyFont="1" applyBorder="1" applyAlignment="1">
      <alignment horizontal="left" vertical="center" wrapText="1"/>
    </xf>
    <xf numFmtId="49" fontId="9" fillId="12" borderId="2" xfId="3"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protection locked="0"/>
    </xf>
    <xf numFmtId="0" fontId="4" fillId="14" borderId="1" xfId="0" applyFont="1" applyFill="1" applyBorder="1" applyAlignment="1">
      <alignment horizontal="left" vertical="center" wrapText="1"/>
    </xf>
    <xf numFmtId="0" fontId="4" fillId="15" borderId="1" xfId="0" applyFont="1" applyFill="1" applyBorder="1" applyAlignment="1">
      <alignment horizontal="left" vertical="center" wrapText="1"/>
    </xf>
    <xf numFmtId="0" fontId="4" fillId="0" borderId="0" xfId="0" applyFont="1" applyAlignment="1">
      <alignment horizontal="left" vertical="center"/>
    </xf>
    <xf numFmtId="49" fontId="9" fillId="0" borderId="3" xfId="3" applyFont="1" applyBorder="1" applyProtection="1">
      <alignment horizontal="left" vertical="center"/>
      <protection locked="0"/>
    </xf>
    <xf numFmtId="0" fontId="8" fillId="0" borderId="1" xfId="11" applyFont="1" applyFill="1" applyBorder="1" applyAlignment="1" applyProtection="1">
      <alignment horizontal="left" vertical="center"/>
      <protection hidden="1"/>
    </xf>
    <xf numFmtId="0" fontId="4" fillId="0" borderId="0" xfId="0" applyFont="1" applyAlignment="1">
      <alignment horizontal="left" vertical="center" wrapText="1"/>
    </xf>
    <xf numFmtId="0" fontId="13" fillId="0" borderId="1" xfId="11" applyFont="1" applyFill="1" applyBorder="1" applyAlignment="1" applyProtection="1">
      <alignment horizontal="left" vertical="center"/>
      <protection hidden="1"/>
    </xf>
    <xf numFmtId="0" fontId="8" fillId="0" borderId="2" xfId="11" applyFont="1" applyFill="1" applyBorder="1" applyAlignment="1" applyProtection="1">
      <alignment horizontal="left" vertical="center"/>
      <protection hidden="1"/>
    </xf>
    <xf numFmtId="0" fontId="4" fillId="14" borderId="2"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4" fillId="17"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4" fillId="17" borderId="1" xfId="0" applyFont="1" applyFill="1" applyBorder="1" applyAlignment="1">
      <alignment horizontal="left" vertical="center" wrapText="1"/>
    </xf>
    <xf numFmtId="0" fontId="10" fillId="0" borderId="1" xfId="0" applyFont="1" applyBorder="1" applyAlignment="1">
      <alignment horizontal="left" vertical="center"/>
    </xf>
    <xf numFmtId="0" fontId="4" fillId="16" borderId="1" xfId="0" applyFont="1" applyFill="1" applyBorder="1" applyAlignment="1">
      <alignment horizontal="left" vertical="center"/>
    </xf>
    <xf numFmtId="0" fontId="4" fillId="0" borderId="6" xfId="0" applyFont="1" applyBorder="1" applyAlignment="1">
      <alignment horizontal="left" vertical="center" wrapText="1"/>
    </xf>
    <xf numFmtId="0" fontId="4" fillId="16" borderId="1" xfId="0" applyFont="1" applyFill="1" applyBorder="1" applyAlignment="1" applyProtection="1">
      <alignment horizontal="left" vertical="center"/>
      <protection locked="0"/>
    </xf>
    <xf numFmtId="0" fontId="13" fillId="0" borderId="1" xfId="11" applyFont="1" applyBorder="1" applyAlignment="1" applyProtection="1">
      <alignment horizontal="left" vertical="center"/>
      <protection locked="0"/>
    </xf>
    <xf numFmtId="0" fontId="10" fillId="0" borderId="1" xfId="11" applyFont="1" applyBorder="1" applyAlignment="1" applyProtection="1">
      <alignment horizontal="left" vertical="center"/>
      <protection locked="0"/>
    </xf>
    <xf numFmtId="164" fontId="4" fillId="0" borderId="1" xfId="14" applyNumberFormat="1" applyFont="1" applyFill="1" applyBorder="1" applyAlignment="1">
      <alignment horizontal="right" vertical="center" wrapText="1"/>
    </xf>
    <xf numFmtId="164" fontId="4" fillId="0" borderId="2" xfId="1" applyNumberFormat="1" applyFont="1" applyFill="1" applyBorder="1" applyAlignment="1">
      <alignment horizontal="right" vertical="center" wrapText="1"/>
    </xf>
    <xf numFmtId="164" fontId="4" fillId="0" borderId="0" xfId="1" applyNumberFormat="1" applyFont="1" applyAlignment="1">
      <alignment horizontal="right" vertical="center"/>
    </xf>
    <xf numFmtId="164" fontId="4" fillId="0" borderId="1" xfId="14" applyNumberFormat="1" applyFont="1" applyBorder="1" applyAlignment="1">
      <alignment horizontal="right" vertical="center" wrapText="1"/>
    </xf>
    <xf numFmtId="164" fontId="4" fillId="0" borderId="2" xfId="14" applyNumberFormat="1" applyFont="1" applyBorder="1" applyAlignment="1">
      <alignment horizontal="right" vertical="center" wrapText="1"/>
    </xf>
    <xf numFmtId="164" fontId="4" fillId="0" borderId="1" xfId="30" applyNumberFormat="1" applyFont="1" applyBorder="1" applyAlignment="1">
      <alignment horizontal="right" vertical="center" wrapText="1"/>
    </xf>
    <xf numFmtId="0" fontId="16" fillId="0" borderId="1" xfId="0" applyFont="1" applyBorder="1" applyAlignment="1">
      <alignment vertical="center" wrapText="1"/>
    </xf>
    <xf numFmtId="0" fontId="16"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6" fillId="0" borderId="2" xfId="0" applyFont="1" applyBorder="1" applyAlignment="1" applyProtection="1">
      <alignment horizontal="center"/>
      <protection locked="0"/>
    </xf>
    <xf numFmtId="0" fontId="16" fillId="0" borderId="0" xfId="0" applyFont="1" applyProtection="1">
      <protection locked="0"/>
    </xf>
    <xf numFmtId="0" fontId="16" fillId="0" borderId="4" xfId="0" applyFont="1" applyBorder="1" applyAlignment="1" applyProtection="1">
      <alignment horizontal="center"/>
      <protection locked="0"/>
    </xf>
    <xf numFmtId="0" fontId="16" fillId="0" borderId="3" xfId="0" applyFont="1" applyBorder="1" applyAlignment="1" applyProtection="1">
      <alignment horizontal="center"/>
      <protection locked="0"/>
    </xf>
    <xf numFmtId="44" fontId="16" fillId="11" borderId="1" xfId="1" applyFont="1" applyFill="1" applyBorder="1" applyAlignment="1" applyProtection="1">
      <alignment horizontal="center" vertical="center" wrapText="1"/>
      <protection locked="0"/>
    </xf>
    <xf numFmtId="0" fontId="9" fillId="15" borderId="2" xfId="0" applyFont="1" applyFill="1" applyBorder="1" applyAlignment="1" applyProtection="1">
      <alignment horizontal="center" vertical="center" wrapText="1"/>
      <protection locked="0"/>
    </xf>
    <xf numFmtId="0" fontId="14" fillId="2" borderId="1" xfId="0" applyFont="1" applyFill="1" applyBorder="1" applyAlignment="1" applyProtection="1">
      <alignment vertical="center" wrapText="1"/>
      <protection locked="0"/>
    </xf>
    <xf numFmtId="0" fontId="16" fillId="12" borderId="1" xfId="0" applyFont="1" applyFill="1" applyBorder="1" applyAlignment="1" applyProtection="1">
      <alignment horizontal="center" vertical="center"/>
      <protection locked="0"/>
    </xf>
    <xf numFmtId="0" fontId="17" fillId="0" borderId="2" xfId="0" applyFont="1" applyBorder="1" applyAlignment="1">
      <alignment horizontal="center" vertical="center" wrapText="1"/>
    </xf>
    <xf numFmtId="0" fontId="17" fillId="19" borderId="2" xfId="0" applyFont="1" applyFill="1" applyBorder="1" applyAlignment="1">
      <alignment horizontal="center" vertical="center" wrapText="1"/>
    </xf>
    <xf numFmtId="0" fontId="18" fillId="0" borderId="2" xfId="11" applyFont="1" applyBorder="1" applyAlignment="1">
      <alignment horizontal="center" vertical="center" wrapText="1"/>
    </xf>
    <xf numFmtId="0" fontId="17" fillId="16" borderId="1" xfId="0" applyFont="1" applyFill="1" applyBorder="1" applyAlignment="1" applyProtection="1">
      <alignment horizontal="center" vertical="center"/>
      <protection locked="0"/>
    </xf>
    <xf numFmtId="0" fontId="17" fillId="18" borderId="1" xfId="0" applyFont="1" applyFill="1" applyBorder="1" applyAlignment="1" applyProtection="1">
      <alignment horizontal="center" vertical="center" wrapText="1"/>
      <protection locked="0"/>
    </xf>
    <xf numFmtId="6" fontId="19" fillId="2" borderId="5" xfId="1" applyNumberFormat="1" applyFont="1" applyFill="1" applyBorder="1" applyAlignment="1" applyProtection="1">
      <alignment horizontal="right" vertical="center" wrapText="1"/>
      <protection locked="0"/>
    </xf>
    <xf numFmtId="0" fontId="17" fillId="2" borderId="1" xfId="0" applyFont="1" applyFill="1" applyBorder="1" applyAlignment="1" applyProtection="1">
      <alignment horizontal="center" vertical="center"/>
      <protection locked="0"/>
    </xf>
    <xf numFmtId="0" fontId="9" fillId="15" borderId="4" xfId="0" applyFont="1" applyFill="1" applyBorder="1" applyAlignment="1" applyProtection="1">
      <alignment horizontal="center" vertical="center" wrapText="1"/>
      <protection locked="0"/>
    </xf>
    <xf numFmtId="0" fontId="16" fillId="12" borderId="2" xfId="0" applyFont="1" applyFill="1" applyBorder="1" applyAlignment="1" applyProtection="1">
      <alignment horizontal="center" vertical="center"/>
      <protection locked="0"/>
    </xf>
    <xf numFmtId="6" fontId="19" fillId="2" borderId="1" xfId="1" applyNumberFormat="1" applyFont="1" applyFill="1" applyBorder="1" applyAlignment="1" applyProtection="1">
      <alignment horizontal="right" vertical="center" wrapText="1"/>
      <protection locked="0"/>
    </xf>
    <xf numFmtId="0" fontId="17" fillId="0" borderId="1" xfId="0" applyFont="1" applyBorder="1" applyAlignment="1">
      <alignment vertical="center" wrapText="1"/>
    </xf>
    <xf numFmtId="0" fontId="17" fillId="0" borderId="1" xfId="0" applyFont="1" applyBorder="1" applyAlignment="1" applyProtection="1">
      <alignment horizontal="center" vertical="center"/>
      <protection locked="0"/>
    </xf>
    <xf numFmtId="0" fontId="9" fillId="15"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19" borderId="1" xfId="0" applyFont="1" applyFill="1" applyBorder="1" applyAlignment="1">
      <alignment horizontal="center" vertical="center" wrapText="1"/>
    </xf>
    <xf numFmtId="0" fontId="18" fillId="0" borderId="1" xfId="11" applyFont="1" applyBorder="1" applyAlignment="1">
      <alignment horizontal="center" vertical="center" wrapText="1"/>
    </xf>
    <xf numFmtId="164" fontId="4" fillId="0" borderId="0" xfId="1" applyNumberFormat="1" applyFont="1" applyAlignment="1">
      <alignment horizontal="center" vertical="center"/>
    </xf>
    <xf numFmtId="0" fontId="17" fillId="2" borderId="1" xfId="0"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6" fontId="17" fillId="0" borderId="5" xfId="1" applyNumberFormat="1" applyFont="1" applyFill="1" applyBorder="1" applyAlignment="1" applyProtection="1">
      <alignment horizontal="center" vertical="center" wrapText="1"/>
      <protection locked="0"/>
    </xf>
    <xf numFmtId="49" fontId="17" fillId="2" borderId="1" xfId="0" quotePrefix="1" applyNumberFormat="1" applyFont="1" applyFill="1" applyBorder="1" applyAlignment="1" applyProtection="1">
      <alignment horizontal="center" vertical="center" wrapText="1"/>
      <protection locked="0"/>
    </xf>
    <xf numFmtId="0" fontId="9" fillId="0" borderId="1" xfId="0" applyFont="1" applyBorder="1" applyAlignment="1" applyProtection="1">
      <alignment horizontal="center" wrapText="1"/>
      <protection locked="0"/>
    </xf>
    <xf numFmtId="44" fontId="16" fillId="11" borderId="1" xfId="1" applyFont="1" applyFill="1" applyBorder="1" applyAlignment="1" applyProtection="1">
      <alignment horizontal="center" vertical="center" wrapText="1"/>
    </xf>
    <xf numFmtId="0" fontId="16" fillId="0" borderId="1" xfId="0" applyFont="1" applyBorder="1" applyAlignment="1" applyProtection="1">
      <alignment horizontal="center" vertical="center" wrapText="1"/>
      <protection locked="0"/>
    </xf>
    <xf numFmtId="49" fontId="16" fillId="12" borderId="1" xfId="3"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protection locked="0"/>
    </xf>
    <xf numFmtId="0" fontId="17" fillId="17"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17" fillId="18" borderId="1" xfId="0" applyFont="1" applyFill="1" applyBorder="1" applyAlignment="1" applyProtection="1">
      <alignment horizontal="left" vertical="center" wrapText="1"/>
      <protection locked="0"/>
    </xf>
    <xf numFmtId="0" fontId="16" fillId="0" borderId="0" xfId="0" applyFont="1" applyAlignment="1" applyProtection="1">
      <alignment horizontal="center" wrapText="1"/>
      <protection locked="0"/>
    </xf>
    <xf numFmtId="49" fontId="17" fillId="0" borderId="1" xfId="0" quotePrefix="1" applyNumberFormat="1" applyFont="1" applyBorder="1" applyAlignment="1" applyProtection="1">
      <alignment horizontal="center" vertical="center" wrapText="1"/>
      <protection locked="0"/>
    </xf>
    <xf numFmtId="6" fontId="17" fillId="2" borderId="5" xfId="1" applyNumberFormat="1" applyFont="1" applyFill="1" applyBorder="1" applyAlignment="1" applyProtection="1">
      <alignment horizontal="center" vertical="center" wrapText="1"/>
      <protection locked="0"/>
    </xf>
    <xf numFmtId="6" fontId="17" fillId="0" borderId="13" xfId="1" applyNumberFormat="1" applyFont="1" applyFill="1" applyBorder="1" applyAlignment="1" applyProtection="1">
      <alignment horizontal="center" vertical="center" wrapText="1"/>
      <protection locked="0"/>
    </xf>
    <xf numFmtId="0" fontId="17" fillId="0" borderId="13" xfId="1" applyNumberFormat="1" applyFont="1" applyFill="1" applyBorder="1" applyAlignment="1" applyProtection="1">
      <alignment horizontal="center" vertical="center" wrapText="1"/>
      <protection locked="0"/>
    </xf>
    <xf numFmtId="0" fontId="4" fillId="2" borderId="14" xfId="0" quotePrefix="1" applyFont="1" applyFill="1" applyBorder="1" applyAlignment="1" applyProtection="1">
      <alignment horizontal="center" vertical="center" wrapText="1"/>
      <protection locked="0"/>
    </xf>
    <xf numFmtId="44" fontId="16" fillId="11" borderId="2" xfId="1" applyFont="1" applyFill="1" applyBorder="1" applyAlignment="1" applyProtection="1">
      <alignment vertical="center" wrapText="1"/>
      <protection locked="0"/>
    </xf>
    <xf numFmtId="0" fontId="17" fillId="2" borderId="1" xfId="0" applyFont="1" applyFill="1" applyBorder="1" applyAlignment="1">
      <alignment vertical="center" wrapText="1"/>
    </xf>
    <xf numFmtId="0" fontId="4" fillId="2" borderId="5" xfId="0" quotePrefix="1"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17" borderId="1" xfId="0" applyFont="1" applyFill="1" applyBorder="1" applyAlignment="1">
      <alignment horizontal="center" vertical="center" wrapText="1"/>
    </xf>
    <xf numFmtId="164" fontId="4" fillId="0" borderId="1" xfId="14" applyNumberFormat="1" applyFont="1" applyFill="1" applyBorder="1" applyAlignment="1">
      <alignment horizontal="center" vertical="center" wrapText="1"/>
    </xf>
    <xf numFmtId="164" fontId="4" fillId="0" borderId="1" xfId="30" applyNumberFormat="1" applyFont="1" applyFill="1" applyBorder="1" applyAlignment="1">
      <alignment horizontal="center" vertical="center" wrapText="1"/>
    </xf>
    <xf numFmtId="164" fontId="4" fillId="0" borderId="5" xfId="14" applyNumberFormat="1" applyFont="1" applyFill="1" applyBorder="1" applyAlignment="1">
      <alignment horizontal="center" vertical="center" wrapText="1"/>
    </xf>
    <xf numFmtId="6" fontId="4" fillId="2" borderId="5" xfId="1" applyNumberFormat="1" applyFont="1" applyFill="1" applyBorder="1" applyAlignment="1" applyProtection="1">
      <alignment horizontal="center" vertical="center" wrapText="1"/>
      <protection locked="0"/>
    </xf>
    <xf numFmtId="6" fontId="4" fillId="0" borderId="5" xfId="1"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6" fontId="9" fillId="2" borderId="5" xfId="1" applyNumberFormat="1" applyFont="1" applyFill="1" applyBorder="1" applyAlignment="1" applyProtection="1">
      <alignment horizontal="right" vertical="center" wrapText="1"/>
    </xf>
    <xf numFmtId="0" fontId="9" fillId="0" borderId="1" xfId="0" applyFont="1" applyBorder="1" applyProtection="1">
      <protection locked="0"/>
    </xf>
    <xf numFmtId="0" fontId="21" fillId="15"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2" fillId="12" borderId="1" xfId="0" applyFont="1" applyFill="1" applyBorder="1" applyAlignment="1">
      <alignment horizontal="center" vertical="center"/>
    </xf>
    <xf numFmtId="0" fontId="22" fillId="2" borderId="1" xfId="0" applyFont="1" applyFill="1" applyBorder="1" applyAlignment="1">
      <alignment horizontal="center" vertical="center"/>
    </xf>
    <xf numFmtId="49" fontId="22" fillId="12" borderId="1" xfId="3" applyFont="1" applyFill="1" applyBorder="1" applyAlignment="1" applyProtection="1">
      <alignment horizontal="center" vertical="center" wrapText="1"/>
    </xf>
    <xf numFmtId="6" fontId="21" fillId="2" borderId="5" xfId="1" applyNumberFormat="1" applyFont="1" applyFill="1" applyBorder="1" applyAlignment="1" applyProtection="1">
      <alignment horizontal="right" vertical="center" wrapText="1"/>
    </xf>
    <xf numFmtId="166" fontId="23" fillId="0" borderId="2" xfId="0" applyNumberFormat="1" applyFont="1" applyBorder="1" applyAlignment="1">
      <alignment horizontal="center" vertical="center" wrapText="1"/>
    </xf>
    <xf numFmtId="49" fontId="22" fillId="0" borderId="2" xfId="3" applyFont="1" applyBorder="1" applyAlignment="1" applyProtection="1">
      <alignment horizontal="center" vertical="center"/>
    </xf>
    <xf numFmtId="0" fontId="21" fillId="17" borderId="1" xfId="0" applyFont="1" applyFill="1" applyBorder="1" applyAlignment="1">
      <alignment horizontal="center" vertical="center" wrapText="1"/>
    </xf>
    <xf numFmtId="0" fontId="22" fillId="0" borderId="2" xfId="0" applyFont="1" applyBorder="1" applyAlignment="1">
      <alignment horizontal="center" vertical="center"/>
    </xf>
    <xf numFmtId="0" fontId="24" fillId="0" borderId="1" xfId="0" applyFont="1" applyBorder="1" applyAlignment="1">
      <alignment horizontal="center" vertical="center"/>
    </xf>
    <xf numFmtId="0" fontId="22" fillId="12" borderId="2" xfId="0" applyFont="1" applyFill="1" applyBorder="1" applyAlignment="1">
      <alignment horizontal="center" vertical="center"/>
    </xf>
    <xf numFmtId="0" fontId="25" fillId="18" borderId="1" xfId="0" applyFont="1" applyFill="1" applyBorder="1" applyAlignment="1">
      <alignment horizontal="center" vertical="center" wrapText="1"/>
    </xf>
    <xf numFmtId="0" fontId="25" fillId="18" borderId="1" xfId="0" applyFont="1" applyFill="1" applyBorder="1" applyAlignment="1">
      <alignment horizontal="left" vertical="center" wrapText="1"/>
    </xf>
    <xf numFmtId="49" fontId="23" fillId="0" borderId="2" xfId="3" applyFont="1" applyBorder="1" applyAlignment="1" applyProtection="1">
      <alignment horizontal="center" vertical="center"/>
    </xf>
    <xf numFmtId="0" fontId="23" fillId="0" borderId="2" xfId="0" applyFont="1" applyBorder="1" applyAlignment="1">
      <alignment horizontal="center" vertical="center"/>
    </xf>
    <xf numFmtId="0" fontId="10" fillId="0" borderId="1" xfId="0" applyFont="1" applyBorder="1" applyAlignment="1">
      <alignment horizontal="center" vertical="center"/>
    </xf>
    <xf numFmtId="0" fontId="23" fillId="12" borderId="2" xfId="0" applyFont="1" applyFill="1" applyBorder="1" applyAlignment="1">
      <alignment horizontal="center" vertical="center"/>
    </xf>
    <xf numFmtId="0" fontId="26" fillId="18" borderId="1" xfId="0" applyFont="1" applyFill="1" applyBorder="1" applyAlignment="1">
      <alignment horizontal="center" vertical="center" wrapText="1"/>
    </xf>
    <xf numFmtId="0" fontId="26" fillId="18" borderId="1" xfId="0" applyFont="1" applyFill="1" applyBorder="1" applyAlignment="1">
      <alignment horizontal="left" vertical="center" wrapText="1"/>
    </xf>
    <xf numFmtId="0" fontId="23" fillId="0" borderId="2" xfId="0" quotePrefix="1" applyFont="1" applyBorder="1" applyAlignment="1">
      <alignment horizontal="left" vertical="center" wrapText="1"/>
    </xf>
    <xf numFmtId="0" fontId="23" fillId="0" borderId="2" xfId="0" applyFont="1" applyBorder="1" applyAlignment="1">
      <alignment horizontal="left" vertical="center" wrapText="1"/>
    </xf>
    <xf numFmtId="166" fontId="23" fillId="0" borderId="1" xfId="0" applyNumberFormat="1" applyFont="1" applyBorder="1" applyAlignment="1">
      <alignment horizontal="center" vertical="center" wrapText="1"/>
    </xf>
    <xf numFmtId="49" fontId="23" fillId="0" borderId="1" xfId="3" applyFont="1" applyBorder="1" applyAlignment="1" applyProtection="1">
      <alignment horizontal="center" vertical="center"/>
    </xf>
    <xf numFmtId="0" fontId="23" fillId="0" borderId="1" xfId="0" applyFont="1" applyBorder="1" applyAlignment="1">
      <alignment horizontal="center" vertical="center"/>
    </xf>
    <xf numFmtId="0" fontId="23" fillId="12"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49" fontId="4" fillId="2" borderId="3" xfId="0" quotePrefix="1" applyNumberFormat="1" applyFont="1" applyFill="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6" fontId="9" fillId="0" borderId="5" xfId="1" applyNumberFormat="1" applyFont="1" applyFill="1" applyBorder="1" applyAlignment="1" applyProtection="1">
      <alignment horizontal="right" vertical="center" wrapText="1"/>
    </xf>
    <xf numFmtId="164" fontId="16" fillId="0" borderId="1" xfId="1" applyNumberFormat="1" applyFont="1" applyBorder="1" applyAlignment="1" applyProtection="1">
      <alignment horizontal="center" vertical="center" wrapText="1"/>
      <protection locked="0"/>
    </xf>
    <xf numFmtId="0" fontId="16" fillId="12" borderId="1" xfId="0" applyFont="1" applyFill="1" applyBorder="1" applyAlignment="1" applyProtection="1">
      <alignment horizontal="center" vertical="center" wrapText="1"/>
      <protection locked="0"/>
    </xf>
    <xf numFmtId="0" fontId="17" fillId="16" borderId="1" xfId="0" applyFont="1" applyFill="1" applyBorder="1" applyAlignment="1" applyProtection="1">
      <alignment horizontal="center" vertical="center" wrapText="1"/>
      <protection locked="0"/>
    </xf>
    <xf numFmtId="0" fontId="28" fillId="15" borderId="1" xfId="0" applyFont="1" applyFill="1" applyBorder="1" applyAlignment="1">
      <alignment horizontal="center" vertical="center" wrapText="1"/>
    </xf>
    <xf numFmtId="0" fontId="16" fillId="0" borderId="1" xfId="0" applyFont="1" applyBorder="1" applyAlignment="1" applyProtection="1">
      <alignment horizontal="left" vertical="center"/>
      <protection locked="0"/>
    </xf>
    <xf numFmtId="0" fontId="16" fillId="0" borderId="1" xfId="0" applyFont="1" applyBorder="1" applyAlignment="1" applyProtection="1">
      <alignment horizontal="left" vertical="center" wrapText="1"/>
      <protection locked="0"/>
    </xf>
    <xf numFmtId="0" fontId="4" fillId="0" borderId="5" xfId="0" quotePrefix="1" applyFont="1" applyBorder="1" applyAlignment="1" applyProtection="1">
      <alignment horizontal="center" vertical="center" wrapText="1"/>
      <protection locked="0"/>
    </xf>
    <xf numFmtId="0" fontId="28" fillId="16" borderId="1" xfId="0" applyFont="1" applyFill="1" applyBorder="1" applyAlignment="1" applyProtection="1">
      <alignment horizontal="center" vertical="center"/>
      <protection locked="0"/>
    </xf>
    <xf numFmtId="0" fontId="28" fillId="16" borderId="6" xfId="0" applyFont="1" applyFill="1" applyBorder="1" applyAlignment="1" applyProtection="1">
      <alignment horizontal="center" vertical="center" wrapText="1"/>
      <protection locked="0"/>
    </xf>
    <xf numFmtId="0" fontId="28" fillId="16" borderId="6"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28" fillId="17" borderId="6" xfId="0" applyFont="1" applyFill="1" applyBorder="1" applyAlignment="1" applyProtection="1">
      <alignment horizontal="center" vertical="center" wrapText="1"/>
      <protection locked="0"/>
    </xf>
    <xf numFmtId="0" fontId="28" fillId="0" borderId="6"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4" fillId="18" borderId="6" xfId="0" applyFont="1" applyFill="1" applyBorder="1" applyAlignment="1" applyProtection="1">
      <alignment horizontal="center" vertical="center" wrapText="1"/>
      <protection locked="0"/>
    </xf>
    <xf numFmtId="0" fontId="4" fillId="18"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left"/>
      <protection locked="0"/>
    </xf>
    <xf numFmtId="0" fontId="16" fillId="0" borderId="1" xfId="0" applyFont="1" applyBorder="1" applyAlignment="1">
      <alignment horizontal="left" wrapText="1"/>
    </xf>
    <xf numFmtId="0" fontId="16" fillId="0" borderId="1" xfId="0" applyFont="1" applyBorder="1" applyAlignment="1" applyProtection="1">
      <alignment horizontal="left"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0" fontId="9" fillId="12" borderId="6" xfId="0" applyFont="1" applyFill="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5" xfId="0" quotePrefix="1" applyFont="1" applyBorder="1" applyAlignment="1" applyProtection="1">
      <alignment horizontal="center" vertical="center" wrapText="1"/>
      <protection locked="0"/>
    </xf>
    <xf numFmtId="0" fontId="4" fillId="0" borderId="12" xfId="0" applyFont="1" applyBorder="1" applyAlignment="1" applyProtection="1">
      <alignment horizontal="left" vertical="center" wrapText="1"/>
      <protection locked="0"/>
    </xf>
    <xf numFmtId="0" fontId="4" fillId="15" borderId="7" xfId="0" applyFont="1" applyFill="1" applyBorder="1" applyAlignment="1" applyProtection="1">
      <alignment horizontal="center" vertical="center" wrapText="1"/>
      <protection locked="0"/>
    </xf>
    <xf numFmtId="0" fontId="4" fillId="0" borderId="5" xfId="0" quotePrefix="1" applyFont="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6" fontId="4" fillId="0" borderId="5" xfId="1" applyNumberFormat="1" applyFont="1" applyFill="1" applyBorder="1" applyAlignment="1" applyProtection="1">
      <alignment horizontal="left" vertical="center" wrapText="1"/>
      <protection locked="0"/>
    </xf>
    <xf numFmtId="0" fontId="30" fillId="0" borderId="1" xfId="0" applyFont="1" applyBorder="1"/>
    <xf numFmtId="0" fontId="30" fillId="0" borderId="6" xfId="0" applyFont="1" applyBorder="1" applyAlignment="1">
      <alignment wrapText="1"/>
    </xf>
    <xf numFmtId="0" fontId="4" fillId="0" borderId="6" xfId="0" applyFont="1" applyBorder="1" applyAlignment="1">
      <alignment wrapText="1"/>
    </xf>
    <xf numFmtId="0" fontId="4" fillId="0" borderId="9" xfId="0" applyFont="1" applyBorder="1" applyAlignment="1">
      <alignment horizontal="left" wrapText="1"/>
    </xf>
    <xf numFmtId="0" fontId="28" fillId="16" borderId="6" xfId="0" applyFont="1" applyFill="1" applyBorder="1" applyAlignment="1">
      <alignment horizontal="center" vertical="center"/>
    </xf>
    <xf numFmtId="0" fontId="28" fillId="16" borderId="6" xfId="0" applyFont="1" applyFill="1" applyBorder="1" applyAlignment="1">
      <alignment horizontal="center" vertical="center" wrapText="1"/>
    </xf>
    <xf numFmtId="0" fontId="28" fillId="16" borderId="1" xfId="0" applyFont="1" applyFill="1" applyBorder="1"/>
    <xf numFmtId="0" fontId="28" fillId="16" borderId="6" xfId="0" applyFont="1" applyFill="1" applyBorder="1"/>
    <xf numFmtId="0" fontId="30" fillId="0" borderId="3" xfId="0" applyFont="1" applyBorder="1"/>
    <xf numFmtId="0" fontId="30" fillId="0" borderId="16" xfId="0" applyFont="1" applyBorder="1" applyAlignment="1">
      <alignment wrapText="1"/>
    </xf>
    <xf numFmtId="0" fontId="4" fillId="0" borderId="16" xfId="0" applyFont="1" applyBorder="1" applyAlignment="1">
      <alignment wrapText="1"/>
    </xf>
    <xf numFmtId="0" fontId="28" fillId="16" borderId="16" xfId="0" applyFont="1" applyFill="1" applyBorder="1" applyAlignment="1">
      <alignment horizontal="center" vertical="center"/>
    </xf>
    <xf numFmtId="0" fontId="28" fillId="16" borderId="16" xfId="0" applyFont="1" applyFill="1" applyBorder="1" applyAlignment="1">
      <alignment horizontal="center" vertical="center" wrapText="1"/>
    </xf>
    <xf numFmtId="0" fontId="28" fillId="16" borderId="3" xfId="0" applyFont="1" applyFill="1" applyBorder="1"/>
    <xf numFmtId="0" fontId="28" fillId="16" borderId="16" xfId="0" applyFont="1" applyFill="1" applyBorder="1"/>
    <xf numFmtId="0" fontId="4" fillId="0" borderId="3" xfId="0" applyFont="1" applyBorder="1" applyAlignment="1">
      <alignment horizontal="left" wrapText="1"/>
    </xf>
    <xf numFmtId="0" fontId="4" fillId="0" borderId="17" xfId="0" applyFont="1" applyBorder="1" applyAlignment="1">
      <alignment horizontal="left" wrapText="1"/>
    </xf>
    <xf numFmtId="0" fontId="4" fillId="15" borderId="1" xfId="0" applyFont="1" applyFill="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9" fillId="2" borderId="2" xfId="0" applyFont="1" applyFill="1" applyBorder="1" applyAlignment="1" applyProtection="1">
      <alignment vertical="center"/>
      <protection locked="0"/>
    </xf>
    <xf numFmtId="0" fontId="28" fillId="16" borderId="4" xfId="0" applyFont="1" applyFill="1" applyBorder="1" applyAlignment="1" applyProtection="1">
      <alignment horizontal="center" vertical="center"/>
      <protection locked="0"/>
    </xf>
    <xf numFmtId="0" fontId="28" fillId="16" borderId="4" xfId="0" applyFont="1" applyFill="1" applyBorder="1" applyAlignment="1" applyProtection="1">
      <alignment horizontal="center" vertical="center" wrapText="1"/>
      <protection locked="0"/>
    </xf>
    <xf numFmtId="0" fontId="16" fillId="0" borderId="2" xfId="0" applyFont="1" applyBorder="1" applyAlignment="1" applyProtection="1">
      <alignment horizontal="left"/>
      <protection locked="0"/>
    </xf>
    <xf numFmtId="0" fontId="16" fillId="0" borderId="2" xfId="0" applyFont="1" applyBorder="1" applyAlignment="1" applyProtection="1">
      <alignment horizontal="left" wrapText="1"/>
      <protection locked="0"/>
    </xf>
    <xf numFmtId="0" fontId="16" fillId="0" borderId="2" xfId="0" applyFont="1" applyBorder="1" applyAlignment="1" applyProtection="1">
      <alignment vertical="center" wrapText="1"/>
      <protection locked="0"/>
    </xf>
    <xf numFmtId="0" fontId="28" fillId="16" borderId="12" xfId="0" applyFont="1" applyFill="1" applyBorder="1" applyAlignment="1" applyProtection="1">
      <alignment horizontal="center" vertical="center" wrapText="1"/>
      <protection locked="0"/>
    </xf>
    <xf numFmtId="6" fontId="4" fillId="2" borderId="13" xfId="1" applyNumberFormat="1" applyFont="1" applyFill="1" applyBorder="1" applyAlignment="1" applyProtection="1">
      <alignment horizontal="center" vertical="center" wrapText="1"/>
      <protection locked="0"/>
    </xf>
    <xf numFmtId="0" fontId="28" fillId="16" borderId="12"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28" fillId="17" borderId="12" xfId="0" applyFont="1" applyFill="1" applyBorder="1" applyAlignment="1" applyProtection="1">
      <alignment horizontal="center" vertical="center" wrapText="1"/>
      <protection locked="0"/>
    </xf>
    <xf numFmtId="0" fontId="28" fillId="0" borderId="12"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4" fillId="18" borderId="12" xfId="0" applyFont="1" applyFill="1" applyBorder="1" applyAlignment="1" applyProtection="1">
      <alignment horizontal="center" vertical="center" wrapText="1"/>
      <protection locked="0"/>
    </xf>
    <xf numFmtId="6" fontId="4" fillId="0" borderId="0" xfId="1" applyNumberFormat="1" applyFont="1" applyFill="1" applyBorder="1" applyAlignment="1" applyProtection="1">
      <alignment horizontal="center" vertical="center" wrapText="1"/>
      <protection locked="0"/>
    </xf>
    <xf numFmtId="6" fontId="4" fillId="0" borderId="13" xfId="1" applyNumberFormat="1" applyFont="1" applyFill="1" applyBorder="1" applyAlignment="1" applyProtection="1">
      <alignment horizontal="center" vertical="center" wrapText="1"/>
      <protection locked="0"/>
    </xf>
    <xf numFmtId="6" fontId="4" fillId="0" borderId="1" xfId="1" applyNumberFormat="1" applyFont="1" applyFill="1" applyBorder="1" applyAlignment="1" applyProtection="1">
      <alignment horizontal="center" vertical="center" wrapText="1"/>
      <protection locked="0"/>
    </xf>
    <xf numFmtId="0" fontId="28" fillId="16" borderId="1" xfId="0" applyFont="1" applyFill="1" applyBorder="1" applyAlignment="1" applyProtection="1">
      <alignment horizontal="center" vertical="center" wrapText="1"/>
      <protection locked="0"/>
    </xf>
    <xf numFmtId="6" fontId="4" fillId="2" borderId="1" xfId="1" applyNumberFormat="1" applyFont="1" applyFill="1" applyBorder="1" applyAlignment="1" applyProtection="1">
      <alignment horizontal="center" vertical="center" wrapText="1"/>
      <protection locked="0"/>
    </xf>
    <xf numFmtId="0" fontId="28" fillId="0" borderId="1" xfId="0" applyFont="1" applyBorder="1" applyAlignment="1" applyProtection="1">
      <alignment horizontal="left" vertical="center"/>
      <protection locked="0"/>
    </xf>
    <xf numFmtId="0" fontId="28" fillId="17" borderId="1" xfId="0" applyFont="1" applyFill="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 fillId="16" borderId="1" xfId="0" applyFont="1" applyFill="1" applyBorder="1" applyAlignment="1">
      <alignment horizontal="center" vertical="center"/>
    </xf>
    <xf numFmtId="0" fontId="4" fillId="18" borderId="1" xfId="0" applyFont="1" applyFill="1" applyBorder="1" applyAlignment="1">
      <alignment horizontal="center" vertical="center" wrapText="1"/>
    </xf>
    <xf numFmtId="44" fontId="9" fillId="11" borderId="14" xfId="1"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16" fillId="12" borderId="3" xfId="0" applyFont="1" applyFill="1" applyBorder="1" applyAlignment="1" applyProtection="1">
      <alignment horizontal="center" vertical="center"/>
      <protection locked="0"/>
    </xf>
    <xf numFmtId="0" fontId="4" fillId="0" borderId="2" xfId="0" applyFont="1" applyBorder="1" applyAlignment="1" applyProtection="1">
      <alignment vertical="center" wrapText="1"/>
      <protection locked="0"/>
    </xf>
    <xf numFmtId="0" fontId="28" fillId="16" borderId="2" xfId="0" applyFont="1" applyFill="1" applyBorder="1" applyAlignment="1" applyProtection="1">
      <alignment vertical="center"/>
      <protection locked="0"/>
    </xf>
    <xf numFmtId="0" fontId="28" fillId="16" borderId="2" xfId="0" applyFont="1" applyFill="1" applyBorder="1" applyAlignment="1" applyProtection="1">
      <alignment vertical="center" wrapText="1"/>
      <protection locked="0"/>
    </xf>
    <xf numFmtId="0" fontId="4" fillId="2" borderId="12" xfId="0" applyFont="1" applyFill="1" applyBorder="1" applyAlignment="1" applyProtection="1">
      <alignment horizontal="left" vertical="center" wrapText="1"/>
      <protection locked="0"/>
    </xf>
    <xf numFmtId="0" fontId="9" fillId="12" borderId="5" xfId="0" applyFont="1" applyFill="1" applyBorder="1" applyAlignment="1" applyProtection="1">
      <alignment horizontal="center" vertical="center"/>
      <protection locked="0"/>
    </xf>
    <xf numFmtId="0" fontId="4" fillId="20" borderId="0" xfId="0" applyFont="1" applyFill="1" applyAlignment="1">
      <alignment vertical="center"/>
    </xf>
    <xf numFmtId="164" fontId="4" fillId="0" borderId="1" xfId="14" applyNumberFormat="1" applyFont="1" applyBorder="1" applyAlignment="1">
      <alignment horizontal="center" vertical="center" wrapText="1"/>
    </xf>
    <xf numFmtId="44" fontId="16" fillId="11" borderId="2" xfId="1" applyFont="1" applyFill="1" applyBorder="1" applyAlignment="1" applyProtection="1">
      <alignment horizontal="center" vertical="center" wrapText="1"/>
      <protection locked="0"/>
    </xf>
    <xf numFmtId="44" fontId="16" fillId="11" borderId="3" xfId="1" applyFont="1" applyFill="1" applyBorder="1" applyAlignment="1" applyProtection="1">
      <alignment horizontal="center" vertical="center" wrapText="1"/>
      <protection locked="0"/>
    </xf>
    <xf numFmtId="49" fontId="17" fillId="2" borderId="3" xfId="0" quotePrefix="1" applyNumberFormat="1"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protection locked="0"/>
    </xf>
    <xf numFmtId="49" fontId="16" fillId="12" borderId="3" xfId="3"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0" borderId="4" xfId="0" applyFont="1" applyBorder="1" applyAlignment="1">
      <alignment horizontal="left" vertical="center" wrapText="1"/>
    </xf>
    <xf numFmtId="6" fontId="4" fillId="0" borderId="5" xfId="1" applyNumberFormat="1" applyFont="1" applyFill="1" applyBorder="1" applyAlignment="1" applyProtection="1">
      <alignment horizontal="right" vertical="center" wrapText="1"/>
    </xf>
    <xf numFmtId="0" fontId="4" fillId="0" borderId="2" xfId="0" applyFont="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18" borderId="2"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justify" vertical="center" wrapText="1"/>
      <protection locked="0"/>
    </xf>
    <xf numFmtId="166" fontId="4" fillId="0" borderId="2" xfId="0" applyNumberFormat="1" applyFont="1" applyBorder="1" applyAlignment="1" applyProtection="1">
      <alignment vertical="center"/>
      <protection locked="0"/>
    </xf>
    <xf numFmtId="49" fontId="4" fillId="0" borderId="2" xfId="3" applyFont="1" applyBorder="1" applyAlignment="1" applyProtection="1">
      <alignment vertical="center"/>
      <protection locked="0"/>
    </xf>
    <xf numFmtId="0" fontId="4" fillId="19" borderId="2" xfId="0" applyFont="1" applyFill="1" applyBorder="1" applyAlignment="1" applyProtection="1">
      <alignment vertical="center" wrapText="1"/>
      <protection locked="0"/>
    </xf>
    <xf numFmtId="0" fontId="4" fillId="0" borderId="2" xfId="0" applyFont="1" applyBorder="1" applyAlignment="1" applyProtection="1">
      <alignment vertical="center"/>
      <protection locked="0"/>
    </xf>
    <xf numFmtId="0" fontId="10" fillId="0" borderId="2" xfId="11"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3" fontId="4" fillId="14" borderId="2" xfId="0" applyNumberFormat="1" applyFont="1" applyFill="1" applyBorder="1" applyAlignment="1" applyProtection="1">
      <alignment vertical="center" wrapText="1"/>
      <protection locked="0"/>
    </xf>
    <xf numFmtId="0" fontId="4" fillId="0" borderId="1" xfId="0" applyFont="1" applyBorder="1" applyAlignment="1" applyProtection="1">
      <alignment horizontal="justify" vertical="center" wrapText="1"/>
      <protection locked="0"/>
    </xf>
    <xf numFmtId="166" fontId="4" fillId="0" borderId="1" xfId="0" applyNumberFormat="1" applyFont="1" applyBorder="1" applyAlignment="1" applyProtection="1">
      <alignment horizontal="left" vertical="center"/>
      <protection locked="0"/>
    </xf>
    <xf numFmtId="0" fontId="4" fillId="19" borderId="1" xfId="0" applyFont="1" applyFill="1" applyBorder="1" applyAlignment="1" applyProtection="1">
      <alignment horizontal="center" vertical="center" wrapText="1"/>
      <protection locked="0"/>
    </xf>
    <xf numFmtId="0" fontId="10" fillId="0" borderId="1" xfId="11" applyFont="1" applyFill="1" applyBorder="1" applyAlignment="1" applyProtection="1">
      <alignment horizontal="center" vertical="center"/>
      <protection locked="0"/>
    </xf>
    <xf numFmtId="3" fontId="4" fillId="14" borderId="6" xfId="0" applyNumberFormat="1" applyFont="1" applyFill="1" applyBorder="1" applyAlignment="1" applyProtection="1">
      <alignment horizontal="left" vertical="center" wrapText="1"/>
      <protection locked="0"/>
    </xf>
    <xf numFmtId="3" fontId="4" fillId="14" borderId="1" xfId="0" applyNumberFormat="1"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4"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vertical="center" wrapText="1"/>
    </xf>
    <xf numFmtId="0" fontId="4" fillId="2" borderId="1" xfId="0" applyFont="1" applyFill="1" applyBorder="1" applyAlignment="1" applyProtection="1">
      <alignment vertical="center" wrapText="1"/>
      <protection locked="0"/>
    </xf>
    <xf numFmtId="0" fontId="16" fillId="0" borderId="0" xfId="0" applyFont="1" applyAlignment="1" applyProtection="1">
      <alignment vertical="center"/>
      <protection locked="0"/>
    </xf>
    <xf numFmtId="6" fontId="4" fillId="0" borderId="5" xfId="1" applyNumberFormat="1" applyFont="1" applyFill="1" applyBorder="1" applyAlignment="1" applyProtection="1">
      <alignment horizontal="right" vertical="center" wrapText="1"/>
      <protection locked="0"/>
    </xf>
    <xf numFmtId="0" fontId="9" fillId="2" borderId="4" xfId="0" applyFont="1" applyFill="1" applyBorder="1" applyAlignment="1" applyProtection="1">
      <alignment vertical="center"/>
      <protection locked="0"/>
    </xf>
    <xf numFmtId="0" fontId="16" fillId="0" borderId="1" xfId="0" applyFont="1" applyBorder="1" applyAlignment="1">
      <alignment horizontal="center" vertical="center"/>
    </xf>
    <xf numFmtId="6" fontId="16" fillId="0" borderId="1" xfId="0" applyNumberFormat="1" applyFont="1" applyBorder="1" applyAlignment="1" applyProtection="1">
      <alignment horizontal="center" vertical="center" wrapText="1"/>
      <protection locked="0"/>
    </xf>
    <xf numFmtId="0" fontId="31" fillId="21" borderId="1" xfId="0" applyFont="1" applyFill="1" applyBorder="1" applyAlignment="1" applyProtection="1">
      <alignment horizontal="center" vertical="center" wrapText="1"/>
      <protection locked="0"/>
    </xf>
    <xf numFmtId="0" fontId="30" fillId="0" borderId="3" xfId="0" applyFont="1" applyBorder="1" applyAlignment="1">
      <alignment horizontal="left"/>
    </xf>
    <xf numFmtId="0" fontId="9" fillId="12" borderId="2" xfId="0" applyFont="1" applyFill="1" applyBorder="1" applyAlignment="1" applyProtection="1">
      <alignment horizontal="center" vertical="center"/>
      <protection locked="0"/>
    </xf>
    <xf numFmtId="0" fontId="4" fillId="18" borderId="2" xfId="0" applyFont="1" applyFill="1" applyBorder="1" applyAlignment="1" applyProtection="1">
      <alignment horizontal="center" vertical="center" wrapText="1"/>
      <protection locked="0"/>
    </xf>
    <xf numFmtId="0" fontId="28" fillId="16" borderId="2" xfId="0"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44" fontId="16" fillId="11" borderId="2" xfId="1" applyFont="1" applyFill="1" applyBorder="1" applyAlignment="1" applyProtection="1">
      <alignment horizontal="center" vertical="center" wrapText="1"/>
    </xf>
    <xf numFmtId="0" fontId="28" fillId="16" borderId="2" xfId="0" applyFont="1" applyFill="1" applyBorder="1" applyAlignment="1" applyProtection="1">
      <alignment horizontal="center" vertical="center"/>
      <protection locked="0"/>
    </xf>
    <xf numFmtId="0" fontId="28" fillId="16" borderId="3" xfId="0" applyFont="1" applyFill="1" applyBorder="1" applyAlignment="1" applyProtection="1">
      <alignment horizontal="center" vertical="center"/>
      <protection locked="0"/>
    </xf>
    <xf numFmtId="49" fontId="4" fillId="0" borderId="2" xfId="0" quotePrefix="1" applyNumberFormat="1"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15" borderId="4"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locked="0"/>
    </xf>
    <xf numFmtId="0" fontId="4" fillId="2" borderId="3" xfId="0" quotePrefix="1" applyFont="1" applyFill="1" applyBorder="1" applyAlignment="1" applyProtection="1">
      <alignment horizontal="center" vertical="center" wrapText="1"/>
      <protection locked="0"/>
    </xf>
    <xf numFmtId="0" fontId="4" fillId="0" borderId="2" xfId="0" quotePrefix="1" applyFont="1" applyBorder="1" applyAlignment="1" applyProtection="1">
      <alignment horizontal="center" vertical="center" wrapText="1"/>
      <protection locked="0"/>
    </xf>
    <xf numFmtId="0" fontId="4" fillId="0" borderId="1" xfId="0" quotePrefix="1" applyFont="1" applyBorder="1" applyAlignment="1" applyProtection="1">
      <alignment horizontal="center" vertical="center" wrapText="1"/>
      <protection locked="0"/>
    </xf>
    <xf numFmtId="44" fontId="9" fillId="11" borderId="1" xfId="1" applyFont="1" applyFill="1" applyBorder="1" applyAlignment="1" applyProtection="1">
      <alignment horizontal="center" vertical="center" wrapText="1"/>
    </xf>
    <xf numFmtId="0" fontId="16" fillId="0" borderId="1" xfId="0" applyFont="1" applyBorder="1" applyAlignment="1" applyProtection="1">
      <alignment vertical="top" wrapText="1"/>
      <protection locked="0"/>
    </xf>
    <xf numFmtId="44" fontId="16" fillId="11" borderId="1" xfId="1" applyFont="1" applyFill="1" applyBorder="1" applyAlignment="1" applyProtection="1">
      <alignment horizontal="center" vertical="top" wrapText="1"/>
      <protection locked="0"/>
    </xf>
    <xf numFmtId="44" fontId="16" fillId="11" borderId="1" xfId="1" applyFont="1" applyFill="1" applyBorder="1" applyAlignment="1" applyProtection="1">
      <alignment horizontal="center" vertical="top" wrapText="1"/>
    </xf>
    <xf numFmtId="0" fontId="17" fillId="15" borderId="2"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justify" vertical="top" wrapText="1"/>
      <protection locked="0"/>
    </xf>
    <xf numFmtId="0" fontId="4" fillId="2" borderId="1" xfId="0" quotePrefix="1" applyFont="1" applyFill="1" applyBorder="1" applyAlignment="1" applyProtection="1">
      <alignment horizontal="center" vertical="center" wrapText="1"/>
      <protection locked="0"/>
    </xf>
    <xf numFmtId="0" fontId="16" fillId="0" borderId="1" xfId="0" applyFont="1" applyBorder="1" applyAlignment="1" applyProtection="1">
      <alignment vertical="top"/>
      <protection locked="0"/>
    </xf>
    <xf numFmtId="0" fontId="4" fillId="0" borderId="5" xfId="0" applyFont="1" applyBorder="1" applyAlignment="1">
      <alignment horizontal="center" vertical="center" wrapText="1"/>
    </xf>
    <xf numFmtId="0" fontId="14" fillId="0" borderId="0" xfId="0" applyFont="1" applyAlignment="1" applyProtection="1">
      <alignment horizontal="center" wrapText="1"/>
      <protection locked="0"/>
    </xf>
    <xf numFmtId="0" fontId="4" fillId="2" borderId="5" xfId="0" quotePrefix="1" applyFont="1" applyFill="1" applyBorder="1" applyAlignment="1" applyProtection="1">
      <alignment horizontal="center" wrapText="1"/>
      <protection locked="0"/>
    </xf>
    <xf numFmtId="0" fontId="16" fillId="2" borderId="1" xfId="0" applyFont="1" applyFill="1" applyBorder="1" applyAlignment="1" applyProtection="1">
      <alignment horizontal="center" vertical="center" wrapText="1"/>
      <protection locked="0"/>
    </xf>
    <xf numFmtId="6" fontId="17" fillId="2" borderId="13" xfId="1"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protection locked="0"/>
    </xf>
    <xf numFmtId="0" fontId="32"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167" fontId="32" fillId="0" borderId="1" xfId="1" applyNumberFormat="1" applyFont="1" applyBorder="1" applyAlignment="1" applyProtection="1">
      <alignment horizontal="center" vertical="center" wrapText="1"/>
      <protection locked="0"/>
    </xf>
    <xf numFmtId="44" fontId="32" fillId="11" borderId="1" xfId="1" applyFont="1" applyFill="1" applyBorder="1" applyAlignment="1" applyProtection="1">
      <alignment horizontal="center" vertical="center" wrapText="1"/>
    </xf>
    <xf numFmtId="0" fontId="33" fillId="0" borderId="1" xfId="0" applyFont="1" applyBorder="1" applyAlignment="1" applyProtection="1">
      <alignment horizontal="center" vertical="center" wrapText="1"/>
      <protection locked="0"/>
    </xf>
    <xf numFmtId="0" fontId="32" fillId="12" borderId="1" xfId="0" applyFont="1" applyFill="1" applyBorder="1" applyAlignment="1" applyProtection="1">
      <alignment horizontal="center" vertical="center"/>
      <protection locked="0"/>
    </xf>
    <xf numFmtId="44" fontId="32" fillId="0" borderId="1" xfId="1" applyFont="1" applyBorder="1" applyAlignment="1" applyProtection="1">
      <alignment horizontal="center" vertical="center"/>
      <protection locked="0"/>
    </xf>
    <xf numFmtId="44" fontId="32" fillId="0" borderId="0" xfId="1" applyFont="1" applyAlignment="1" applyProtection="1">
      <alignment horizontal="center" vertical="center"/>
      <protection locked="0"/>
    </xf>
    <xf numFmtId="0" fontId="33" fillId="17" borderId="1" xfId="0" applyFont="1" applyFill="1" applyBorder="1" applyAlignment="1" applyProtection="1">
      <alignment horizontal="center" vertical="center" wrapText="1"/>
      <protection locked="0"/>
    </xf>
    <xf numFmtId="0" fontId="33" fillId="16" borderId="1" xfId="0" applyFont="1" applyFill="1" applyBorder="1" applyAlignment="1" applyProtection="1">
      <alignment horizontal="center" vertical="center"/>
      <protection locked="0"/>
    </xf>
    <xf numFmtId="0" fontId="33" fillId="18" borderId="1" xfId="0"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2" fillId="0" borderId="0" xfId="0" applyFont="1" applyProtection="1">
      <protection locked="0"/>
    </xf>
    <xf numFmtId="44" fontId="32" fillId="11" borderId="1" xfId="1" applyFont="1" applyFill="1" applyBorder="1" applyAlignment="1" applyProtection="1">
      <alignment horizontal="center" vertical="center" wrapText="1"/>
      <protection locked="0"/>
    </xf>
    <xf numFmtId="0" fontId="32" fillId="0" borderId="1" xfId="0" applyFont="1" applyBorder="1" applyAlignment="1" applyProtection="1">
      <alignment horizontal="center" wrapText="1"/>
      <protection locked="0"/>
    </xf>
    <xf numFmtId="0" fontId="32" fillId="0" borderId="1" xfId="0" applyFont="1" applyBorder="1" applyAlignment="1">
      <alignment horizontal="left" vertical="center" wrapText="1"/>
    </xf>
    <xf numFmtId="0" fontId="32" fillId="12" borderId="1" xfId="0" applyFont="1" applyFill="1" applyBorder="1" applyAlignment="1" applyProtection="1">
      <alignment horizontal="center" vertical="center" wrapText="1"/>
      <protection locked="0"/>
    </xf>
    <xf numFmtId="0" fontId="16" fillId="12" borderId="2" xfId="0" applyFont="1" applyFill="1" applyBorder="1" applyAlignment="1" applyProtection="1">
      <alignment horizontal="left" vertical="center"/>
      <protection locked="0"/>
    </xf>
    <xf numFmtId="0" fontId="16" fillId="12" borderId="2"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 xfId="0" applyFont="1" applyFill="1" applyBorder="1" applyAlignment="1">
      <alignment horizontal="center" vertical="center" wrapText="1"/>
    </xf>
    <xf numFmtId="0" fontId="6" fillId="0" borderId="3" xfId="0" applyFont="1" applyFill="1" applyBorder="1" applyAlignment="1" applyProtection="1">
      <alignment horizontal="center" vertical="center"/>
      <protection locked="0"/>
    </xf>
    <xf numFmtId="167" fontId="32" fillId="0" borderId="1" xfId="1"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protection locked="0"/>
    </xf>
    <xf numFmtId="0" fontId="4" fillId="22" borderId="1" xfId="0" applyFont="1" applyFill="1" applyBorder="1" applyAlignment="1" applyProtection="1">
      <alignment horizontal="left" vertical="center" wrapText="1"/>
      <protection locked="0"/>
    </xf>
    <xf numFmtId="0" fontId="4" fillId="22" borderId="2" xfId="0" applyFont="1" applyFill="1" applyBorder="1" applyAlignment="1" applyProtection="1">
      <alignment horizontal="left" vertical="center" wrapText="1"/>
      <protection locked="0"/>
    </xf>
    <xf numFmtId="0" fontId="4" fillId="23" borderId="6" xfId="0" applyFont="1" applyFill="1" applyBorder="1" applyAlignment="1">
      <alignment wrapText="1"/>
    </xf>
    <xf numFmtId="0" fontId="4" fillId="0" borderId="6" xfId="0" applyFont="1" applyBorder="1" applyAlignment="1">
      <alignment horizontal="center" vertical="center" wrapText="1"/>
    </xf>
    <xf numFmtId="0" fontId="28" fillId="0" borderId="6" xfId="0" applyFont="1" applyBorder="1" applyAlignment="1">
      <alignment horizontal="center" vertical="center"/>
    </xf>
    <xf numFmtId="0" fontId="28" fillId="17" borderId="6" xfId="0" applyFont="1" applyFill="1" applyBorder="1" applyAlignment="1">
      <alignment horizontal="center" vertical="center" wrapText="1"/>
    </xf>
    <xf numFmtId="0" fontId="29" fillId="0" borderId="6" xfId="0" applyFont="1" applyBorder="1" applyAlignment="1">
      <alignment horizontal="center" vertical="center"/>
    </xf>
    <xf numFmtId="0" fontId="4" fillId="23" borderId="16" xfId="0" applyFont="1" applyFill="1" applyBorder="1" applyAlignment="1">
      <alignment wrapText="1"/>
    </xf>
    <xf numFmtId="0" fontId="4" fillId="0" borderId="16" xfId="0" applyFont="1" applyBorder="1" applyAlignment="1">
      <alignment horizontal="center" vertical="center" wrapText="1"/>
    </xf>
    <xf numFmtId="0" fontId="28" fillId="0" borderId="16" xfId="0" applyFont="1" applyBorder="1" applyAlignment="1">
      <alignment horizontal="center" vertical="center"/>
    </xf>
    <xf numFmtId="0" fontId="28" fillId="17" borderId="16" xfId="0" applyFont="1" applyFill="1" applyBorder="1" applyAlignment="1">
      <alignment horizontal="center" vertical="center" wrapText="1"/>
    </xf>
    <xf numFmtId="0" fontId="29" fillId="0" borderId="16" xfId="0" applyFont="1" applyBorder="1" applyAlignment="1">
      <alignment horizontal="center" vertical="center"/>
    </xf>
    <xf numFmtId="49" fontId="4" fillId="2" borderId="1" xfId="3" applyFont="1" applyFill="1" applyBorder="1" applyAlignment="1" applyProtection="1">
      <alignment horizontal="center" vertical="center" wrapText="1"/>
      <protection locked="0"/>
    </xf>
    <xf numFmtId="166" fontId="4" fillId="2" borderId="1" xfId="0" applyNumberFormat="1" applyFont="1" applyFill="1" applyBorder="1" applyAlignment="1" applyProtection="1">
      <alignment horizontal="left" vertical="center"/>
      <protection locked="0"/>
    </xf>
    <xf numFmtId="0" fontId="10" fillId="2" borderId="1" xfId="11" applyFont="1" applyFill="1" applyBorder="1" applyAlignment="1" applyProtection="1">
      <alignment horizontal="center" vertical="center"/>
      <protection locked="0"/>
    </xf>
    <xf numFmtId="3" fontId="4" fillId="2" borderId="6" xfId="0" applyNumberFormat="1" applyFont="1" applyFill="1" applyBorder="1" applyAlignment="1" applyProtection="1">
      <alignment horizontal="left" vertical="center" wrapText="1"/>
      <protection locked="0"/>
    </xf>
    <xf numFmtId="3" fontId="4" fillId="2" borderId="1" xfId="0" applyNumberFormat="1" applyFont="1" applyFill="1" applyBorder="1" applyAlignment="1" applyProtection="1">
      <alignment horizontal="left" vertical="center" wrapText="1"/>
      <protection locked="0"/>
    </xf>
    <xf numFmtId="49" fontId="4" fillId="0" borderId="1" xfId="3" applyFont="1" applyBorder="1" applyAlignment="1" applyProtection="1">
      <alignment horizontal="left" vertical="center"/>
      <protection locked="0"/>
    </xf>
    <xf numFmtId="0" fontId="16" fillId="2" borderId="1" xfId="0" applyFont="1" applyFill="1" applyBorder="1" applyAlignment="1" applyProtection="1">
      <alignment vertical="center"/>
      <protection locked="0"/>
    </xf>
    <xf numFmtId="0" fontId="16" fillId="2" borderId="1" xfId="0" applyFont="1" applyFill="1" applyBorder="1" applyAlignment="1" applyProtection="1">
      <alignment vertical="center" wrapText="1"/>
      <protection locked="0"/>
    </xf>
    <xf numFmtId="0" fontId="14" fillId="2" borderId="1" xfId="0" applyFont="1" applyFill="1" applyBorder="1" applyAlignment="1" applyProtection="1">
      <alignment vertical="center"/>
      <protection locked="0"/>
    </xf>
    <xf numFmtId="49" fontId="4" fillId="2" borderId="1" xfId="3" applyFont="1" applyFill="1" applyBorder="1" applyAlignment="1" applyProtection="1">
      <alignment horizontal="left" vertical="center"/>
      <protection locked="0"/>
    </xf>
    <xf numFmtId="0" fontId="16" fillId="2" borderId="0" xfId="0" applyFont="1" applyFill="1" applyAlignment="1" applyProtection="1">
      <alignment vertical="center"/>
      <protection locked="0"/>
    </xf>
    <xf numFmtId="6" fontId="36" fillId="2" borderId="5" xfId="1" applyNumberFormat="1" applyFont="1" applyFill="1" applyBorder="1" applyAlignment="1" applyProtection="1">
      <alignment horizontal="right" vertical="center" wrapText="1"/>
      <protection locked="0"/>
    </xf>
    <xf numFmtId="0" fontId="37" fillId="2" borderId="1" xfId="0" applyFont="1" applyFill="1" applyBorder="1" applyAlignment="1" applyProtection="1">
      <alignment vertical="center" wrapText="1"/>
      <protection locked="0"/>
    </xf>
    <xf numFmtId="6" fontId="17" fillId="2" borderId="1" xfId="0" applyNumberFormat="1" applyFont="1" applyFill="1" applyBorder="1" applyAlignment="1" applyProtection="1">
      <alignment vertical="center"/>
      <protection locked="0"/>
    </xf>
    <xf numFmtId="0" fontId="37" fillId="2" borderId="2" xfId="0" applyFont="1" applyFill="1" applyBorder="1" applyAlignment="1" applyProtection="1">
      <alignment vertical="center" wrapText="1"/>
      <protection locked="0"/>
    </xf>
    <xf numFmtId="9" fontId="37" fillId="2" borderId="1" xfId="13" applyFont="1" applyFill="1" applyBorder="1" applyAlignment="1" applyProtection="1">
      <alignment vertical="center" wrapText="1"/>
      <protection locked="0"/>
    </xf>
    <xf numFmtId="0" fontId="16" fillId="20" borderId="1" xfId="0" applyFont="1" applyFill="1" applyBorder="1" applyAlignment="1" applyProtection="1">
      <alignment horizontal="center" vertical="center"/>
      <protection locked="0"/>
    </xf>
    <xf numFmtId="6" fontId="4" fillId="20" borderId="5" xfId="1" applyNumberFormat="1" applyFont="1" applyFill="1" applyBorder="1" applyAlignment="1" applyProtection="1">
      <alignment horizontal="right" vertical="center" wrapText="1"/>
      <protection locked="0"/>
    </xf>
    <xf numFmtId="0" fontId="17" fillId="18" borderId="2" xfId="0" applyFont="1" applyFill="1" applyBorder="1" applyAlignment="1" applyProtection="1">
      <alignment horizontal="center" vertical="center" wrapText="1"/>
      <protection locked="0"/>
    </xf>
    <xf numFmtId="0" fontId="17" fillId="18" borderId="4" xfId="0" applyFont="1" applyFill="1" applyBorder="1" applyAlignment="1" applyProtection="1">
      <alignment horizontal="center" vertical="center" wrapText="1"/>
      <protection locked="0"/>
    </xf>
    <xf numFmtId="0" fontId="17" fillId="18" borderId="3" xfId="0" applyFont="1" applyFill="1" applyBorder="1" applyAlignment="1" applyProtection="1">
      <alignment horizontal="center" vertical="center" wrapText="1"/>
      <protection locked="0"/>
    </xf>
    <xf numFmtId="0" fontId="17" fillId="16" borderId="2" xfId="0" applyFont="1" applyFill="1" applyBorder="1" applyAlignment="1" applyProtection="1">
      <alignment horizontal="center" vertical="center"/>
      <protection locked="0"/>
    </xf>
    <xf numFmtId="0" fontId="17" fillId="16" borderId="4" xfId="0" applyFont="1" applyFill="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20" borderId="2" xfId="0" applyFont="1" applyFill="1" applyBorder="1" applyAlignment="1" applyProtection="1">
      <alignment horizontal="center" vertical="center"/>
      <protection locked="0"/>
    </xf>
    <xf numFmtId="44" fontId="16" fillId="11" borderId="2" xfId="1" applyFont="1" applyFill="1" applyBorder="1" applyAlignment="1" applyProtection="1">
      <alignment horizontal="center" vertical="center" wrapText="1"/>
      <protection locked="0"/>
    </xf>
    <xf numFmtId="44" fontId="16" fillId="11" borderId="4" xfId="1" applyFont="1" applyFill="1" applyBorder="1" applyAlignment="1" applyProtection="1">
      <alignment horizontal="center" vertical="center" wrapText="1"/>
      <protection locked="0"/>
    </xf>
    <xf numFmtId="44" fontId="16" fillId="11" borderId="3" xfId="1" applyFont="1" applyFill="1" applyBorder="1" applyAlignment="1" applyProtection="1">
      <alignment horizontal="center" vertical="center" wrapText="1"/>
      <protection locked="0"/>
    </xf>
    <xf numFmtId="0" fontId="9" fillId="15" borderId="2" xfId="0" applyFont="1" applyFill="1" applyBorder="1" applyAlignment="1" applyProtection="1">
      <alignment horizontal="center" vertical="center" wrapText="1"/>
      <protection locked="0"/>
    </xf>
    <xf numFmtId="0" fontId="9" fillId="15" borderId="4" xfId="0" applyFont="1" applyFill="1" applyBorder="1" applyAlignment="1" applyProtection="1">
      <alignment horizontal="center" vertical="center" wrapText="1"/>
      <protection locked="0"/>
    </xf>
    <xf numFmtId="0" fontId="9" fillId="15" borderId="3" xfId="0" applyFont="1" applyFill="1" applyBorder="1" applyAlignment="1" applyProtection="1">
      <alignment horizontal="center" vertical="center" wrapText="1"/>
      <protection locked="0"/>
    </xf>
    <xf numFmtId="6" fontId="19" fillId="2" borderId="2" xfId="1" applyNumberFormat="1" applyFont="1" applyFill="1" applyBorder="1" applyAlignment="1" applyProtection="1">
      <alignment vertical="center" wrapText="1"/>
      <protection locked="0"/>
    </xf>
    <xf numFmtId="6" fontId="19" fillId="2" borderId="4" xfId="1" applyNumberFormat="1" applyFont="1" applyFill="1" applyBorder="1" applyAlignment="1" applyProtection="1">
      <alignment vertical="center" wrapText="1"/>
      <protection locked="0"/>
    </xf>
    <xf numFmtId="6" fontId="19" fillId="2" borderId="3" xfId="1" applyNumberFormat="1" applyFont="1" applyFill="1" applyBorder="1" applyAlignment="1" applyProtection="1">
      <alignment vertical="center" wrapText="1"/>
      <protection locked="0"/>
    </xf>
    <xf numFmtId="0" fontId="16" fillId="12" borderId="2" xfId="0" applyFont="1" applyFill="1" applyBorder="1" applyAlignment="1" applyProtection="1">
      <alignment horizontal="center" vertical="center"/>
      <protection locked="0"/>
    </xf>
    <xf numFmtId="0" fontId="16" fillId="12" borderId="4" xfId="0" applyFont="1" applyFill="1" applyBorder="1" applyAlignment="1" applyProtection="1">
      <alignment horizontal="center" vertical="center"/>
      <protection locked="0"/>
    </xf>
    <xf numFmtId="0" fontId="16" fillId="12" borderId="3" xfId="0" applyFont="1" applyFill="1" applyBorder="1" applyAlignment="1" applyProtection="1">
      <alignment horizontal="center" vertical="center"/>
      <protection locked="0"/>
    </xf>
    <xf numFmtId="6" fontId="17" fillId="2" borderId="2" xfId="0" applyNumberFormat="1" applyFont="1" applyFill="1" applyBorder="1" applyAlignment="1" applyProtection="1">
      <alignment horizontal="right" vertical="center"/>
      <protection locked="0"/>
    </xf>
    <xf numFmtId="6" fontId="17" fillId="2" borderId="4" xfId="0" applyNumberFormat="1" applyFont="1" applyFill="1" applyBorder="1" applyAlignment="1" applyProtection="1">
      <alignment horizontal="right" vertical="center"/>
      <protection locked="0"/>
    </xf>
    <xf numFmtId="6" fontId="17" fillId="2" borderId="3" xfId="0" applyNumberFormat="1" applyFont="1" applyFill="1" applyBorder="1" applyAlignment="1" applyProtection="1">
      <alignment horizontal="right" vertical="center"/>
      <protection locked="0"/>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19" borderId="2"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8" fillId="0" borderId="2" xfId="11" applyFont="1" applyBorder="1" applyAlignment="1">
      <alignment horizontal="center" vertical="center" wrapText="1"/>
    </xf>
    <xf numFmtId="0" fontId="18" fillId="0" borderId="4" xfId="11" applyFont="1" applyBorder="1" applyAlignment="1">
      <alignment horizontal="center" vertical="center" wrapText="1"/>
    </xf>
    <xf numFmtId="0" fontId="18" fillId="0" borderId="3" xfId="11" applyFont="1" applyBorder="1" applyAlignment="1">
      <alignment horizontal="center" vertical="center" wrapText="1"/>
    </xf>
    <xf numFmtId="0" fontId="17" fillId="16" borderId="3" xfId="0" applyFont="1" applyFill="1" applyBorder="1" applyAlignment="1" applyProtection="1">
      <alignment horizontal="center" vertical="center"/>
      <protection locked="0"/>
    </xf>
    <xf numFmtId="9" fontId="37" fillId="2" borderId="2" xfId="13" applyFont="1" applyFill="1" applyBorder="1" applyAlignment="1" applyProtection="1">
      <alignment vertical="center" wrapText="1"/>
      <protection locked="0"/>
    </xf>
    <xf numFmtId="9" fontId="37" fillId="2" borderId="4" xfId="13" applyFont="1" applyFill="1" applyBorder="1" applyAlignment="1" applyProtection="1">
      <alignment vertical="center" wrapText="1"/>
      <protection locked="0"/>
    </xf>
    <xf numFmtId="0" fontId="16" fillId="12" borderId="2" xfId="0" applyFont="1" applyFill="1" applyBorder="1" applyAlignment="1" applyProtection="1">
      <alignment horizontal="left" vertical="center"/>
      <protection locked="0"/>
    </xf>
    <xf numFmtId="0" fontId="16" fillId="12" borderId="4" xfId="0" applyFont="1" applyFill="1" applyBorder="1" applyAlignment="1" applyProtection="1">
      <alignment horizontal="left" vertical="center"/>
      <protection locked="0"/>
    </xf>
    <xf numFmtId="0" fontId="17" fillId="2" borderId="4" xfId="0" applyFont="1" applyFill="1" applyBorder="1" applyAlignment="1" applyProtection="1">
      <alignment horizontal="right" vertical="center"/>
      <protection locked="0"/>
    </xf>
    <xf numFmtId="0" fontId="16" fillId="20" borderId="4" xfId="0" applyFont="1" applyFill="1" applyBorder="1" applyAlignment="1" applyProtection="1">
      <alignment horizontal="center" vertical="center"/>
      <protection locked="0"/>
    </xf>
    <xf numFmtId="0" fontId="37" fillId="2" borderId="2" xfId="0" applyFont="1" applyFill="1" applyBorder="1" applyAlignment="1" applyProtection="1">
      <alignment vertical="center" wrapText="1"/>
      <protection locked="0"/>
    </xf>
    <xf numFmtId="0" fontId="37" fillId="2" borderId="4" xfId="0" applyFont="1" applyFill="1" applyBorder="1" applyAlignment="1" applyProtection="1">
      <alignment vertical="center" wrapText="1"/>
      <protection locked="0"/>
    </xf>
    <xf numFmtId="49" fontId="4" fillId="0" borderId="2" xfId="0" quotePrefix="1" applyNumberFormat="1" applyFont="1" applyBorder="1" applyAlignment="1" applyProtection="1">
      <alignment horizontal="center" vertical="center" wrapText="1"/>
      <protection locked="0"/>
    </xf>
    <xf numFmtId="49" fontId="4" fillId="0" borderId="3" xfId="0" quotePrefix="1" applyNumberFormat="1" applyFont="1" applyBorder="1" applyAlignment="1" applyProtection="1">
      <alignment horizontal="center" vertical="center" wrapText="1"/>
      <protection locked="0"/>
    </xf>
    <xf numFmtId="0" fontId="4" fillId="0" borderId="2" xfId="0" quotePrefix="1" applyFont="1" applyBorder="1" applyAlignment="1" applyProtection="1">
      <alignment horizontal="center" vertical="center" wrapText="1"/>
      <protection locked="0"/>
    </xf>
    <xf numFmtId="0" fontId="4" fillId="0" borderId="3" xfId="0" quotePrefix="1"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4" fillId="15" borderId="13" xfId="0" applyFont="1" applyFill="1" applyBorder="1" applyAlignment="1" applyProtection="1">
      <alignment horizontal="center" vertical="center" wrapText="1"/>
      <protection locked="0"/>
    </xf>
    <xf numFmtId="0" fontId="4" fillId="15"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9" fillId="12" borderId="12" xfId="0" applyFont="1" applyFill="1" applyBorder="1" applyAlignment="1" applyProtection="1">
      <alignment horizontal="center" vertical="center"/>
      <protection locked="0"/>
    </xf>
    <xf numFmtId="0" fontId="9" fillId="12" borderId="16" xfId="0" applyFont="1" applyFill="1" applyBorder="1" applyAlignment="1" applyProtection="1">
      <alignment horizontal="center" vertical="center"/>
      <protection locked="0"/>
    </xf>
    <xf numFmtId="0" fontId="9" fillId="12" borderId="2"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7" fillId="2" borderId="3" xfId="0" applyFont="1" applyFill="1" applyBorder="1" applyAlignment="1" applyProtection="1">
      <alignment horizontal="right" vertical="center"/>
      <protection locked="0"/>
    </xf>
    <xf numFmtId="0" fontId="16" fillId="20" borderId="3" xfId="0" applyFont="1" applyFill="1" applyBorder="1" applyAlignment="1" applyProtection="1">
      <alignment horizontal="center" vertical="center"/>
      <protection locked="0"/>
    </xf>
    <xf numFmtId="49" fontId="37" fillId="2" borderId="2" xfId="0" quotePrefix="1" applyNumberFormat="1" applyFont="1" applyFill="1" applyBorder="1" applyAlignment="1" applyProtection="1">
      <alignment vertical="center" wrapText="1"/>
      <protection locked="0"/>
    </xf>
    <xf numFmtId="49" fontId="37" fillId="2" borderId="3" xfId="0" quotePrefix="1" applyNumberFormat="1" applyFont="1" applyFill="1" applyBorder="1" applyAlignment="1" applyProtection="1">
      <alignment vertical="center" wrapText="1"/>
      <protection locked="0"/>
    </xf>
    <xf numFmtId="0" fontId="16" fillId="12" borderId="3" xfId="0" applyFont="1" applyFill="1" applyBorder="1" applyAlignment="1" applyProtection="1">
      <alignment horizontal="left" vertical="center"/>
      <protection locked="0"/>
    </xf>
    <xf numFmtId="0" fontId="4" fillId="15" borderId="2" xfId="0" applyFont="1" applyFill="1" applyBorder="1" applyAlignment="1" applyProtection="1">
      <alignment horizontal="center" vertical="center" wrapText="1"/>
      <protection locked="0"/>
    </xf>
    <xf numFmtId="0" fontId="4" fillId="15" borderId="3"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28" fillId="16" borderId="2" xfId="0" applyFont="1" applyFill="1" applyBorder="1" applyAlignment="1" applyProtection="1">
      <alignment horizontal="center" vertical="center"/>
      <protection locked="0"/>
    </xf>
    <xf numFmtId="0" fontId="28" fillId="16" borderId="3" xfId="0" applyFont="1" applyFill="1" applyBorder="1" applyAlignment="1" applyProtection="1">
      <alignment horizontal="center" vertical="center"/>
      <protection locked="0"/>
    </xf>
    <xf numFmtId="0" fontId="28" fillId="16" borderId="2" xfId="0" applyFont="1" applyFill="1" applyBorder="1" applyAlignment="1" applyProtection="1">
      <alignment horizontal="center" vertical="center" wrapText="1"/>
      <protection locked="0"/>
    </xf>
    <xf numFmtId="0" fontId="28" fillId="16" borderId="3" xfId="0" applyFont="1" applyFill="1" applyBorder="1" applyAlignment="1" applyProtection="1">
      <alignment horizontal="center" vertical="center" wrapText="1"/>
      <protection locked="0"/>
    </xf>
    <xf numFmtId="49" fontId="4" fillId="0" borderId="4" xfId="0" quotePrefix="1" applyNumberFormat="1" applyFont="1" applyBorder="1" applyAlignment="1" applyProtection="1">
      <alignment horizontal="center" vertical="center" wrapText="1"/>
      <protection locked="0"/>
    </xf>
    <xf numFmtId="0" fontId="4" fillId="0" borderId="4" xfId="0" quotePrefix="1" applyFont="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4" fillId="15" borderId="20" xfId="0" applyFont="1" applyFill="1" applyBorder="1" applyAlignment="1" applyProtection="1">
      <alignment horizontal="center" vertical="center" wrapText="1"/>
      <protection locked="0"/>
    </xf>
    <xf numFmtId="0" fontId="4" fillId="15" borderId="4" xfId="0" applyFont="1" applyFill="1" applyBorder="1" applyAlignment="1" applyProtection="1">
      <alignment horizontal="center" vertical="center" wrapText="1"/>
      <protection locked="0"/>
    </xf>
    <xf numFmtId="0" fontId="4" fillId="0" borderId="2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9" fillId="2" borderId="4"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15" borderId="1" xfId="0" applyFont="1" applyFill="1" applyBorder="1" applyAlignment="1" applyProtection="1">
      <alignment horizontal="center" vertical="center" wrapText="1"/>
      <protection locked="0"/>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4" fontId="16" fillId="11" borderId="13" xfId="1" applyFont="1" applyFill="1" applyBorder="1" applyAlignment="1" applyProtection="1">
      <alignment horizontal="center" vertical="center" wrapText="1"/>
      <protection locked="0"/>
    </xf>
    <xf numFmtId="44" fontId="16" fillId="11" borderId="14" xfId="1"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28" fillId="16" borderId="2" xfId="0" applyFont="1" applyFill="1" applyBorder="1" applyAlignment="1">
      <alignment horizontal="center" vertical="center"/>
    </xf>
    <xf numFmtId="0" fontId="28" fillId="16" borderId="3" xfId="0" applyFont="1" applyFill="1" applyBorder="1" applyAlignment="1">
      <alignment horizontal="center" vertical="center"/>
    </xf>
    <xf numFmtId="0" fontId="28" fillId="16" borderId="2" xfId="0" applyFont="1" applyFill="1" applyBorder="1" applyAlignment="1">
      <alignment horizontal="center" vertical="center" wrapText="1"/>
    </xf>
    <xf numFmtId="0" fontId="28" fillId="16" borderId="3"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17" borderId="2" xfId="0" applyFont="1" applyFill="1" applyBorder="1" applyAlignment="1" applyProtection="1">
      <alignment horizontal="center" vertical="center" wrapText="1"/>
      <protection locked="0"/>
    </xf>
    <xf numFmtId="0" fontId="28" fillId="17" borderId="3" xfId="0" applyFont="1" applyFill="1" applyBorder="1" applyAlignment="1" applyProtection="1">
      <alignment horizontal="center" vertical="center" wrapText="1"/>
      <protection locked="0"/>
    </xf>
    <xf numFmtId="0" fontId="29" fillId="0" borderId="2"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 fillId="18" borderId="2" xfId="0" applyFont="1" applyFill="1" applyBorder="1" applyAlignment="1" applyProtection="1">
      <alignment horizontal="center" vertical="center" wrapText="1"/>
      <protection locked="0"/>
    </xf>
    <xf numFmtId="0" fontId="4" fillId="18" borderId="3" xfId="0" applyFont="1" applyFill="1" applyBorder="1" applyAlignment="1" applyProtection="1">
      <alignment horizontal="center" vertical="center" wrapText="1"/>
      <protection locked="0"/>
    </xf>
    <xf numFmtId="6" fontId="17" fillId="2" borderId="2" xfId="1" applyNumberFormat="1" applyFont="1" applyFill="1" applyBorder="1" applyAlignment="1" applyProtection="1">
      <alignment horizontal="center" vertical="center" wrapText="1"/>
      <protection locked="0"/>
    </xf>
    <xf numFmtId="6" fontId="17" fillId="2" borderId="4" xfId="1" applyNumberFormat="1" applyFont="1" applyFill="1" applyBorder="1" applyAlignment="1" applyProtection="1">
      <alignment horizontal="center" vertical="center" wrapText="1"/>
      <protection locked="0"/>
    </xf>
    <xf numFmtId="6" fontId="17" fillId="2" borderId="3" xfId="1" applyNumberFormat="1" applyFont="1" applyFill="1" applyBorder="1" applyAlignment="1" applyProtection="1">
      <alignment horizontal="center" vertical="center" wrapText="1"/>
      <protection locked="0"/>
    </xf>
    <xf numFmtId="49" fontId="17" fillId="2" borderId="2" xfId="0" quotePrefix="1" applyNumberFormat="1" applyFont="1" applyFill="1" applyBorder="1" applyAlignment="1" applyProtection="1">
      <alignment horizontal="center" vertical="center" wrapText="1"/>
      <protection locked="0"/>
    </xf>
    <xf numFmtId="49" fontId="17" fillId="2" borderId="4" xfId="0" quotePrefix="1" applyNumberFormat="1" applyFont="1" applyFill="1" applyBorder="1" applyAlignment="1" applyProtection="1">
      <alignment horizontal="center" vertical="center" wrapText="1"/>
      <protection locked="0"/>
    </xf>
    <xf numFmtId="49" fontId="17" fillId="2" borderId="3" xfId="0" quotePrefix="1" applyNumberFormat="1"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locked="0"/>
    </xf>
    <xf numFmtId="0" fontId="4" fillId="2" borderId="4" xfId="0" quotePrefix="1" applyFont="1" applyFill="1" applyBorder="1" applyAlignment="1" applyProtection="1">
      <alignment horizontal="center" vertical="center" wrapText="1"/>
      <protection locked="0"/>
    </xf>
    <xf numFmtId="0" fontId="4" fillId="2" borderId="3" xfId="0" quotePrefix="1"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49" fontId="16" fillId="12" borderId="2" xfId="3" applyFont="1" applyFill="1" applyBorder="1" applyAlignment="1" applyProtection="1">
      <alignment horizontal="center" vertical="center" wrapText="1"/>
      <protection locked="0"/>
    </xf>
    <xf numFmtId="49" fontId="16" fillId="12" borderId="4" xfId="3" applyFont="1" applyFill="1" applyBorder="1" applyAlignment="1" applyProtection="1">
      <alignment horizontal="center" vertical="center" wrapText="1"/>
      <protection locked="0"/>
    </xf>
    <xf numFmtId="49" fontId="16" fillId="12" borderId="3" xfId="3"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6" fontId="4" fillId="2" borderId="2" xfId="0" quotePrefix="1" applyNumberFormat="1" applyFont="1" applyFill="1" applyBorder="1" applyAlignment="1" applyProtection="1">
      <alignment horizontal="center" vertical="center" wrapText="1"/>
      <protection locked="0"/>
    </xf>
    <xf numFmtId="6" fontId="4" fillId="2" borderId="3" xfId="0" quotePrefix="1" applyNumberFormat="1" applyFont="1" applyFill="1" applyBorder="1" applyAlignment="1" applyProtection="1">
      <alignment horizontal="center" vertical="center" wrapText="1"/>
      <protection locked="0"/>
    </xf>
    <xf numFmtId="44" fontId="9" fillId="11" borderId="2" xfId="14" applyFont="1" applyFill="1" applyBorder="1" applyAlignment="1" applyProtection="1">
      <alignment horizontal="center" vertical="center" wrapText="1"/>
      <protection locked="0"/>
    </xf>
    <xf numFmtId="44" fontId="9" fillId="11" borderId="4" xfId="14" applyFont="1" applyFill="1" applyBorder="1" applyAlignment="1" applyProtection="1">
      <alignment horizontal="center" vertical="center" wrapText="1"/>
      <protection locked="0"/>
    </xf>
    <xf numFmtId="44" fontId="9" fillId="11" borderId="3" xfId="14"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2"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16" fillId="2" borderId="1" xfId="0" applyFont="1" applyFill="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16" fillId="11" borderId="2" xfId="0" applyFont="1" applyFill="1" applyBorder="1" applyAlignment="1" applyProtection="1">
      <alignment horizontal="center" vertical="center"/>
      <protection locked="0"/>
    </xf>
    <xf numFmtId="0" fontId="16" fillId="11" borderId="4" xfId="0" applyFont="1" applyFill="1" applyBorder="1" applyAlignment="1" applyProtection="1">
      <alignment horizontal="center" vertical="center"/>
      <protection locked="0"/>
    </xf>
    <xf numFmtId="0" fontId="16" fillId="11" borderId="3" xfId="0" applyFont="1" applyFill="1" applyBorder="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4" fillId="2" borderId="2" xfId="0" quotePrefix="1" applyFont="1" applyFill="1" applyBorder="1" applyAlignment="1" applyProtection="1">
      <alignment horizontal="center" wrapText="1"/>
      <protection locked="0"/>
    </xf>
    <xf numFmtId="0" fontId="4" fillId="2" borderId="3" xfId="0" quotePrefix="1" applyFont="1" applyFill="1" applyBorder="1" applyAlignment="1" applyProtection="1">
      <alignment horizontal="center" wrapText="1"/>
      <protection locked="0"/>
    </xf>
    <xf numFmtId="44" fontId="16" fillId="11" borderId="2" xfId="1" applyFont="1" applyFill="1" applyBorder="1" applyAlignment="1" applyProtection="1">
      <alignment horizontal="center" vertical="center" wrapText="1"/>
    </xf>
    <xf numFmtId="44" fontId="16" fillId="11" borderId="3" xfId="1" applyFont="1" applyFill="1" applyBorder="1" applyAlignment="1" applyProtection="1">
      <alignment horizontal="center" vertical="center" wrapText="1"/>
    </xf>
    <xf numFmtId="3" fontId="4" fillId="12" borderId="2" xfId="0" applyNumberFormat="1" applyFont="1" applyFill="1" applyBorder="1" applyAlignment="1">
      <alignment horizontal="center" vertical="center" wrapText="1"/>
    </xf>
    <xf numFmtId="3" fontId="4" fillId="12" borderId="3" xfId="0" applyNumberFormat="1"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18" borderId="3"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6" borderId="2" xfId="0" applyFont="1" applyFill="1" applyBorder="1" applyAlignment="1">
      <alignment horizontal="center" vertical="center"/>
    </xf>
    <xf numFmtId="0" fontId="4" fillId="16" borderId="3" xfId="0" applyFont="1" applyFill="1" applyBorder="1" applyAlignment="1">
      <alignment horizontal="center" vertical="center"/>
    </xf>
    <xf numFmtId="3" fontId="4" fillId="14" borderId="2" xfId="0" applyNumberFormat="1" applyFont="1" applyFill="1" applyBorder="1" applyAlignment="1">
      <alignment horizontal="center" vertical="center" wrapText="1"/>
    </xf>
    <xf numFmtId="3" fontId="4" fillId="14" borderId="3" xfId="0" applyNumberFormat="1" applyFont="1" applyFill="1" applyBorder="1" applyAlignment="1">
      <alignment horizontal="center" vertical="center" wrapText="1"/>
    </xf>
    <xf numFmtId="0" fontId="4" fillId="18" borderId="2" xfId="0" applyFont="1" applyFill="1" applyBorder="1" applyAlignment="1" applyProtection="1">
      <alignment horizontal="left" vertical="center" wrapText="1"/>
      <protection locked="0"/>
    </xf>
    <xf numFmtId="0" fontId="4" fillId="18" borderId="4" xfId="0" applyFont="1" applyFill="1" applyBorder="1" applyAlignment="1" applyProtection="1">
      <alignment horizontal="left" vertical="center" wrapText="1"/>
      <protection locked="0"/>
    </xf>
    <xf numFmtId="0" fontId="4" fillId="18" borderId="3" xfId="0" applyFont="1" applyFill="1" applyBorder="1" applyAlignment="1" applyProtection="1">
      <alignment horizontal="left" vertical="center" wrapText="1"/>
      <protection locked="0"/>
    </xf>
    <xf numFmtId="0" fontId="4" fillId="12" borderId="2" xfId="0" applyFont="1" applyFill="1" applyBorder="1" applyAlignment="1" applyProtection="1">
      <alignment horizontal="center" vertical="center"/>
      <protection locked="0"/>
    </xf>
    <xf numFmtId="0" fontId="4" fillId="12" borderId="4" xfId="0" applyFont="1" applyFill="1" applyBorder="1" applyAlignment="1" applyProtection="1">
      <alignment horizontal="center" vertical="center"/>
      <protection locked="0"/>
    </xf>
    <xf numFmtId="0" fontId="4" fillId="12" borderId="3" xfId="0" applyFont="1" applyFill="1" applyBorder="1" applyAlignment="1" applyProtection="1">
      <alignment horizontal="center" vertical="center"/>
      <protection locked="0"/>
    </xf>
    <xf numFmtId="49" fontId="4" fillId="12" borderId="2" xfId="3" applyFont="1" applyFill="1" applyBorder="1" applyAlignment="1" applyProtection="1">
      <alignment horizontal="center" vertical="center" wrapText="1"/>
    </xf>
    <xf numFmtId="49" fontId="4" fillId="12" borderId="3" xfId="3" applyFont="1" applyFill="1" applyBorder="1" applyAlignment="1" applyProtection="1">
      <alignment horizontal="center" vertical="center" wrapText="1"/>
    </xf>
    <xf numFmtId="0" fontId="4" fillId="0" borderId="4" xfId="0" applyFont="1" applyBorder="1" applyAlignment="1">
      <alignment horizontal="left" vertical="center" wrapText="1"/>
    </xf>
    <xf numFmtId="44" fontId="4" fillId="11" borderId="2" xfId="14" applyFont="1" applyFill="1" applyBorder="1" applyAlignment="1" applyProtection="1">
      <alignment horizontal="center" vertical="center" wrapText="1"/>
    </xf>
    <xf numFmtId="44" fontId="4" fillId="11" borderId="3" xfId="14" applyFont="1" applyFill="1" applyBorder="1" applyAlignment="1" applyProtection="1">
      <alignment horizontal="center" vertical="center" wrapText="1"/>
    </xf>
    <xf numFmtId="0" fontId="9" fillId="12" borderId="4" xfId="0" applyFont="1" applyFill="1" applyBorder="1" applyAlignment="1" applyProtection="1">
      <alignment horizontal="center" vertical="center"/>
      <protection locked="0"/>
    </xf>
    <xf numFmtId="0" fontId="4" fillId="18" borderId="4" xfId="0" applyFont="1" applyFill="1" applyBorder="1" applyAlignment="1">
      <alignment horizontal="center" vertical="center" wrapText="1"/>
    </xf>
    <xf numFmtId="0" fontId="4" fillId="16" borderId="4" xfId="0" applyFont="1" applyFill="1" applyBorder="1" applyAlignment="1">
      <alignment horizontal="center" vertical="center"/>
    </xf>
    <xf numFmtId="0" fontId="8" fillId="0" borderId="2" xfId="11" applyFont="1" applyFill="1" applyBorder="1" applyAlignment="1" applyProtection="1">
      <alignment horizontal="center" vertical="center"/>
      <protection hidden="1"/>
    </xf>
    <xf numFmtId="0" fontId="8" fillId="0" borderId="3" xfId="11" applyFont="1" applyFill="1" applyBorder="1" applyAlignment="1" applyProtection="1">
      <alignment horizontal="center" vertical="center"/>
      <protection hidden="1"/>
    </xf>
    <xf numFmtId="6" fontId="4" fillId="2" borderId="2" xfId="1" applyNumberFormat="1" applyFont="1" applyFill="1" applyBorder="1" applyAlignment="1" applyProtection="1">
      <alignment horizontal="right" vertical="center" wrapText="1"/>
    </xf>
    <xf numFmtId="6" fontId="4" fillId="2" borderId="3" xfId="1" applyNumberFormat="1" applyFont="1" applyFill="1" applyBorder="1" applyAlignment="1" applyProtection="1">
      <alignment horizontal="right" vertical="center" wrapText="1"/>
    </xf>
    <xf numFmtId="0" fontId="9" fillId="12" borderId="2" xfId="0" applyFont="1" applyFill="1" applyBorder="1" applyAlignment="1">
      <alignment horizontal="center" vertical="center"/>
    </xf>
    <xf numFmtId="0" fontId="9" fillId="12" borderId="3"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4" xfId="0" applyFont="1" applyFill="1" applyBorder="1" applyAlignment="1">
      <alignment horizontal="center" vertical="center" wrapText="1"/>
    </xf>
    <xf numFmtId="164" fontId="4" fillId="0" borderId="2" xfId="14" applyNumberFormat="1" applyFont="1" applyBorder="1" applyAlignment="1">
      <alignment horizontal="center" vertical="center" wrapText="1"/>
    </xf>
    <xf numFmtId="164" fontId="4" fillId="0" borderId="3" xfId="14" applyNumberFormat="1" applyFont="1" applyBorder="1" applyAlignment="1">
      <alignment horizontal="center" vertical="center" wrapText="1"/>
    </xf>
    <xf numFmtId="0" fontId="9" fillId="12" borderId="2" xfId="0" applyFont="1" applyFill="1" applyBorder="1" applyAlignment="1">
      <alignment horizontal="left" vertical="center" wrapText="1"/>
    </xf>
    <xf numFmtId="0" fontId="0" fillId="0" borderId="3" xfId="0" applyBorder="1" applyAlignment="1">
      <alignment horizontal="left" vertical="center" wrapText="1"/>
    </xf>
    <xf numFmtId="0" fontId="9" fillId="1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164" fontId="4" fillId="2" borderId="2" xfId="1" applyNumberFormat="1" applyFont="1" applyFill="1" applyBorder="1" applyAlignment="1" applyProtection="1">
      <alignment horizontal="center" vertical="center" wrapText="1"/>
      <protection locked="0"/>
    </xf>
    <xf numFmtId="164" fontId="4" fillId="2" borderId="4" xfId="1" applyNumberFormat="1" applyFont="1" applyFill="1" applyBorder="1" applyAlignment="1" applyProtection="1">
      <alignment horizontal="center" vertical="center" wrapText="1"/>
      <protection locked="0"/>
    </xf>
    <xf numFmtId="164" fontId="4" fillId="2" borderId="3" xfId="1" applyNumberFormat="1" applyFont="1" applyFill="1" applyBorder="1" applyAlignment="1" applyProtection="1">
      <alignment horizontal="center" vertical="center" wrapText="1"/>
      <protection locked="0"/>
    </xf>
    <xf numFmtId="164" fontId="4" fillId="0" borderId="2" xfId="14" applyNumberFormat="1" applyFont="1" applyBorder="1" applyAlignment="1">
      <alignment horizontal="right" vertical="center" wrapText="1"/>
    </xf>
    <xf numFmtId="164" fontId="4" fillId="0" borderId="3" xfId="14" applyNumberFormat="1" applyFont="1" applyBorder="1" applyAlignment="1">
      <alignment horizontal="right" vertical="center" wrapText="1"/>
    </xf>
    <xf numFmtId="0" fontId="9" fillId="12" borderId="4" xfId="0" applyFont="1" applyFill="1" applyBorder="1" applyAlignment="1">
      <alignment horizontal="center" vertical="center"/>
    </xf>
    <xf numFmtId="0" fontId="4" fillId="12" borderId="4" xfId="0" applyFont="1" applyFill="1" applyBorder="1" applyAlignment="1">
      <alignment horizontal="center" vertical="center" wrapText="1"/>
    </xf>
    <xf numFmtId="49" fontId="9" fillId="12" borderId="2" xfId="3" applyFont="1" applyFill="1" applyBorder="1" applyAlignment="1" applyProtection="1">
      <alignment horizontal="center" vertical="center" wrapText="1"/>
      <protection locked="0"/>
    </xf>
    <xf numFmtId="49" fontId="9" fillId="12" borderId="4" xfId="3" applyFont="1" applyFill="1" applyBorder="1" applyAlignment="1" applyProtection="1">
      <alignment horizontal="center" vertical="center" wrapText="1"/>
      <protection locked="0"/>
    </xf>
    <xf numFmtId="49" fontId="9" fillId="12" borderId="3" xfId="3" applyFont="1" applyFill="1" applyBorder="1" applyAlignment="1" applyProtection="1">
      <alignment horizontal="center" vertical="center" wrapText="1"/>
      <protection locked="0"/>
    </xf>
    <xf numFmtId="6" fontId="4" fillId="2" borderId="2" xfId="14" applyNumberFormat="1" applyFont="1" applyFill="1" applyBorder="1" applyAlignment="1" applyProtection="1">
      <alignment horizontal="right" vertical="center" wrapText="1"/>
      <protection locked="0"/>
    </xf>
    <xf numFmtId="6" fontId="4" fillId="2" borderId="4" xfId="14" applyNumberFormat="1" applyFont="1" applyFill="1" applyBorder="1" applyAlignment="1" applyProtection="1">
      <alignment horizontal="right" vertical="center" wrapText="1"/>
      <protection locked="0"/>
    </xf>
    <xf numFmtId="6" fontId="4" fillId="2" borderId="3" xfId="14" applyNumberFormat="1" applyFont="1" applyFill="1" applyBorder="1" applyAlignment="1" applyProtection="1">
      <alignment horizontal="right" vertical="center" wrapText="1"/>
      <protection locked="0"/>
    </xf>
    <xf numFmtId="49" fontId="9" fillId="12" borderId="2" xfId="3" applyFont="1" applyFill="1" applyBorder="1" applyAlignment="1" applyProtection="1">
      <alignment horizontal="center" vertical="center" wrapText="1"/>
    </xf>
    <xf numFmtId="49" fontId="9" fillId="12" borderId="3" xfId="3" applyFont="1" applyFill="1" applyBorder="1" applyAlignment="1" applyProtection="1">
      <alignment horizontal="center"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23" fillId="12" borderId="2" xfId="0" applyFont="1" applyFill="1" applyBorder="1" applyAlignment="1">
      <alignment horizontal="center" vertical="center"/>
    </xf>
    <xf numFmtId="0" fontId="23" fillId="12" borderId="3" xfId="0" applyFont="1" applyFill="1" applyBorder="1" applyAlignment="1">
      <alignment horizontal="center" vertical="center"/>
    </xf>
    <xf numFmtId="0" fontId="26" fillId="18" borderId="2" xfId="0" applyFont="1" applyFill="1" applyBorder="1" applyAlignment="1">
      <alignment horizontal="center" vertical="center" wrapText="1"/>
    </xf>
    <xf numFmtId="0" fontId="26" fillId="18" borderId="3" xfId="0" applyFont="1" applyFill="1" applyBorder="1" applyAlignment="1">
      <alignment horizontal="center" vertical="center" wrapText="1"/>
    </xf>
    <xf numFmtId="166" fontId="23" fillId="0" borderId="2" xfId="0" applyNumberFormat="1" applyFont="1" applyBorder="1" applyAlignment="1">
      <alignment horizontal="center" vertical="center" wrapText="1"/>
    </xf>
    <xf numFmtId="166" fontId="23" fillId="0" borderId="3"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9" fillId="12" borderId="1" xfId="3" applyFont="1" applyFill="1" applyBorder="1" applyAlignment="1" applyProtection="1">
      <alignment horizontal="left" vertical="center" wrapText="1"/>
      <protection locked="0"/>
    </xf>
    <xf numFmtId="164" fontId="4" fillId="0" borderId="1" xfId="14" applyNumberFormat="1" applyFont="1" applyBorder="1" applyAlignment="1">
      <alignment horizontal="center" vertical="center" wrapText="1"/>
    </xf>
    <xf numFmtId="49" fontId="23" fillId="0" borderId="2" xfId="3" applyFont="1" applyBorder="1" applyAlignment="1" applyProtection="1">
      <alignment horizontal="center" vertical="center"/>
    </xf>
    <xf numFmtId="49" fontId="23" fillId="0" borderId="3" xfId="3" applyFont="1" applyBorder="1" applyAlignment="1" applyProtection="1">
      <alignment horizontal="center" vertical="center"/>
    </xf>
    <xf numFmtId="0" fontId="4" fillId="17" borderId="2"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49" fontId="9" fillId="12" borderId="4" xfId="3"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2" xfId="0" quotePrefix="1" applyNumberFormat="1" applyFont="1" applyFill="1" applyBorder="1" applyAlignment="1" applyProtection="1">
      <alignment horizontal="center" vertical="center" wrapText="1"/>
      <protection locked="0"/>
    </xf>
    <xf numFmtId="49" fontId="4" fillId="2" borderId="3" xfId="0" quotePrefix="1" applyNumberFormat="1" applyFont="1" applyFill="1" applyBorder="1" applyAlignment="1" applyProtection="1">
      <alignment horizontal="center" vertical="center" wrapText="1"/>
      <protection locked="0"/>
    </xf>
    <xf numFmtId="44" fontId="9" fillId="11" borderId="2" xfId="1" applyFont="1" applyFill="1" applyBorder="1" applyAlignment="1" applyProtection="1">
      <alignment horizontal="center" vertical="center" wrapText="1"/>
    </xf>
    <xf numFmtId="44" fontId="9" fillId="11" borderId="3" xfId="1" applyFont="1" applyFill="1" applyBorder="1" applyAlignment="1" applyProtection="1">
      <alignment horizontal="center" vertical="center" wrapText="1"/>
    </xf>
    <xf numFmtId="0" fontId="21" fillId="15" borderId="2" xfId="0" applyFont="1" applyFill="1" applyBorder="1" applyAlignment="1">
      <alignment horizontal="center" vertical="center" wrapText="1"/>
    </xf>
    <xf numFmtId="0" fontId="21" fillId="15" borderId="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1" fillId="15" borderId="3" xfId="0" applyFont="1" applyFill="1" applyBorder="1" applyAlignment="1">
      <alignment horizontal="center" vertical="center" wrapText="1"/>
    </xf>
    <xf numFmtId="49" fontId="4" fillId="12" borderId="4" xfId="3" applyFont="1" applyFill="1" applyBorder="1" applyAlignment="1" applyProtection="1">
      <alignment horizontal="center" vertical="center" wrapText="1"/>
    </xf>
    <xf numFmtId="0" fontId="4" fillId="0" borderId="4" xfId="0" applyFont="1" applyBorder="1" applyAlignment="1">
      <alignment horizontal="center" vertical="center" wrapText="1"/>
    </xf>
    <xf numFmtId="3" fontId="4" fillId="14" borderId="4" xfId="0" applyNumberFormat="1" applyFont="1" applyFill="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44" fontId="16" fillId="11" borderId="4" xfId="1" applyFont="1" applyFill="1" applyBorder="1" applyAlignment="1" applyProtection="1">
      <alignment horizontal="center" vertical="center" wrapText="1"/>
    </xf>
    <xf numFmtId="44" fontId="4" fillId="11" borderId="2" xfId="1" applyFont="1" applyFill="1" applyBorder="1" applyAlignment="1" applyProtection="1">
      <alignment horizontal="center" vertical="center" wrapText="1"/>
    </xf>
    <xf numFmtId="44" fontId="4" fillId="11" borderId="4" xfId="1" applyFont="1" applyFill="1" applyBorder="1" applyAlignment="1" applyProtection="1">
      <alignment horizontal="center" vertical="center" wrapText="1"/>
    </xf>
    <xf numFmtId="0" fontId="37" fillId="2" borderId="3" xfId="0" applyFont="1" applyFill="1" applyBorder="1" applyAlignment="1" applyProtection="1">
      <alignment vertical="center" wrapText="1"/>
      <protection locked="0"/>
    </xf>
    <xf numFmtId="0" fontId="4" fillId="0" borderId="1" xfId="0" quotePrefix="1" applyFont="1" applyBorder="1" applyAlignment="1" applyProtection="1">
      <alignment horizontal="center" vertical="center" wrapText="1"/>
      <protection locked="0"/>
    </xf>
    <xf numFmtId="44" fontId="16" fillId="11" borderId="1" xfId="1" applyFont="1" applyFill="1" applyBorder="1" applyAlignment="1" applyProtection="1">
      <alignment horizontal="center" vertical="center" wrapText="1"/>
      <protection locked="0"/>
    </xf>
    <xf numFmtId="0" fontId="4" fillId="15" borderId="2"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4" xfId="0" quotePrefix="1" applyNumberFormat="1" applyFont="1" applyFill="1" applyBorder="1" applyAlignment="1" applyProtection="1">
      <alignment horizontal="center" vertical="center" wrapText="1"/>
      <protection locked="0"/>
    </xf>
    <xf numFmtId="0" fontId="4" fillId="2" borderId="1" xfId="0" quotePrefix="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20" borderId="3" xfId="0" applyFont="1" applyFill="1" applyBorder="1" applyAlignment="1" applyProtection="1">
      <alignment horizontal="center" vertical="center"/>
      <protection locked="0"/>
    </xf>
    <xf numFmtId="44" fontId="9" fillId="11" borderId="1" xfId="1" applyFont="1" applyFill="1" applyBorder="1" applyAlignment="1" applyProtection="1">
      <alignment horizontal="center" vertical="center" wrapText="1"/>
    </xf>
    <xf numFmtId="44" fontId="9" fillId="11" borderId="4" xfId="1" applyFont="1" applyFill="1" applyBorder="1" applyAlignment="1" applyProtection="1">
      <alignment horizontal="center" vertical="center" wrapText="1"/>
    </xf>
    <xf numFmtId="0" fontId="4" fillId="2" borderId="4" xfId="0" quotePrefix="1" applyFont="1" applyFill="1" applyBorder="1" applyAlignment="1" applyProtection="1">
      <alignment horizontal="center" wrapText="1"/>
      <protection locked="0"/>
    </xf>
    <xf numFmtId="0" fontId="4" fillId="0" borderId="1" xfId="0" applyFont="1" applyBorder="1" applyAlignment="1">
      <alignment horizontal="center" vertical="center" wrapText="1"/>
    </xf>
    <xf numFmtId="44" fontId="4" fillId="11" borderId="1" xfId="1" applyFont="1" applyFill="1" applyBorder="1" applyAlignment="1" applyProtection="1">
      <alignment horizontal="center" vertical="center" wrapText="1"/>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7" fillId="7" borderId="1" xfId="0" applyFont="1" applyFill="1" applyBorder="1" applyAlignment="1" applyProtection="1">
      <alignment horizontal="center" vertical="center"/>
      <protection hidden="1"/>
    </xf>
    <xf numFmtId="3" fontId="4" fillId="12" borderId="2" xfId="0" applyNumberFormat="1" applyFont="1" applyFill="1" applyBorder="1" applyAlignment="1">
      <alignment horizontal="left" vertical="center" wrapText="1"/>
    </xf>
    <xf numFmtId="3" fontId="4" fillId="12" borderId="3" xfId="0" applyNumberFormat="1"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3" xfId="0" applyFont="1" applyFill="1" applyBorder="1" applyAlignment="1">
      <alignment horizontal="left" vertical="center" wrapText="1"/>
    </xf>
    <xf numFmtId="3" fontId="4" fillId="14" borderId="2" xfId="0" applyNumberFormat="1" applyFont="1" applyFill="1" applyBorder="1" applyAlignment="1">
      <alignment horizontal="left" vertical="center" wrapText="1"/>
    </xf>
    <xf numFmtId="3" fontId="4" fillId="14" borderId="3" xfId="0" applyNumberFormat="1" applyFont="1" applyFill="1" applyBorder="1" applyAlignment="1">
      <alignment horizontal="left" vertical="center" wrapText="1"/>
    </xf>
    <xf numFmtId="3" fontId="4" fillId="12" borderId="4" xfId="0" applyNumberFormat="1" applyFont="1" applyFill="1" applyBorder="1" applyAlignment="1">
      <alignment horizontal="left" vertical="center" wrapText="1"/>
    </xf>
    <xf numFmtId="0" fontId="4" fillId="14" borderId="4" xfId="0" applyFont="1" applyFill="1" applyBorder="1" applyAlignment="1">
      <alignment horizontal="left" vertical="center" wrapText="1"/>
    </xf>
    <xf numFmtId="3" fontId="4" fillId="14" borderId="4" xfId="0" applyNumberFormat="1" applyFont="1" applyFill="1" applyBorder="1" applyAlignment="1">
      <alignment horizontal="left" vertical="center" wrapText="1"/>
    </xf>
    <xf numFmtId="0" fontId="4" fillId="18" borderId="2" xfId="0" applyFont="1" applyFill="1" applyBorder="1" applyAlignment="1">
      <alignment horizontal="left" vertical="center" wrapText="1"/>
    </xf>
    <xf numFmtId="0" fontId="4" fillId="18" borderId="4" xfId="0" applyFont="1" applyFill="1" applyBorder="1" applyAlignment="1">
      <alignment horizontal="left" vertical="center" wrapText="1"/>
    </xf>
    <xf numFmtId="0" fontId="4" fillId="18" borderId="3" xfId="0" applyFont="1" applyFill="1" applyBorder="1" applyAlignment="1">
      <alignment horizontal="left" vertical="center" wrapText="1"/>
    </xf>
    <xf numFmtId="0" fontId="7" fillId="3" borderId="1" xfId="0" applyFont="1" applyFill="1" applyBorder="1" applyAlignment="1">
      <alignment horizontal="center" vertical="center"/>
    </xf>
    <xf numFmtId="0" fontId="7" fillId="0" borderId="1" xfId="0" applyFont="1" applyBorder="1" applyAlignment="1">
      <alignment horizontal="center" vertical="center"/>
    </xf>
    <xf numFmtId="0" fontId="7" fillId="5" borderId="1" xfId="2" applyFont="1" applyFill="1" applyBorder="1" applyAlignment="1" applyProtection="1">
      <alignment horizontal="center" vertical="center" wrapText="1"/>
    </xf>
    <xf numFmtId="0" fontId="4" fillId="17" borderId="2" xfId="0" applyFont="1" applyFill="1" applyBorder="1" applyAlignment="1">
      <alignment horizontal="left" vertical="center" wrapText="1"/>
    </xf>
    <xf numFmtId="0" fontId="4" fillId="17" borderId="4" xfId="0" applyFont="1" applyFill="1" applyBorder="1" applyAlignment="1">
      <alignment horizontal="left" vertical="center" wrapText="1"/>
    </xf>
    <xf numFmtId="0" fontId="4" fillId="17" borderId="3" xfId="0" applyFont="1" applyFill="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13" borderId="3" xfId="0" applyFont="1" applyFill="1" applyBorder="1" applyAlignment="1">
      <alignment horizontal="center" vertical="center" wrapText="1"/>
    </xf>
    <xf numFmtId="49" fontId="9" fillId="12" borderId="1" xfId="3" applyFont="1" applyFill="1" applyBorder="1" applyAlignment="1" applyProtection="1">
      <alignment horizontal="center" vertical="center" wrapText="1"/>
    </xf>
    <xf numFmtId="0" fontId="8" fillId="0" borderId="2" xfId="11" applyFont="1" applyFill="1" applyBorder="1" applyAlignment="1" applyProtection="1">
      <alignment horizontal="left" vertical="center"/>
      <protection hidden="1"/>
    </xf>
    <xf numFmtId="0" fontId="8" fillId="0" borderId="3" xfId="11" applyFont="1" applyFill="1" applyBorder="1" applyAlignment="1" applyProtection="1">
      <alignment horizontal="left" vertical="center"/>
      <protection hidden="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4" fillId="16" borderId="2" xfId="0" applyFont="1" applyFill="1" applyBorder="1" applyAlignment="1">
      <alignment horizontal="left" vertical="center"/>
    </xf>
    <xf numFmtId="0" fontId="4" fillId="16" borderId="4" xfId="0" applyFont="1" applyFill="1" applyBorder="1" applyAlignment="1">
      <alignment horizontal="left" vertical="center"/>
    </xf>
    <xf numFmtId="0" fontId="4" fillId="16" borderId="3" xfId="0" applyFont="1" applyFill="1" applyBorder="1" applyAlignment="1">
      <alignment horizontal="left"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14" fontId="4" fillId="2" borderId="1" xfId="0" applyNumberFormat="1" applyFont="1" applyFill="1" applyBorder="1" applyAlignment="1" applyProtection="1">
      <alignment horizontal="center" vertical="center"/>
      <protection locked="0"/>
    </xf>
    <xf numFmtId="14" fontId="4" fillId="0" borderId="1" xfId="0" applyNumberFormat="1" applyFont="1" applyBorder="1" applyAlignment="1" applyProtection="1">
      <alignment horizontal="center" vertical="center"/>
      <protection locked="0"/>
    </xf>
    <xf numFmtId="0" fontId="7" fillId="6" borderId="1" xfId="0" applyFont="1" applyFill="1" applyBorder="1" applyAlignment="1" applyProtection="1">
      <alignment horizontal="center" vertical="center"/>
      <protection hidden="1"/>
    </xf>
    <xf numFmtId="0" fontId="4" fillId="17" borderId="2" xfId="0" applyFont="1" applyFill="1" applyBorder="1" applyAlignment="1" applyProtection="1">
      <alignment horizontal="left" vertical="center" wrapText="1"/>
      <protection locked="0"/>
    </xf>
    <xf numFmtId="0" fontId="4" fillId="17" borderId="3" xfId="0" applyFont="1" applyFill="1" applyBorder="1" applyAlignment="1" applyProtection="1">
      <alignment horizontal="left" vertical="center" wrapText="1"/>
      <protection locked="0"/>
    </xf>
    <xf numFmtId="0" fontId="8" fillId="0" borderId="4" xfId="11" applyFont="1" applyFill="1" applyBorder="1" applyAlignment="1" applyProtection="1">
      <alignment horizontal="left" vertical="center"/>
      <protection hidden="1"/>
    </xf>
    <xf numFmtId="0" fontId="4" fillId="13" borderId="2" xfId="0" applyFont="1" applyFill="1" applyBorder="1" applyAlignment="1">
      <alignment horizontal="left" vertical="center" wrapText="1"/>
    </xf>
    <xf numFmtId="0" fontId="4" fillId="13" borderId="3" xfId="0" applyFont="1" applyFill="1" applyBorder="1" applyAlignment="1">
      <alignment horizontal="left" vertical="center" wrapText="1"/>
    </xf>
    <xf numFmtId="164" fontId="4" fillId="0" borderId="4" xfId="14" applyNumberFormat="1" applyFont="1" applyBorder="1" applyAlignment="1">
      <alignment horizontal="right" vertical="center" wrapText="1"/>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13" borderId="4" xfId="0" applyFont="1" applyFill="1" applyBorder="1" applyAlignment="1">
      <alignment horizontal="left" vertical="center" wrapText="1"/>
    </xf>
    <xf numFmtId="0" fontId="4" fillId="12" borderId="1" xfId="0" applyFont="1" applyFill="1" applyBorder="1" applyAlignment="1">
      <alignment horizontal="center" vertical="center" wrapText="1"/>
    </xf>
    <xf numFmtId="44" fontId="4" fillId="11" borderId="4" xfId="14" applyFont="1" applyFill="1" applyBorder="1" applyAlignment="1" applyProtection="1">
      <alignment horizontal="center" vertical="center" wrapText="1"/>
    </xf>
    <xf numFmtId="6" fontId="4" fillId="2" borderId="2" xfId="1" applyNumberFormat="1" applyFont="1" applyFill="1" applyBorder="1" applyAlignment="1" applyProtection="1">
      <alignment horizontal="center" vertical="center" wrapText="1"/>
    </xf>
    <xf numFmtId="6" fontId="4" fillId="2" borderId="4" xfId="1" applyNumberFormat="1" applyFont="1" applyFill="1" applyBorder="1" applyAlignment="1" applyProtection="1">
      <alignment horizontal="center" vertical="center" wrapText="1"/>
    </xf>
    <xf numFmtId="6" fontId="4" fillId="2" borderId="3" xfId="1" applyNumberFormat="1" applyFont="1" applyFill="1" applyBorder="1" applyAlignment="1" applyProtection="1">
      <alignment horizontal="center" vertical="center" wrapText="1"/>
    </xf>
    <xf numFmtId="0" fontId="4" fillId="0" borderId="4" xfId="0" applyFont="1" applyBorder="1" applyAlignment="1">
      <alignment horizontal="center" vertical="center"/>
    </xf>
    <xf numFmtId="6" fontId="4" fillId="2" borderId="2" xfId="1" applyNumberFormat="1" applyFont="1" applyFill="1" applyBorder="1" applyAlignment="1" applyProtection="1">
      <alignment horizontal="center" vertical="center" wrapText="1"/>
      <protection locked="0"/>
    </xf>
    <xf numFmtId="6" fontId="4" fillId="2" borderId="4" xfId="1" applyNumberFormat="1" applyFont="1" applyFill="1" applyBorder="1" applyAlignment="1" applyProtection="1">
      <alignment horizontal="center" vertical="center" wrapText="1"/>
      <protection locked="0"/>
    </xf>
    <xf numFmtId="6" fontId="4" fillId="2" borderId="3" xfId="1"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49" fontId="4" fillId="12" borderId="1" xfId="3" applyFont="1" applyFill="1" applyBorder="1" applyAlignment="1" applyProtection="1">
      <alignment horizontal="center" vertical="center" wrapText="1"/>
    </xf>
    <xf numFmtId="0" fontId="4" fillId="17" borderId="4" xfId="0" applyFont="1" applyFill="1" applyBorder="1" applyAlignment="1">
      <alignment horizontal="center" vertical="center" wrapText="1"/>
    </xf>
    <xf numFmtId="0" fontId="10" fillId="0" borderId="4" xfId="0" applyFont="1" applyBorder="1" applyAlignment="1">
      <alignment horizontal="center" vertical="center"/>
    </xf>
    <xf numFmtId="0" fontId="9" fillId="12" borderId="1" xfId="0" applyFont="1" applyFill="1" applyBorder="1" applyAlignment="1" applyProtection="1">
      <alignment horizontal="center" vertical="center" wrapText="1"/>
      <protection locked="0"/>
    </xf>
    <xf numFmtId="0" fontId="0" fillId="20" borderId="3" xfId="0"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9" fillId="2" borderId="4" xfId="0" applyFont="1" applyFill="1" applyBorder="1" applyAlignment="1">
      <alignment horizontal="center" vertical="center"/>
    </xf>
    <xf numFmtId="0" fontId="9" fillId="20" borderId="4" xfId="0" applyFont="1" applyFill="1" applyBorder="1" applyAlignment="1" applyProtection="1">
      <alignment horizontal="center" vertical="center"/>
      <protection locked="0"/>
    </xf>
    <xf numFmtId="164" fontId="4" fillId="0" borderId="4" xfId="14" applyNumberFormat="1" applyFont="1" applyBorder="1" applyAlignment="1">
      <alignment horizontal="center" vertical="center" wrapText="1"/>
    </xf>
    <xf numFmtId="0" fontId="8" fillId="0" borderId="4" xfId="11" applyFont="1" applyFill="1" applyBorder="1" applyAlignment="1" applyProtection="1">
      <alignment horizontal="center" vertical="center"/>
      <protection hidden="1"/>
    </xf>
    <xf numFmtId="3" fontId="4" fillId="12" borderId="4" xfId="0" applyNumberFormat="1" applyFont="1" applyFill="1" applyBorder="1" applyAlignment="1">
      <alignment horizontal="center" vertical="center" wrapText="1"/>
    </xf>
    <xf numFmtId="0" fontId="16" fillId="12" borderId="2"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6" fontId="40" fillId="2" borderId="5" xfId="1" applyNumberFormat="1" applyFont="1" applyFill="1" applyBorder="1" applyAlignment="1" applyProtection="1">
      <alignment horizontal="right" vertical="center" wrapText="1"/>
      <protection locked="0"/>
    </xf>
    <xf numFmtId="0" fontId="31" fillId="0" borderId="1" xfId="0" applyFont="1" applyBorder="1" applyAlignment="1" applyProtection="1">
      <alignment horizontal="center" vertical="center"/>
      <protection locked="0"/>
    </xf>
    <xf numFmtId="0" fontId="9" fillId="20" borderId="1" xfId="0" applyFont="1" applyFill="1" applyBorder="1" applyAlignment="1" applyProtection="1">
      <alignment horizontal="center" vertical="center"/>
      <protection locked="0"/>
    </xf>
    <xf numFmtId="6" fontId="31" fillId="2" borderId="2" xfId="0" applyNumberFormat="1" applyFont="1" applyFill="1" applyBorder="1" applyAlignment="1" applyProtection="1">
      <alignment horizontal="right" vertical="center"/>
      <protection locked="0"/>
    </xf>
    <xf numFmtId="0" fontId="31" fillId="20" borderId="2" xfId="0" applyFont="1" applyFill="1" applyBorder="1" applyAlignment="1" applyProtection="1">
      <alignment horizontal="center" vertical="center"/>
      <protection locked="0"/>
    </xf>
  </cellXfs>
  <cellStyles count="32">
    <cellStyle name="BodyStyle" xfId="3" xr:uid="{00000000-0005-0000-0000-000000000000}"/>
    <cellStyle name="HeaderStyle" xfId="2" xr:uid="{00000000-0005-0000-0000-000001000000}"/>
    <cellStyle name="Hipervínculo" xfId="11" builtinId="8"/>
    <cellStyle name="Hyperlink" xfId="4" xr:uid="{00000000-0005-0000-0000-000003000000}"/>
    <cellStyle name="Millares 2" xfId="7" xr:uid="{00000000-0005-0000-0000-000004000000}"/>
    <cellStyle name="Millares 2 2" xfId="27" xr:uid="{00000000-0005-0000-0000-000005000000}"/>
    <cellStyle name="Millares 2 3" xfId="22" xr:uid="{00000000-0005-0000-0000-000006000000}"/>
    <cellStyle name="Millares 2 4" xfId="16" xr:uid="{00000000-0005-0000-0000-000007000000}"/>
    <cellStyle name="Millares 3" xfId="10" xr:uid="{00000000-0005-0000-0000-000008000000}"/>
    <cellStyle name="Millares 3 2" xfId="29" xr:uid="{00000000-0005-0000-0000-000009000000}"/>
    <cellStyle name="Millares 3 3" xfId="24" xr:uid="{00000000-0005-0000-0000-00000A000000}"/>
    <cellStyle name="Millares 3 4" xfId="18" xr:uid="{00000000-0005-0000-0000-00000B000000}"/>
    <cellStyle name="Moneda" xfId="1" builtinId="4"/>
    <cellStyle name="Moneda [0] 2" xfId="9" xr:uid="{00000000-0005-0000-0000-00000D000000}"/>
    <cellStyle name="Moneda 2" xfId="8" xr:uid="{00000000-0005-0000-0000-00000E000000}"/>
    <cellStyle name="Moneda 2 2" xfId="28" xr:uid="{00000000-0005-0000-0000-00000F000000}"/>
    <cellStyle name="Moneda 2 3" xfId="23" xr:uid="{00000000-0005-0000-0000-000010000000}"/>
    <cellStyle name="Moneda 2 4" xfId="17" xr:uid="{00000000-0005-0000-0000-000011000000}"/>
    <cellStyle name="Moneda 3" xfId="5" xr:uid="{00000000-0005-0000-0000-000012000000}"/>
    <cellStyle name="Moneda 3 2" xfId="26" xr:uid="{00000000-0005-0000-0000-000013000000}"/>
    <cellStyle name="Moneda 3 3" xfId="21" xr:uid="{00000000-0005-0000-0000-000014000000}"/>
    <cellStyle name="Moneda 3 4" xfId="15" xr:uid="{00000000-0005-0000-0000-000015000000}"/>
    <cellStyle name="Moneda 4" xfId="20" xr:uid="{00000000-0005-0000-0000-000016000000}"/>
    <cellStyle name="Moneda 5" xfId="25" xr:uid="{00000000-0005-0000-0000-000017000000}"/>
    <cellStyle name="Moneda 6" xfId="19" xr:uid="{00000000-0005-0000-0000-000018000000}"/>
    <cellStyle name="Moneda 7" xfId="14" xr:uid="{00000000-0005-0000-0000-000019000000}"/>
    <cellStyle name="Moneda 8" xfId="30" xr:uid="{00000000-0005-0000-0000-00001A000000}"/>
    <cellStyle name="Moneda 9" xfId="31" xr:uid="{00000000-0005-0000-0000-00001B000000}"/>
    <cellStyle name="Normal" xfId="0" builtinId="0"/>
    <cellStyle name="Normal 2" xfId="12" xr:uid="{00000000-0005-0000-0000-00001D000000}"/>
    <cellStyle name="Normal 4" xfId="6" xr:uid="{00000000-0005-0000-0000-00001E000000}"/>
    <cellStyle name="Porcentaje" xfId="13" builtinId="5"/>
  </cellStyles>
  <dxfs count="46">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yrojasn/Downloads/FOR-PES-001_FichaProyecto%20Des%20de%20la%20Politica%20de%20Investigaci&#243;n%20-%20V8%20(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CO-JARODRIGUEZY\Administrativos\Users\Daniela\Dropbox\Mi%20PC%20(LAPTOP-0CLH4TP0)\Desktop\GIF%20-%202024\PROYECTOS%20DE%20INVERSI&#211;N\43201%20-%20VALMAR&#205;A\FORPES001-Construcci&#243;n%20de%20la%20Facultad%20de%20Educaci&#243;n%20F&#237;sica%20del%20proyecto%20VALMAR&#205;A%20V11.xlsx?E301544B" TargetMode="External"/><Relationship Id="rId1" Type="http://schemas.openxmlformats.org/officeDocument/2006/relationships/externalLinkPath" Target="file:///\\E301544B\FORPES001-Construcci&#243;n%20de%20la%20Facultad%20de%20Educaci&#243;n%20F&#237;sica%20del%20proyecto%20VALMAR&#205;A%20V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zcarate\Downloads\42101-%20Movilidad%20Docente%20y%20Estudiantil%202025-%20V03%20NUEVA%20VERSION%2011%20SEPTIEMBRE%20DE%202025%20para%20publica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zcarate\Downloads\FOR-PES-001_FichaProyectos_InversionV07-%2043202%20Infraestructura%20y%20Dotaci&#243;n%20V1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azcarate\Downloads\FOR-PES-001-%20Movimiento%20de%20ficha%20versi&#243;n%209%2010%20de%20septiembre%20del%202025%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azcarate\Downloads\FOR-PES-001_FichaProyectos_InversionV07_04%20Versi&#243;n%204%20Septiembre%202025%20VA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O-JARODRIGUEZY\Administrativos\Users\smazcaratez\Downloads\43103%20Gestion%20de%20bases%20de%20datos%202025-%20versio&#769;n%20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CO-JARODRIGUEZY\Administrativos\Usuario\Downloads\44201%20-%20ESTRATEGIA%20DE%20CUIDADO%20PARA%20EL%20POR-VENIR,%20UNIVERSIDAD%20PEDAG&#211;GICA%20NACIONAL%20-%20GIZ%20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azcarate\Downloads\FOR-PES-001_FichaProyectos_InversionV07%20-%2043203%20Nuevas%20instalaciones%20V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ndra/Downloads/441014%20-FOR-PES-001_Permanencia%20MEN%20-%20VAC%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yrojasn\Downloads\FOR-PES-001_FichaProyecto%20Des%20de%20la%20Politica%20de%20Investigaci&#243;n%20-%20V5%20CIUP%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pedagogicaedu-my.sharepoint.com/EJECUCI&#211;N%20PRESUPUESTAL%20PROYECTOS%20INTERNOS/CIUP%202024/PLANEACI&#211;N/VERSI&#211;N%2011/Ajuste%20PAA_Ficha%20de%20inversi&#243;n%20Des.%20de%20la%20Pol&#237;tica%20de%20Investigaci&#243;n%20V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PPLAZASA\Downloads\FOR-PES-001_Ficha%20Desarrollo%20de%20la%20Politica%20de%20Inv%202025%20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smazcaratez\Downloads\43103%20Gestion%20de%20bases%20de%20datos%202025-%20versio&#769;n%202%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yrojasn\Downloads\FOR-PES-001_FichaProyecto%20Des%20de%20la%20Politica%20de%20Investigaci&#243;n%20-%20V8%20(1).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OR-PES-001_FichaProyectos_InversionV07_Versi&#243;n%202_revisado%20sdp.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OR-PES-001_FichaProyectos_Inversion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TRASLADOS"/>
      <sheetName val="TD"/>
      <sheetName val="Fuentes"/>
      <sheetName val="Listas"/>
    </sheetNames>
    <sheetDataSet>
      <sheetData sheetId="0"/>
      <sheetData sheetId="1"/>
      <sheetData sheetId="2"/>
      <sheetData sheetId="3"/>
      <sheetData sheetId="4"/>
      <sheetData sheetId="5"/>
      <sheetData sheetId="6" refreshError="1">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refreshError="1"/>
      <sheetData sheetId="1" refreshError="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efreshError="1">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Fuentes"/>
      <sheetName val="Listas"/>
    </sheetNames>
    <sheetDataSet>
      <sheetData sheetId="0" refreshError="1"/>
      <sheetData sheetId="1" refreshError="1"/>
      <sheetData sheetId="2" refreshError="1"/>
      <sheetData sheetId="3" refreshError="1"/>
      <sheetData sheetId="4">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 Seguimiento"/>
      <sheetName val="PAA"/>
      <sheetName val="Hoja1"/>
      <sheetName val="Fuentes"/>
      <sheetName val="Listas"/>
    </sheetNames>
    <sheetDataSet>
      <sheetData sheetId="0"/>
      <sheetData sheetId="1"/>
      <sheetData sheetId="2"/>
      <sheetData sheetId="3"/>
      <sheetData sheetId="4"/>
      <sheetData sheetId="5">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Fuentes"/>
      <sheetName val="Listas"/>
    </sheetNames>
    <sheetDataSet>
      <sheetData sheetId="0" refreshError="1"/>
      <sheetData sheetId="1" refreshError="1"/>
      <sheetData sheetId="2" refreshError="1"/>
      <sheetData sheetId="3" refreshError="1"/>
      <sheetData sheetId="4">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TRASLADO"/>
      <sheetName val="Fuentes"/>
      <sheetName val="Listas"/>
    </sheetNames>
    <sheetDataSet>
      <sheetData sheetId="0" refreshError="1"/>
      <sheetData sheetId="1" refreshError="1"/>
      <sheetData sheetId="2" refreshError="1"/>
      <sheetData sheetId="3" refreshError="1"/>
      <sheetData sheetId="4" refreshError="1"/>
      <sheetData sheetId="5">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21.20.06</v>
          </cell>
          <cell r="C139" t="str">
            <v>Recursos del balance cooperativas Gestión</v>
          </cell>
        </row>
        <row r="140">
          <cell r="B140" t="str">
            <v>21.26.01</v>
          </cell>
          <cell r="C140" t="str">
            <v>Recursos del Balance - Estampilla UPN</v>
          </cell>
        </row>
        <row r="141">
          <cell r="B141" t="str">
            <v>21.26.02</v>
          </cell>
          <cell r="C141" t="str">
            <v>Rendimientos Financieros - Estampilla UPN</v>
          </cell>
        </row>
        <row r="142">
          <cell r="B142">
            <v>26</v>
          </cell>
          <cell r="C142" t="str">
            <v>Recursos Estampilla UPN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refreshError="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sheetData sheetId="4" refreshError="1">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PDI"/>
      <sheetName val="PAA Inversión 2025 -UPN"/>
      <sheetName val="Listas"/>
      <sheetName val="presupuesto"/>
      <sheetName val="LISTAS SEGUI"/>
      <sheetName val="Hoja1"/>
    </sheetNames>
    <sheetDataSet>
      <sheetData sheetId="0" refreshError="1"/>
      <sheetData sheetId="1" refreshError="1"/>
      <sheetData sheetId="2" refreshError="1"/>
      <sheetData sheetId="3" refreshError="1"/>
      <sheetData sheetId="4" refreshError="1">
        <row r="135">
          <cell r="A135">
            <v>41101</v>
          </cell>
          <cell r="B135" t="str">
            <v>DIGNIFICACIÓN DE LA LABOR DOCENTE</v>
          </cell>
          <cell r="C135">
            <v>41101</v>
          </cell>
        </row>
        <row r="136">
          <cell r="A136">
            <v>41102</v>
          </cell>
          <cell r="B136" t="str">
            <v>FORMACIÓN DE LENGUA EXTRANJERA</v>
          </cell>
          <cell r="C136">
            <v>41102</v>
          </cell>
        </row>
        <row r="137">
          <cell r="A137">
            <v>41201</v>
          </cell>
          <cell r="B137" t="str">
            <v>FORMACIÓN ACADÉMICA Y DESARROLLO PROFESORA</v>
          </cell>
          <cell r="C137">
            <v>41201</v>
          </cell>
        </row>
        <row r="138">
          <cell r="A138">
            <v>42101</v>
          </cell>
          <cell r="B138" t="str">
            <v>MOVILIDAD DOCENTE Y ESTUDIANTIL</v>
          </cell>
          <cell r="C138">
            <v>42101</v>
          </cell>
        </row>
        <row r="139">
          <cell r="A139">
            <v>42102</v>
          </cell>
          <cell r="B139" t="str">
            <v>DESARROLLO DE LA POLÍTICA DE INVESTIGACIÓN UPN</v>
          </cell>
          <cell r="C139">
            <v>42102</v>
          </cell>
        </row>
        <row r="140">
          <cell r="A140">
            <v>42103</v>
          </cell>
          <cell r="B140" t="str">
            <v>MEJORAMIENTO DE LA PRODUCCIÓN, CIRCULACIÓN Y APROPIACIÓN SOCIAL DEL CONOCIMIENTO</v>
          </cell>
          <cell r="C140">
            <v>42103</v>
          </cell>
        </row>
        <row r="141">
          <cell r="A141">
            <v>43101</v>
          </cell>
          <cell r="B141" t="str">
            <v>MEJORAMIENTO DE LA GESTIÓN INSTITUCIONAL DE LA UPN</v>
          </cell>
          <cell r="C141">
            <v>43101</v>
          </cell>
        </row>
        <row r="142">
          <cell r="A142">
            <v>43102</v>
          </cell>
          <cell r="B142" t="str">
            <v>MEJORAMIENTO DE LA INFRAESTRUCTURA TECNOLÓGICA</v>
          </cell>
          <cell r="C142">
            <v>43102</v>
          </cell>
        </row>
        <row r="143">
          <cell r="A143">
            <v>43103</v>
          </cell>
          <cell r="B143" t="str">
            <v xml:space="preserve">GESTIÓN DE BASES DE DATOS E INFRAESTRUCTURA BIBLIOGRAFICA </v>
          </cell>
          <cell r="C143">
            <v>43103</v>
          </cell>
        </row>
        <row r="144">
          <cell r="A144">
            <v>43104</v>
          </cell>
          <cell r="B144" t="str">
            <v>GESTIÓN Y MEMORIA DOCUMENTAL INSTITUCIONAL</v>
          </cell>
          <cell r="C144">
            <v>43104</v>
          </cell>
        </row>
        <row r="145">
          <cell r="A145">
            <v>43201</v>
          </cell>
          <cell r="B145" t="str">
            <v>CONSTRUCCIÓN DE LA FACULTAD DE EDUCACIÓN FÍSICA DEL PROYECTO VALMARÍA</v>
          </cell>
          <cell r="C145">
            <v>43201</v>
          </cell>
        </row>
        <row r="146">
          <cell r="A146">
            <v>43202</v>
          </cell>
          <cell r="B146" t="str">
            <v>GESTIÓN Y MEJORAMIENTO DE LA INFRAESTRUCTURA Y DOTACIÓN UPN</v>
          </cell>
          <cell r="C146">
            <v>43202</v>
          </cell>
        </row>
        <row r="147">
          <cell r="A147">
            <v>43203</v>
          </cell>
          <cell r="B147" t="str">
            <v>CONSTRUCCIÓN Y ADQUISICIÓN DE NUEVAS INSTALACIONES</v>
          </cell>
          <cell r="C147">
            <v>43203</v>
          </cell>
        </row>
        <row r="148">
          <cell r="A148">
            <v>44101</v>
          </cell>
          <cell r="B148" t="str">
            <v>BIENESTAR ESTUDIANTIL INTEGRAL</v>
          </cell>
          <cell r="C148">
            <v>44101</v>
          </cell>
        </row>
        <row r="149">
          <cell r="A149">
            <v>44102</v>
          </cell>
          <cell r="B149" t="str">
            <v>FORTALECIMIENTO DEL ACCESO, LA PERMANENCIA Y LA CALIDAD DE LA EDUCACIÓN SUPERIOR  UPN - ATENEA</v>
          </cell>
          <cell r="C149">
            <v>44102</v>
          </cell>
        </row>
        <row r="150">
          <cell r="A150">
            <v>44201</v>
          </cell>
          <cell r="B150" t="str">
            <v>ESTRATEGIA DE CUIDADO PARA EL POR-VENIR, UNIVERSIDAD PEDAGÓGICA NACIONAL - GIZ</v>
          </cell>
          <cell r="C150">
            <v>44103</v>
          </cell>
        </row>
      </sheetData>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Hoja1"/>
      <sheetName val="Fuentes"/>
      <sheetName val="Listas"/>
    </sheetNames>
    <sheetDataSet>
      <sheetData sheetId="0"/>
      <sheetData sheetId="1"/>
      <sheetData sheetId="2"/>
      <sheetData sheetId="3"/>
      <sheetData sheetId="4"/>
      <sheetData sheetId="5">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Fuentes"/>
      <sheetName val="Listas"/>
    </sheetNames>
    <sheetDataSet>
      <sheetData sheetId="0"/>
      <sheetData sheetId="1"/>
      <sheetData sheetId="2"/>
      <sheetData sheetId="3"/>
      <sheetData sheetId="4">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21.20.06</v>
          </cell>
          <cell r="C139" t="str">
            <v>Recursos del Balance - Recursos Propios-Cooperativas</v>
          </cell>
        </row>
        <row r="140">
          <cell r="B140" t="str">
            <v>21.26.01</v>
          </cell>
          <cell r="C140" t="str">
            <v>Recursos del Balance - Estampilla UPN</v>
          </cell>
        </row>
        <row r="141">
          <cell r="B141" t="str">
            <v>21.26.02</v>
          </cell>
          <cell r="C141" t="str">
            <v>Rendimientos Financieros - Estampilla UPN</v>
          </cell>
        </row>
        <row r="142">
          <cell r="B142">
            <v>26</v>
          </cell>
          <cell r="C142" t="str">
            <v>Recursos Estampilla UPN</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seguimiento "/>
      <sheetName val="Listas"/>
      <sheetName val="Fuentes"/>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Seguimiento"/>
      <sheetName val="Listas"/>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ac@upn.edu.co" TargetMode="External"/><Relationship Id="rId18" Type="http://schemas.openxmlformats.org/officeDocument/2006/relationships/hyperlink" Target="mailto:vac@upn.edu.co" TargetMode="External"/><Relationship Id="rId26" Type="http://schemas.openxmlformats.org/officeDocument/2006/relationships/hyperlink" Target="mailto:contratacion@pedagogica.edu.co" TargetMode="External"/><Relationship Id="rId39" Type="http://schemas.openxmlformats.org/officeDocument/2006/relationships/hyperlink" Target="mailto:VAD@PEDAGOGICA.EDU.CO" TargetMode="External"/><Relationship Id="rId21" Type="http://schemas.openxmlformats.org/officeDocument/2006/relationships/hyperlink" Target="mailto:vac@upn.edu.co" TargetMode="External"/><Relationship Id="rId34" Type="http://schemas.openxmlformats.org/officeDocument/2006/relationships/hyperlink" Target="mailto:VAD@PEDAGOGICA.EDU.CO" TargetMode="External"/><Relationship Id="rId42" Type="http://schemas.openxmlformats.org/officeDocument/2006/relationships/hyperlink" Target="mailto:VAD@PEDAGOGICA.EDU.CO" TargetMode="External"/><Relationship Id="rId47" Type="http://schemas.openxmlformats.org/officeDocument/2006/relationships/hyperlink" Target="mailto:VAD@PEDAGOGICA.EDU.CO" TargetMode="External"/><Relationship Id="rId50" Type="http://schemas.openxmlformats.org/officeDocument/2006/relationships/hyperlink" Target="mailto:VAD@PEDAGOGICA.EDU.CO" TargetMode="External"/><Relationship Id="rId55" Type="http://schemas.openxmlformats.org/officeDocument/2006/relationships/hyperlink" Target="mailto:VAD@PEDAGOGICA.EDU.CO" TargetMode="External"/><Relationship Id="rId7" Type="http://schemas.openxmlformats.org/officeDocument/2006/relationships/hyperlink" Target="mailto:vac@upn.edu.co" TargetMode="External"/><Relationship Id="rId2" Type="http://schemas.openxmlformats.org/officeDocument/2006/relationships/hyperlink" Target="mailto:vac@upn.edu.co" TargetMode="External"/><Relationship Id="rId16" Type="http://schemas.openxmlformats.org/officeDocument/2006/relationships/hyperlink" Target="mailto:vac@upn.edu.co" TargetMode="External"/><Relationship Id="rId29" Type="http://schemas.openxmlformats.org/officeDocument/2006/relationships/hyperlink" Target="mailto:vac@upn.edu.co" TargetMode="External"/><Relationship Id="rId11" Type="http://schemas.openxmlformats.org/officeDocument/2006/relationships/hyperlink" Target="mailto:vac@upn.edu.co" TargetMode="External"/><Relationship Id="rId24" Type="http://schemas.openxmlformats.org/officeDocument/2006/relationships/hyperlink" Target="mailto:contratacion@pedagogica.edu.co" TargetMode="External"/><Relationship Id="rId32" Type="http://schemas.openxmlformats.org/officeDocument/2006/relationships/hyperlink" Target="mailto:VAD@PEDAGOGICA.EDU.CO" TargetMode="External"/><Relationship Id="rId37" Type="http://schemas.openxmlformats.org/officeDocument/2006/relationships/hyperlink" Target="mailto:VAD@PEDAGOGICA.EDU.CO" TargetMode="External"/><Relationship Id="rId40" Type="http://schemas.openxmlformats.org/officeDocument/2006/relationships/hyperlink" Target="mailto:VAD@PEDAGOGICA.EDU.CO" TargetMode="External"/><Relationship Id="rId45" Type="http://schemas.openxmlformats.org/officeDocument/2006/relationships/hyperlink" Target="mailto:VAD@PEDAGOGICA.EDU.CO" TargetMode="External"/><Relationship Id="rId53" Type="http://schemas.openxmlformats.org/officeDocument/2006/relationships/hyperlink" Target="mailto:VAD@PEDAGOGICA.EDU.CO" TargetMode="External"/><Relationship Id="rId58" Type="http://schemas.openxmlformats.org/officeDocument/2006/relationships/hyperlink" Target="mailto:VAD@PEDAGOGICA.EDU.CO" TargetMode="External"/><Relationship Id="rId5" Type="http://schemas.openxmlformats.org/officeDocument/2006/relationships/hyperlink" Target="mailto:vac@upn.edu.co" TargetMode="External"/><Relationship Id="rId61" Type="http://schemas.openxmlformats.org/officeDocument/2006/relationships/comments" Target="../comments1.xml"/><Relationship Id="rId19" Type="http://schemas.openxmlformats.org/officeDocument/2006/relationships/hyperlink" Target="mailto:vac@upn.edu.co" TargetMode="External"/><Relationship Id="rId14" Type="http://schemas.openxmlformats.org/officeDocument/2006/relationships/hyperlink" Target="mailto:vac@upn.edu.co" TargetMode="External"/><Relationship Id="rId22" Type="http://schemas.openxmlformats.org/officeDocument/2006/relationships/hyperlink" Target="mailto:vac@upn.edu.co" TargetMode="External"/><Relationship Id="rId27" Type="http://schemas.openxmlformats.org/officeDocument/2006/relationships/hyperlink" Target="mailto:contratacion@pedagogica.edu.co" TargetMode="External"/><Relationship Id="rId30" Type="http://schemas.openxmlformats.org/officeDocument/2006/relationships/hyperlink" Target="mailto:vac@upn.edu.co" TargetMode="External"/><Relationship Id="rId35" Type="http://schemas.openxmlformats.org/officeDocument/2006/relationships/hyperlink" Target="mailto:VAD@PEDAGOGICA.EDU.CO" TargetMode="External"/><Relationship Id="rId43" Type="http://schemas.openxmlformats.org/officeDocument/2006/relationships/hyperlink" Target="mailto:VAD@PEDAGOGICA.EDU.CO" TargetMode="External"/><Relationship Id="rId48" Type="http://schemas.openxmlformats.org/officeDocument/2006/relationships/hyperlink" Target="mailto:VAD@PEDAGOGICA.EDU.CO" TargetMode="External"/><Relationship Id="rId56" Type="http://schemas.openxmlformats.org/officeDocument/2006/relationships/hyperlink" Target="mailto:VAD@PEDAGOGICA.EDU.CO" TargetMode="External"/><Relationship Id="rId8" Type="http://schemas.openxmlformats.org/officeDocument/2006/relationships/hyperlink" Target="mailto:vac@upn.edu.co" TargetMode="External"/><Relationship Id="rId51" Type="http://schemas.openxmlformats.org/officeDocument/2006/relationships/hyperlink" Target="mailto:VAD@PEDAGOGICA.EDU.CO" TargetMode="External"/><Relationship Id="rId3" Type="http://schemas.openxmlformats.org/officeDocument/2006/relationships/hyperlink" Target="mailto:vac@upn.edu.co" TargetMode="External"/><Relationship Id="rId12" Type="http://schemas.openxmlformats.org/officeDocument/2006/relationships/hyperlink" Target="mailto:vac@upn.edu.co" TargetMode="External"/><Relationship Id="rId17" Type="http://schemas.openxmlformats.org/officeDocument/2006/relationships/hyperlink" Target="mailto:vac@upn.edu.co" TargetMode="External"/><Relationship Id="rId25" Type="http://schemas.openxmlformats.org/officeDocument/2006/relationships/hyperlink" Target="mailto:contratacion@pedagogica.edu.co" TargetMode="External"/><Relationship Id="rId33" Type="http://schemas.openxmlformats.org/officeDocument/2006/relationships/hyperlink" Target="mailto:VAD@PEDAGOGICA.EDU.CO" TargetMode="External"/><Relationship Id="rId38" Type="http://schemas.openxmlformats.org/officeDocument/2006/relationships/hyperlink" Target="mailto:VAD@PEDAGOGICA.EDU.CO" TargetMode="External"/><Relationship Id="rId46" Type="http://schemas.openxmlformats.org/officeDocument/2006/relationships/hyperlink" Target="mailto:VAD@PEDAGOGICA.EDU.CO" TargetMode="External"/><Relationship Id="rId59" Type="http://schemas.openxmlformats.org/officeDocument/2006/relationships/printerSettings" Target="../printerSettings/printerSettings1.bin"/><Relationship Id="rId20" Type="http://schemas.openxmlformats.org/officeDocument/2006/relationships/hyperlink" Target="mailto:vac@upn.edu.co" TargetMode="External"/><Relationship Id="rId41" Type="http://schemas.openxmlformats.org/officeDocument/2006/relationships/hyperlink" Target="mailto:VAD@PEDAGOGICA.EDU.CO" TargetMode="External"/><Relationship Id="rId54" Type="http://schemas.openxmlformats.org/officeDocument/2006/relationships/hyperlink" Target="mailto:VAD@PEDAGOGICA.EDU.CO" TargetMode="External"/><Relationship Id="rId1" Type="http://schemas.openxmlformats.org/officeDocument/2006/relationships/hyperlink" Target="mailto:vac@upn.edu.co" TargetMode="External"/><Relationship Id="rId6" Type="http://schemas.openxmlformats.org/officeDocument/2006/relationships/hyperlink" Target="mailto:vac@upn.edu.co" TargetMode="External"/><Relationship Id="rId15" Type="http://schemas.openxmlformats.org/officeDocument/2006/relationships/hyperlink" Target="mailto:vac@upn.edu.co" TargetMode="External"/><Relationship Id="rId23" Type="http://schemas.openxmlformats.org/officeDocument/2006/relationships/hyperlink" Target="mailto:vgu@pedagogica.edu.co" TargetMode="External"/><Relationship Id="rId28" Type="http://schemas.openxmlformats.org/officeDocument/2006/relationships/hyperlink" Target="mailto:vac@upn.edu.co" TargetMode="External"/><Relationship Id="rId36" Type="http://schemas.openxmlformats.org/officeDocument/2006/relationships/hyperlink" Target="mailto:VAD@PEDAGOGICA.EDU.CO" TargetMode="External"/><Relationship Id="rId49" Type="http://schemas.openxmlformats.org/officeDocument/2006/relationships/hyperlink" Target="mailto:VAD@PEDAGOGICA.EDU.CO" TargetMode="External"/><Relationship Id="rId57" Type="http://schemas.openxmlformats.org/officeDocument/2006/relationships/hyperlink" Target="mailto:VAD@PEDAGOGICA.EDU.CO" TargetMode="External"/><Relationship Id="rId10" Type="http://schemas.openxmlformats.org/officeDocument/2006/relationships/hyperlink" Target="mailto:vac@upn.edu.co" TargetMode="External"/><Relationship Id="rId31" Type="http://schemas.openxmlformats.org/officeDocument/2006/relationships/hyperlink" Target="mailto:vac@upn.edu.co" TargetMode="External"/><Relationship Id="rId44" Type="http://schemas.openxmlformats.org/officeDocument/2006/relationships/hyperlink" Target="mailto:VAD@PEDAGOGICA.EDU.CO" TargetMode="External"/><Relationship Id="rId52" Type="http://schemas.openxmlformats.org/officeDocument/2006/relationships/hyperlink" Target="mailto:VAD@PEDAGOGICA.EDU.CO" TargetMode="External"/><Relationship Id="rId60" Type="http://schemas.openxmlformats.org/officeDocument/2006/relationships/vmlDrawing" Target="../drawings/vmlDrawing1.vml"/><Relationship Id="rId4" Type="http://schemas.openxmlformats.org/officeDocument/2006/relationships/hyperlink" Target="mailto:vac@upn.edu.co" TargetMode="External"/><Relationship Id="rId9" Type="http://schemas.openxmlformats.org/officeDocument/2006/relationships/hyperlink" Target="mailto:vac@upn.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L690"/>
  <sheetViews>
    <sheetView tabSelected="1" topLeftCell="J1" zoomScale="85" zoomScaleNormal="85" zoomScaleSheetLayoutView="70" workbookViewId="0">
      <selection activeCell="Q693" sqref="Q693"/>
    </sheetView>
  </sheetViews>
  <sheetFormatPr baseColWidth="10" defaultRowHeight="145.5" customHeight="1"/>
  <cols>
    <col min="1" max="1" width="9.140625" style="51" customWidth="1"/>
    <col min="2" max="2" width="24" style="74" customWidth="1"/>
    <col min="3" max="3" width="23.28515625" style="59" customWidth="1"/>
    <col min="4" max="4" width="22.28515625" style="59" customWidth="1"/>
    <col min="5" max="5" width="17.28515625" style="59" customWidth="1"/>
    <col min="6" max="6" width="26.5703125" style="59" customWidth="1"/>
    <col min="7" max="7" width="18.140625" style="93" customWidth="1"/>
    <col min="8" max="8" width="14.5703125" style="51" customWidth="1"/>
    <col min="9" max="9" width="22.85546875" style="59" customWidth="1"/>
    <col min="10" max="10" width="11.42578125" style="51"/>
    <col min="11" max="11" width="11.42578125" style="376"/>
    <col min="12" max="12" width="15.42578125" style="51" customWidth="1"/>
    <col min="13" max="13" width="17.5703125" style="51" customWidth="1"/>
    <col min="14" max="14" width="22" style="51" customWidth="1"/>
    <col min="15" max="15" width="75" style="59" customWidth="1"/>
    <col min="16" max="16" width="12.85546875" style="51" customWidth="1"/>
    <col min="17" max="17" width="12.5703125" style="51" customWidth="1"/>
    <col min="18" max="18" width="9.28515625" style="51" customWidth="1"/>
    <col min="19" max="19" width="11.42578125" style="51"/>
    <col min="20" max="20" width="12.140625" style="51" customWidth="1"/>
    <col min="21" max="21" width="16.5703125" style="125" customWidth="1"/>
    <col min="22" max="22" width="15.5703125" style="125" customWidth="1"/>
    <col min="23" max="24" width="11.42578125" style="51"/>
    <col min="25" max="25" width="26.28515625" style="51" customWidth="1"/>
    <col min="26" max="26" width="11.42578125" style="51"/>
    <col min="27" max="27" width="24.7109375" style="51" customWidth="1"/>
    <col min="28" max="28" width="20.28515625" style="51" customWidth="1"/>
    <col min="29" max="29" width="25.7109375" style="59" customWidth="1"/>
    <col min="30" max="35" width="11.42578125" style="59"/>
    <col min="36" max="36" width="15" style="59" customWidth="1"/>
    <col min="37" max="37" width="17.5703125" style="59" customWidth="1"/>
    <col min="38" max="38" width="11.42578125" style="59"/>
    <col min="39" max="39" width="14.140625" style="59" customWidth="1"/>
    <col min="40" max="16384" width="11.42578125" style="59"/>
  </cols>
  <sheetData>
    <row r="1" spans="1:38" ht="12">
      <c r="A1" s="719" t="s">
        <v>0</v>
      </c>
      <c r="B1" s="719"/>
      <c r="C1" s="719"/>
      <c r="D1" s="719"/>
      <c r="E1" s="719"/>
      <c r="F1" s="720"/>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row>
    <row r="2" spans="1:38" ht="12">
      <c r="A2" s="719" t="s">
        <v>128</v>
      </c>
      <c r="B2" s="719"/>
      <c r="C2" s="719"/>
      <c r="D2" s="719"/>
      <c r="E2" s="719"/>
      <c r="F2" s="720"/>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row>
    <row r="3" spans="1:38" ht="12">
      <c r="A3" s="719"/>
      <c r="B3" s="719"/>
      <c r="C3" s="719"/>
      <c r="D3" s="719"/>
      <c r="E3" s="719"/>
      <c r="F3" s="720"/>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row>
    <row r="4" spans="1:38" ht="12">
      <c r="A4" s="721" t="s">
        <v>1</v>
      </c>
      <c r="B4" s="721"/>
      <c r="C4" s="721"/>
      <c r="D4" s="721"/>
      <c r="E4" s="721"/>
      <c r="F4" s="722"/>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row>
    <row r="5" spans="1:38" ht="12">
      <c r="A5" s="723">
        <v>45908</v>
      </c>
      <c r="B5" s="723"/>
      <c r="C5" s="723"/>
      <c r="D5" s="723"/>
      <c r="E5" s="723"/>
      <c r="F5" s="724"/>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row>
    <row r="6" spans="1:38" ht="12">
      <c r="A6" s="700" t="s">
        <v>2</v>
      </c>
      <c r="B6" s="700"/>
      <c r="C6" s="700"/>
      <c r="D6" s="700"/>
      <c r="E6" s="700"/>
      <c r="F6" s="701"/>
      <c r="G6" s="700"/>
      <c r="H6" s="700"/>
      <c r="I6" s="700"/>
      <c r="J6" s="700"/>
      <c r="K6" s="700"/>
      <c r="L6" s="700"/>
      <c r="M6" s="702" t="s">
        <v>3</v>
      </c>
      <c r="N6" s="702"/>
      <c r="O6" s="702"/>
      <c r="P6" s="702"/>
      <c r="Q6" s="702"/>
      <c r="R6" s="702"/>
      <c r="S6" s="702"/>
      <c r="T6" s="702"/>
      <c r="U6" s="702"/>
      <c r="V6" s="702"/>
      <c r="W6" s="702"/>
      <c r="X6" s="702"/>
      <c r="Y6" s="702"/>
      <c r="Z6" s="702"/>
      <c r="AA6" s="702"/>
      <c r="AB6" s="702"/>
      <c r="AC6" s="702"/>
      <c r="AD6" s="702"/>
      <c r="AE6" s="702"/>
      <c r="AF6" s="725" t="s">
        <v>4</v>
      </c>
      <c r="AG6" s="725"/>
      <c r="AH6" s="725"/>
      <c r="AI6" s="687" t="s">
        <v>5</v>
      </c>
      <c r="AJ6" s="687"/>
      <c r="AK6" s="687"/>
    </row>
    <row r="7" spans="1:38" ht="83.25" customHeight="1">
      <c r="A7" s="3" t="s">
        <v>6</v>
      </c>
      <c r="B7" s="3" t="s">
        <v>7</v>
      </c>
      <c r="C7" s="3" t="s">
        <v>8</v>
      </c>
      <c r="D7" s="3" t="s">
        <v>9</v>
      </c>
      <c r="E7" s="3" t="s">
        <v>10</v>
      </c>
      <c r="F7" s="3" t="s">
        <v>11</v>
      </c>
      <c r="G7" s="4" t="s">
        <v>12</v>
      </c>
      <c r="H7" s="3" t="s">
        <v>13</v>
      </c>
      <c r="I7" s="3" t="s">
        <v>14</v>
      </c>
      <c r="J7" s="3" t="s">
        <v>15</v>
      </c>
      <c r="K7" s="3" t="s">
        <v>16</v>
      </c>
      <c r="L7" s="3" t="s">
        <v>17</v>
      </c>
      <c r="M7" s="53" t="s">
        <v>18</v>
      </c>
      <c r="N7" s="53" t="s">
        <v>19</v>
      </c>
      <c r="O7" s="53" t="s">
        <v>20</v>
      </c>
      <c r="P7" s="53" t="s">
        <v>21</v>
      </c>
      <c r="Q7" s="53" t="s">
        <v>22</v>
      </c>
      <c r="R7" s="53" t="s">
        <v>23</v>
      </c>
      <c r="S7" s="53" t="s">
        <v>24</v>
      </c>
      <c r="T7" s="53" t="s">
        <v>25</v>
      </c>
      <c r="U7" s="5" t="s">
        <v>26</v>
      </c>
      <c r="V7" s="5" t="s">
        <v>27</v>
      </c>
      <c r="W7" s="53" t="s">
        <v>28</v>
      </c>
      <c r="X7" s="53" t="s">
        <v>29</v>
      </c>
      <c r="Y7" s="6" t="s">
        <v>30</v>
      </c>
      <c r="Z7" s="6" t="s">
        <v>31</v>
      </c>
      <c r="AA7" s="6" t="s">
        <v>32</v>
      </c>
      <c r="AB7" s="6" t="s">
        <v>33</v>
      </c>
      <c r="AC7" s="6" t="s">
        <v>34</v>
      </c>
      <c r="AD7" s="7" t="s">
        <v>35</v>
      </c>
      <c r="AE7" s="53" t="s">
        <v>36</v>
      </c>
      <c r="AF7" s="8" t="s">
        <v>37</v>
      </c>
      <c r="AG7" s="8" t="s">
        <v>38</v>
      </c>
      <c r="AH7" s="8" t="s">
        <v>39</v>
      </c>
      <c r="AI7" s="9" t="s">
        <v>37</v>
      </c>
      <c r="AJ7" s="9" t="s">
        <v>40</v>
      </c>
      <c r="AK7" s="9" t="s">
        <v>41</v>
      </c>
      <c r="AL7" s="277" t="s">
        <v>1591</v>
      </c>
    </row>
    <row r="8" spans="1:38" ht="36" hidden="1">
      <c r="A8" s="2">
        <v>42102</v>
      </c>
      <c r="B8" s="67" t="s">
        <v>126</v>
      </c>
      <c r="C8" s="67" t="s">
        <v>87</v>
      </c>
      <c r="D8" s="67" t="s">
        <v>129</v>
      </c>
      <c r="E8" s="67" t="s">
        <v>43</v>
      </c>
      <c r="F8" s="67" t="s">
        <v>79</v>
      </c>
      <c r="G8" s="91" t="s">
        <v>212</v>
      </c>
      <c r="H8" s="2" t="s">
        <v>69</v>
      </c>
      <c r="I8" s="67" t="s">
        <v>70</v>
      </c>
      <c r="J8" s="2" t="s">
        <v>45</v>
      </c>
      <c r="K8" s="2" t="s">
        <v>49</v>
      </c>
      <c r="L8" s="67"/>
      <c r="M8" s="39" t="s">
        <v>130</v>
      </c>
      <c r="N8" s="2" t="s">
        <v>84</v>
      </c>
      <c r="O8" s="67" t="s">
        <v>131</v>
      </c>
      <c r="P8" s="45" t="s">
        <v>65</v>
      </c>
      <c r="Q8" s="46" t="s">
        <v>65</v>
      </c>
      <c r="R8" s="2">
        <v>10</v>
      </c>
      <c r="S8" s="45" t="s">
        <v>47</v>
      </c>
      <c r="T8" s="45" t="s">
        <v>84</v>
      </c>
      <c r="U8" s="94">
        <v>0</v>
      </c>
      <c r="V8" s="94">
        <v>0</v>
      </c>
      <c r="W8" s="46" t="s">
        <v>49</v>
      </c>
      <c r="X8" s="45" t="s">
        <v>50</v>
      </c>
      <c r="Y8" s="67" t="s">
        <v>81</v>
      </c>
      <c r="Z8" s="2" t="s">
        <v>345</v>
      </c>
      <c r="AA8" s="1" t="s">
        <v>81</v>
      </c>
      <c r="AB8" s="67" t="s">
        <v>54</v>
      </c>
      <c r="AC8" s="76" t="s">
        <v>347</v>
      </c>
      <c r="AD8" s="55" t="s">
        <v>49</v>
      </c>
      <c r="AE8" s="55" t="s">
        <v>49</v>
      </c>
      <c r="AF8" s="72" t="s">
        <v>56</v>
      </c>
      <c r="AG8" s="72" t="s">
        <v>57</v>
      </c>
      <c r="AH8" s="72" t="s">
        <v>58</v>
      </c>
      <c r="AI8" s="54" t="s">
        <v>56</v>
      </c>
      <c r="AJ8" s="54" t="s">
        <v>60</v>
      </c>
      <c r="AK8" s="54" t="s">
        <v>61</v>
      </c>
      <c r="AL8" s="60"/>
    </row>
    <row r="9" spans="1:38" ht="36" hidden="1">
      <c r="A9" s="2">
        <v>42102</v>
      </c>
      <c r="B9" s="67" t="s">
        <v>126</v>
      </c>
      <c r="C9" s="67" t="s">
        <v>87</v>
      </c>
      <c r="D9" s="67" t="s">
        <v>129</v>
      </c>
      <c r="E9" s="67" t="s">
        <v>43</v>
      </c>
      <c r="F9" s="67" t="s">
        <v>97</v>
      </c>
      <c r="G9" s="91" t="s">
        <v>212</v>
      </c>
      <c r="H9" s="2">
        <v>10.02</v>
      </c>
      <c r="I9" s="67" t="s">
        <v>1278</v>
      </c>
      <c r="J9" s="2" t="s">
        <v>63</v>
      </c>
      <c r="K9" s="2" t="s">
        <v>49</v>
      </c>
      <c r="L9" s="2"/>
      <c r="M9" s="39" t="s">
        <v>132</v>
      </c>
      <c r="N9" s="2" t="s">
        <v>84</v>
      </c>
      <c r="O9" s="67" t="s">
        <v>133</v>
      </c>
      <c r="P9" s="45" t="s">
        <v>90</v>
      </c>
      <c r="Q9" s="46" t="s">
        <v>90</v>
      </c>
      <c r="R9" s="2">
        <v>2</v>
      </c>
      <c r="S9" s="45" t="s">
        <v>47</v>
      </c>
      <c r="T9" s="45" t="s">
        <v>84</v>
      </c>
      <c r="U9" s="94" t="s">
        <v>212</v>
      </c>
      <c r="V9" s="94" t="s">
        <v>212</v>
      </c>
      <c r="W9" s="46" t="s">
        <v>49</v>
      </c>
      <c r="X9" s="45" t="s">
        <v>50</v>
      </c>
      <c r="Y9" s="67" t="s">
        <v>81</v>
      </c>
      <c r="Z9" s="2" t="s">
        <v>345</v>
      </c>
      <c r="AA9" s="1" t="s">
        <v>81</v>
      </c>
      <c r="AB9" s="67" t="s">
        <v>54</v>
      </c>
      <c r="AC9" s="76" t="s">
        <v>347</v>
      </c>
      <c r="AD9" s="55" t="s">
        <v>49</v>
      </c>
      <c r="AE9" s="55" t="s">
        <v>49</v>
      </c>
      <c r="AF9" s="72" t="s">
        <v>56</v>
      </c>
      <c r="AG9" s="72" t="s">
        <v>57</v>
      </c>
      <c r="AH9" s="72" t="s">
        <v>58</v>
      </c>
      <c r="AI9" s="54" t="s">
        <v>56</v>
      </c>
      <c r="AJ9" s="54" t="s">
        <v>60</v>
      </c>
      <c r="AK9" s="54" t="s">
        <v>61</v>
      </c>
      <c r="AL9" s="60"/>
    </row>
    <row r="10" spans="1:38" ht="36" hidden="1">
      <c r="A10" s="2">
        <v>42102</v>
      </c>
      <c r="B10" s="67" t="s">
        <v>126</v>
      </c>
      <c r="C10" s="67" t="s">
        <v>87</v>
      </c>
      <c r="D10" s="67" t="s">
        <v>129</v>
      </c>
      <c r="E10" s="67" t="s">
        <v>43</v>
      </c>
      <c r="F10" s="67" t="s">
        <v>79</v>
      </c>
      <c r="G10" s="91">
        <v>100000000</v>
      </c>
      <c r="H10" s="2">
        <v>10.02</v>
      </c>
      <c r="I10" s="67" t="s">
        <v>1278</v>
      </c>
      <c r="J10" s="2" t="s">
        <v>67</v>
      </c>
      <c r="K10" s="2" t="s">
        <v>46</v>
      </c>
      <c r="L10" s="2"/>
      <c r="M10" s="39" t="s">
        <v>134</v>
      </c>
      <c r="N10" s="2">
        <v>80101500</v>
      </c>
      <c r="O10" s="380" t="s">
        <v>1719</v>
      </c>
      <c r="P10" s="45" t="s">
        <v>108</v>
      </c>
      <c r="Q10" s="46" t="s">
        <v>108</v>
      </c>
      <c r="R10" s="2">
        <v>3</v>
      </c>
      <c r="S10" s="45" t="s">
        <v>47</v>
      </c>
      <c r="T10" s="45" t="s">
        <v>186</v>
      </c>
      <c r="U10" s="94">
        <v>100000000</v>
      </c>
      <c r="V10" s="94">
        <v>100000000</v>
      </c>
      <c r="W10" s="46" t="s">
        <v>49</v>
      </c>
      <c r="X10" s="45" t="s">
        <v>50</v>
      </c>
      <c r="Y10" s="67" t="s">
        <v>1271</v>
      </c>
      <c r="Z10" s="2" t="s">
        <v>52</v>
      </c>
      <c r="AA10" s="1" t="s">
        <v>81</v>
      </c>
      <c r="AB10" s="67" t="s">
        <v>54</v>
      </c>
      <c r="AC10" s="76" t="s">
        <v>55</v>
      </c>
      <c r="AD10" s="55" t="s">
        <v>49</v>
      </c>
      <c r="AE10" s="55" t="s">
        <v>49</v>
      </c>
      <c r="AF10" s="72" t="s">
        <v>56</v>
      </c>
      <c r="AG10" s="72" t="s">
        <v>57</v>
      </c>
      <c r="AH10" s="72" t="s">
        <v>58</v>
      </c>
      <c r="AI10" s="54" t="s">
        <v>56</v>
      </c>
      <c r="AJ10" s="54" t="s">
        <v>60</v>
      </c>
      <c r="AK10" s="54" t="s">
        <v>61</v>
      </c>
      <c r="AL10" s="60"/>
    </row>
    <row r="11" spans="1:38" ht="36" hidden="1">
      <c r="A11" s="2">
        <v>42102</v>
      </c>
      <c r="B11" s="67" t="s">
        <v>126</v>
      </c>
      <c r="C11" s="67" t="s">
        <v>87</v>
      </c>
      <c r="D11" s="67" t="s">
        <v>129</v>
      </c>
      <c r="E11" s="67" t="s">
        <v>135</v>
      </c>
      <c r="F11" s="67" t="s">
        <v>136</v>
      </c>
      <c r="G11" s="91">
        <v>1423500</v>
      </c>
      <c r="H11" s="2">
        <v>10.02</v>
      </c>
      <c r="I11" s="67" t="s">
        <v>1278</v>
      </c>
      <c r="J11" s="2" t="s">
        <v>72</v>
      </c>
      <c r="K11" s="2" t="s">
        <v>49</v>
      </c>
      <c r="L11" s="2"/>
      <c r="M11" s="39" t="s">
        <v>137</v>
      </c>
      <c r="N11" s="2" t="s">
        <v>84</v>
      </c>
      <c r="O11" s="380" t="s">
        <v>138</v>
      </c>
      <c r="P11" s="45" t="s">
        <v>65</v>
      </c>
      <c r="Q11" s="46" t="s">
        <v>65</v>
      </c>
      <c r="R11" s="2">
        <v>1</v>
      </c>
      <c r="S11" s="45" t="s">
        <v>47</v>
      </c>
      <c r="T11" s="45" t="s">
        <v>84</v>
      </c>
      <c r="U11" s="94">
        <v>1423500</v>
      </c>
      <c r="V11" s="94">
        <v>1423500</v>
      </c>
      <c r="W11" s="46" t="s">
        <v>49</v>
      </c>
      <c r="X11" s="45" t="s">
        <v>50</v>
      </c>
      <c r="Y11" s="67" t="s">
        <v>81</v>
      </c>
      <c r="Z11" s="2" t="s">
        <v>345</v>
      </c>
      <c r="AA11" s="1" t="s">
        <v>81</v>
      </c>
      <c r="AB11" s="67" t="s">
        <v>54</v>
      </c>
      <c r="AC11" s="76" t="s">
        <v>347</v>
      </c>
      <c r="AD11" s="55" t="s">
        <v>49</v>
      </c>
      <c r="AE11" s="55" t="s">
        <v>49</v>
      </c>
      <c r="AF11" s="72" t="s">
        <v>56</v>
      </c>
      <c r="AG11" s="72" t="s">
        <v>57</v>
      </c>
      <c r="AH11" s="72" t="s">
        <v>58</v>
      </c>
      <c r="AI11" s="54" t="s">
        <v>56</v>
      </c>
      <c r="AJ11" s="54" t="s">
        <v>60</v>
      </c>
      <c r="AK11" s="54" t="s">
        <v>61</v>
      </c>
      <c r="AL11" s="60"/>
    </row>
    <row r="12" spans="1:38" ht="36" hidden="1">
      <c r="A12" s="2">
        <v>42102</v>
      </c>
      <c r="B12" s="67" t="s">
        <v>126</v>
      </c>
      <c r="C12" s="67" t="s">
        <v>87</v>
      </c>
      <c r="D12" s="67" t="s">
        <v>129</v>
      </c>
      <c r="E12" s="67" t="s">
        <v>135</v>
      </c>
      <c r="F12" s="67" t="s">
        <v>136</v>
      </c>
      <c r="G12" s="91">
        <v>2990000</v>
      </c>
      <c r="H12" s="2">
        <v>10.02</v>
      </c>
      <c r="I12" s="67" t="s">
        <v>1278</v>
      </c>
      <c r="J12" s="2" t="s">
        <v>73</v>
      </c>
      <c r="K12" s="2" t="s">
        <v>49</v>
      </c>
      <c r="L12" s="2"/>
      <c r="M12" s="39" t="s">
        <v>139</v>
      </c>
      <c r="N12" s="2" t="s">
        <v>84</v>
      </c>
      <c r="O12" s="380" t="s">
        <v>88</v>
      </c>
      <c r="P12" s="45" t="s">
        <v>65</v>
      </c>
      <c r="Q12" s="46" t="s">
        <v>65</v>
      </c>
      <c r="R12" s="2">
        <v>1</v>
      </c>
      <c r="S12" s="45" t="s">
        <v>47</v>
      </c>
      <c r="T12" s="45" t="s">
        <v>84</v>
      </c>
      <c r="U12" s="94">
        <v>1423500</v>
      </c>
      <c r="V12" s="94">
        <v>1423500</v>
      </c>
      <c r="W12" s="46" t="s">
        <v>49</v>
      </c>
      <c r="X12" s="45" t="s">
        <v>50</v>
      </c>
      <c r="Y12" s="67" t="s">
        <v>81</v>
      </c>
      <c r="Z12" s="2" t="s">
        <v>345</v>
      </c>
      <c r="AA12" s="1" t="s">
        <v>81</v>
      </c>
      <c r="AB12" s="67" t="s">
        <v>54</v>
      </c>
      <c r="AC12" s="76" t="s">
        <v>347</v>
      </c>
      <c r="AD12" s="55" t="s">
        <v>49</v>
      </c>
      <c r="AE12" s="55" t="s">
        <v>49</v>
      </c>
      <c r="AF12" s="72" t="s">
        <v>56</v>
      </c>
      <c r="AG12" s="72" t="s">
        <v>57</v>
      </c>
      <c r="AH12" s="72" t="s">
        <v>58</v>
      </c>
      <c r="AI12" s="54" t="s">
        <v>56</v>
      </c>
      <c r="AJ12" s="54" t="s">
        <v>60</v>
      </c>
      <c r="AK12" s="54" t="s">
        <v>61</v>
      </c>
      <c r="AL12" s="60"/>
    </row>
    <row r="13" spans="1:38" ht="36" hidden="1">
      <c r="A13" s="2">
        <v>42102</v>
      </c>
      <c r="B13" s="67" t="s">
        <v>126</v>
      </c>
      <c r="C13" s="67" t="s">
        <v>89</v>
      </c>
      <c r="D13" s="67" t="s">
        <v>129</v>
      </c>
      <c r="E13" s="67" t="s">
        <v>43</v>
      </c>
      <c r="F13" s="67" t="s">
        <v>79</v>
      </c>
      <c r="G13" s="91">
        <v>10000000</v>
      </c>
      <c r="H13" s="2">
        <v>10.02</v>
      </c>
      <c r="I13" s="67" t="s">
        <v>1278</v>
      </c>
      <c r="J13" s="2" t="s">
        <v>74</v>
      </c>
      <c r="K13" s="2" t="s">
        <v>49</v>
      </c>
      <c r="L13" s="2"/>
      <c r="M13" s="39" t="s">
        <v>140</v>
      </c>
      <c r="N13" s="2" t="s">
        <v>84</v>
      </c>
      <c r="O13" s="67" t="s">
        <v>141</v>
      </c>
      <c r="P13" s="45" t="s">
        <v>71</v>
      </c>
      <c r="Q13" s="46" t="s">
        <v>71</v>
      </c>
      <c r="R13" s="2">
        <v>9</v>
      </c>
      <c r="S13" s="45" t="s">
        <v>47</v>
      </c>
      <c r="T13" s="45" t="s">
        <v>84</v>
      </c>
      <c r="U13" s="94">
        <v>10000000</v>
      </c>
      <c r="V13" s="94">
        <v>10000000</v>
      </c>
      <c r="W13" s="46" t="s">
        <v>49</v>
      </c>
      <c r="X13" s="45" t="s">
        <v>50</v>
      </c>
      <c r="Y13" s="67" t="s">
        <v>81</v>
      </c>
      <c r="Z13" s="2" t="s">
        <v>345</v>
      </c>
      <c r="AA13" s="1" t="s">
        <v>81</v>
      </c>
      <c r="AB13" s="67" t="s">
        <v>54</v>
      </c>
      <c r="AC13" s="76" t="s">
        <v>347</v>
      </c>
      <c r="AD13" s="55" t="s">
        <v>49</v>
      </c>
      <c r="AE13" s="55" t="s">
        <v>49</v>
      </c>
      <c r="AF13" s="72" t="s">
        <v>56</v>
      </c>
      <c r="AG13" s="72" t="s">
        <v>57</v>
      </c>
      <c r="AH13" s="72" t="s">
        <v>58</v>
      </c>
      <c r="AI13" s="54" t="s">
        <v>56</v>
      </c>
      <c r="AJ13" s="54" t="s">
        <v>60</v>
      </c>
      <c r="AK13" s="54" t="s">
        <v>61</v>
      </c>
      <c r="AL13" s="60"/>
    </row>
    <row r="14" spans="1:38" ht="84" hidden="1">
      <c r="A14" s="2">
        <v>42102</v>
      </c>
      <c r="B14" s="67" t="s">
        <v>126</v>
      </c>
      <c r="C14" s="67" t="s">
        <v>89</v>
      </c>
      <c r="D14" s="67" t="s">
        <v>129</v>
      </c>
      <c r="E14" s="67" t="s">
        <v>43</v>
      </c>
      <c r="F14" s="67" t="s">
        <v>107</v>
      </c>
      <c r="G14" s="91">
        <v>64000000</v>
      </c>
      <c r="H14" s="2">
        <v>10.02</v>
      </c>
      <c r="I14" s="67" t="s">
        <v>1278</v>
      </c>
      <c r="J14" s="2" t="s">
        <v>75</v>
      </c>
      <c r="K14" s="2" t="s">
        <v>49</v>
      </c>
      <c r="L14" s="2"/>
      <c r="M14" s="39" t="s">
        <v>142</v>
      </c>
      <c r="N14" s="2" t="s">
        <v>84</v>
      </c>
      <c r="O14" s="67" t="s">
        <v>143</v>
      </c>
      <c r="P14" s="45" t="s">
        <v>71</v>
      </c>
      <c r="Q14" s="46" t="s">
        <v>71</v>
      </c>
      <c r="R14" s="2">
        <v>9</v>
      </c>
      <c r="S14" s="45" t="s">
        <v>47</v>
      </c>
      <c r="T14" s="45" t="s">
        <v>84</v>
      </c>
      <c r="U14" s="94">
        <v>64000000</v>
      </c>
      <c r="V14" s="94">
        <v>64000000</v>
      </c>
      <c r="W14" s="46" t="s">
        <v>49</v>
      </c>
      <c r="X14" s="45" t="s">
        <v>50</v>
      </c>
      <c r="Y14" s="67" t="s">
        <v>81</v>
      </c>
      <c r="Z14" s="2" t="s">
        <v>345</v>
      </c>
      <c r="AA14" s="1" t="s">
        <v>81</v>
      </c>
      <c r="AB14" s="67" t="s">
        <v>54</v>
      </c>
      <c r="AC14" s="76" t="s">
        <v>347</v>
      </c>
      <c r="AD14" s="55" t="s">
        <v>49</v>
      </c>
      <c r="AE14" s="55" t="s">
        <v>49</v>
      </c>
      <c r="AF14" s="72" t="s">
        <v>56</v>
      </c>
      <c r="AG14" s="72" t="s">
        <v>57</v>
      </c>
      <c r="AH14" s="72" t="s">
        <v>58</v>
      </c>
      <c r="AI14" s="54" t="s">
        <v>56</v>
      </c>
      <c r="AJ14" s="54" t="s">
        <v>60</v>
      </c>
      <c r="AK14" s="54" t="s">
        <v>61</v>
      </c>
      <c r="AL14" s="60"/>
    </row>
    <row r="15" spans="1:38" ht="36" hidden="1">
      <c r="A15" s="2">
        <v>42102</v>
      </c>
      <c r="B15" s="67" t="s">
        <v>126</v>
      </c>
      <c r="C15" s="67" t="s">
        <v>144</v>
      </c>
      <c r="D15" s="67" t="s">
        <v>129</v>
      </c>
      <c r="E15" s="67" t="s">
        <v>43</v>
      </c>
      <c r="F15" s="67" t="s">
        <v>79</v>
      </c>
      <c r="G15" s="91" t="s">
        <v>212</v>
      </c>
      <c r="H15" s="2">
        <v>10.02</v>
      </c>
      <c r="I15" s="67" t="s">
        <v>1278</v>
      </c>
      <c r="J15" s="2" t="s">
        <v>76</v>
      </c>
      <c r="K15" s="2" t="s">
        <v>49</v>
      </c>
      <c r="L15" s="2"/>
      <c r="M15" s="39" t="s">
        <v>145</v>
      </c>
      <c r="N15" s="2" t="s">
        <v>84</v>
      </c>
      <c r="O15" s="380" t="s">
        <v>146</v>
      </c>
      <c r="P15" s="45" t="s">
        <v>71</v>
      </c>
      <c r="Q15" s="46" t="s">
        <v>71</v>
      </c>
      <c r="R15" s="2">
        <v>9</v>
      </c>
      <c r="S15" s="45" t="s">
        <v>47</v>
      </c>
      <c r="T15" s="45" t="s">
        <v>84</v>
      </c>
      <c r="U15" s="94" t="s">
        <v>212</v>
      </c>
      <c r="V15" s="94" t="s">
        <v>212</v>
      </c>
      <c r="W15" s="46" t="s">
        <v>49</v>
      </c>
      <c r="X15" s="45" t="s">
        <v>50</v>
      </c>
      <c r="Y15" s="67" t="s">
        <v>81</v>
      </c>
      <c r="Z15" s="2" t="s">
        <v>345</v>
      </c>
      <c r="AA15" s="1" t="s">
        <v>81</v>
      </c>
      <c r="AB15" s="67" t="s">
        <v>54</v>
      </c>
      <c r="AC15" s="76" t="s">
        <v>347</v>
      </c>
      <c r="AD15" s="55" t="s">
        <v>49</v>
      </c>
      <c r="AE15" s="55" t="s">
        <v>49</v>
      </c>
      <c r="AF15" s="72" t="s">
        <v>56</v>
      </c>
      <c r="AG15" s="72" t="s">
        <v>57</v>
      </c>
      <c r="AH15" s="72" t="s">
        <v>58</v>
      </c>
      <c r="AI15" s="54" t="s">
        <v>56</v>
      </c>
      <c r="AJ15" s="54" t="s">
        <v>60</v>
      </c>
      <c r="AK15" s="54" t="s">
        <v>61</v>
      </c>
      <c r="AL15" s="60"/>
    </row>
    <row r="16" spans="1:38" ht="36" hidden="1">
      <c r="A16" s="2">
        <v>42102</v>
      </c>
      <c r="B16" s="67" t="s">
        <v>126</v>
      </c>
      <c r="C16" s="67" t="s">
        <v>87</v>
      </c>
      <c r="D16" s="67" t="s">
        <v>129</v>
      </c>
      <c r="E16" s="67" t="s">
        <v>43</v>
      </c>
      <c r="F16" s="67" t="s">
        <v>97</v>
      </c>
      <c r="G16" s="91">
        <v>140000000</v>
      </c>
      <c r="H16" s="2">
        <v>10.02</v>
      </c>
      <c r="I16" s="67" t="s">
        <v>1278</v>
      </c>
      <c r="J16" s="2" t="s">
        <v>77</v>
      </c>
      <c r="K16" s="2" t="s">
        <v>46</v>
      </c>
      <c r="L16" s="2"/>
      <c r="M16" s="39" t="s">
        <v>147</v>
      </c>
      <c r="N16" s="2" t="s">
        <v>1666</v>
      </c>
      <c r="O16" s="67" t="s">
        <v>1663</v>
      </c>
      <c r="P16" s="45" t="s">
        <v>90</v>
      </c>
      <c r="Q16" s="46" t="s">
        <v>90</v>
      </c>
      <c r="R16" s="2">
        <v>10</v>
      </c>
      <c r="S16" s="45" t="s">
        <v>47</v>
      </c>
      <c r="T16" s="45" t="s">
        <v>186</v>
      </c>
      <c r="U16" s="94">
        <v>140000000</v>
      </c>
      <c r="V16" s="94">
        <v>140000000</v>
      </c>
      <c r="W16" s="46" t="s">
        <v>49</v>
      </c>
      <c r="X16" s="45" t="s">
        <v>50</v>
      </c>
      <c r="Y16" s="67" t="s">
        <v>1271</v>
      </c>
      <c r="Z16" s="2" t="s">
        <v>52</v>
      </c>
      <c r="AA16" s="1" t="s">
        <v>81</v>
      </c>
      <c r="AB16" s="67" t="s">
        <v>54</v>
      </c>
      <c r="AC16" s="76" t="s">
        <v>55</v>
      </c>
      <c r="AD16" s="55" t="s">
        <v>49</v>
      </c>
      <c r="AE16" s="55" t="s">
        <v>49</v>
      </c>
      <c r="AF16" s="72" t="s">
        <v>56</v>
      </c>
      <c r="AG16" s="72" t="s">
        <v>57</v>
      </c>
      <c r="AH16" s="72" t="s">
        <v>58</v>
      </c>
      <c r="AI16" s="54" t="s">
        <v>56</v>
      </c>
      <c r="AJ16" s="54" t="s">
        <v>60</v>
      </c>
      <c r="AK16" s="54" t="s">
        <v>61</v>
      </c>
      <c r="AL16" s="60"/>
    </row>
    <row r="17" spans="1:37" ht="36" hidden="1">
      <c r="A17" s="2">
        <v>42102</v>
      </c>
      <c r="B17" s="67" t="s">
        <v>126</v>
      </c>
      <c r="C17" s="67" t="s">
        <v>87</v>
      </c>
      <c r="D17" s="67" t="s">
        <v>129</v>
      </c>
      <c r="E17" s="67" t="s">
        <v>43</v>
      </c>
      <c r="F17" s="67" t="s">
        <v>79</v>
      </c>
      <c r="G17" s="91" t="s">
        <v>212</v>
      </c>
      <c r="H17" s="2" t="s">
        <v>85</v>
      </c>
      <c r="I17" s="67" t="s">
        <v>86</v>
      </c>
      <c r="J17" s="2" t="s">
        <v>78</v>
      </c>
      <c r="K17" s="2" t="s">
        <v>49</v>
      </c>
      <c r="L17" s="67"/>
      <c r="M17" s="39" t="s">
        <v>148</v>
      </c>
      <c r="N17" s="2" t="s">
        <v>84</v>
      </c>
      <c r="O17" s="67" t="s">
        <v>149</v>
      </c>
      <c r="P17" s="45" t="s">
        <v>65</v>
      </c>
      <c r="Q17" s="46" t="s">
        <v>65</v>
      </c>
      <c r="R17" s="2">
        <v>10</v>
      </c>
      <c r="S17" s="45" t="s">
        <v>47</v>
      </c>
      <c r="T17" s="45" t="s">
        <v>84</v>
      </c>
      <c r="U17" s="94">
        <v>0</v>
      </c>
      <c r="V17" s="94">
        <v>0</v>
      </c>
      <c r="W17" s="46" t="s">
        <v>49</v>
      </c>
      <c r="X17" s="45" t="s">
        <v>50</v>
      </c>
      <c r="Y17" s="67" t="s">
        <v>81</v>
      </c>
      <c r="Z17" s="2" t="s">
        <v>345</v>
      </c>
      <c r="AA17" s="1" t="s">
        <v>81</v>
      </c>
      <c r="AB17" s="67" t="s">
        <v>54</v>
      </c>
      <c r="AC17" s="76" t="s">
        <v>347</v>
      </c>
      <c r="AD17" s="55" t="s">
        <v>49</v>
      </c>
      <c r="AE17" s="55" t="s">
        <v>49</v>
      </c>
      <c r="AF17" s="72" t="s">
        <v>56</v>
      </c>
      <c r="AG17" s="72" t="s">
        <v>57</v>
      </c>
      <c r="AH17" s="72" t="s">
        <v>58</v>
      </c>
      <c r="AI17" s="54" t="s">
        <v>56</v>
      </c>
      <c r="AJ17" s="54" t="s">
        <v>60</v>
      </c>
      <c r="AK17" s="54" t="s">
        <v>61</v>
      </c>
    </row>
    <row r="18" spans="1:37" ht="84" hidden="1">
      <c r="A18" s="2">
        <v>42102</v>
      </c>
      <c r="B18" s="67" t="s">
        <v>126</v>
      </c>
      <c r="C18" s="67" t="s">
        <v>83</v>
      </c>
      <c r="D18" s="67" t="s">
        <v>129</v>
      </c>
      <c r="E18" s="67" t="s">
        <v>43</v>
      </c>
      <c r="F18" s="67" t="s">
        <v>107</v>
      </c>
      <c r="G18" s="91">
        <v>3384039</v>
      </c>
      <c r="H18" s="2" t="s">
        <v>91</v>
      </c>
      <c r="I18" s="67" t="s">
        <v>92</v>
      </c>
      <c r="J18" s="2" t="s">
        <v>80</v>
      </c>
      <c r="K18" s="2" t="s">
        <v>49</v>
      </c>
      <c r="L18" s="67"/>
      <c r="M18" s="39" t="s">
        <v>150</v>
      </c>
      <c r="N18" s="2" t="s">
        <v>84</v>
      </c>
      <c r="O18" s="67" t="s">
        <v>93</v>
      </c>
      <c r="P18" s="45" t="s">
        <v>71</v>
      </c>
      <c r="Q18" s="46" t="s">
        <v>71</v>
      </c>
      <c r="R18" s="2">
        <v>1</v>
      </c>
      <c r="S18" s="45" t="s">
        <v>47</v>
      </c>
      <c r="T18" s="45" t="s">
        <v>84</v>
      </c>
      <c r="U18" s="94">
        <v>3384039</v>
      </c>
      <c r="V18" s="94">
        <v>3384039</v>
      </c>
      <c r="W18" s="46" t="s">
        <v>49</v>
      </c>
      <c r="X18" s="45" t="s">
        <v>50</v>
      </c>
      <c r="Y18" s="67" t="s">
        <v>81</v>
      </c>
      <c r="Z18" s="2" t="s">
        <v>345</v>
      </c>
      <c r="AA18" s="1" t="s">
        <v>81</v>
      </c>
      <c r="AB18" s="67" t="s">
        <v>54</v>
      </c>
      <c r="AC18" s="76" t="s">
        <v>347</v>
      </c>
      <c r="AD18" s="55" t="s">
        <v>49</v>
      </c>
      <c r="AE18" s="55" t="s">
        <v>49</v>
      </c>
      <c r="AF18" s="72" t="s">
        <v>56</v>
      </c>
      <c r="AG18" s="72" t="s">
        <v>57</v>
      </c>
      <c r="AH18" s="72" t="s">
        <v>58</v>
      </c>
      <c r="AI18" s="54" t="s">
        <v>56</v>
      </c>
      <c r="AJ18" s="54" t="s">
        <v>60</v>
      </c>
      <c r="AK18" s="54" t="s">
        <v>61</v>
      </c>
    </row>
    <row r="19" spans="1:37" ht="36" hidden="1">
      <c r="A19" s="2">
        <v>42102</v>
      </c>
      <c r="B19" s="67" t="s">
        <v>126</v>
      </c>
      <c r="C19" s="67" t="s">
        <v>83</v>
      </c>
      <c r="D19" s="67" t="s">
        <v>129</v>
      </c>
      <c r="E19" s="67" t="s">
        <v>43</v>
      </c>
      <c r="F19" s="67" t="s">
        <v>97</v>
      </c>
      <c r="G19" s="91">
        <v>9200000</v>
      </c>
      <c r="H19" s="2" t="s">
        <v>91</v>
      </c>
      <c r="I19" s="67" t="s">
        <v>1274</v>
      </c>
      <c r="J19" s="2" t="s">
        <v>98</v>
      </c>
      <c r="K19" s="2" t="s">
        <v>46</v>
      </c>
      <c r="L19" s="67"/>
      <c r="M19" s="39" t="s">
        <v>151</v>
      </c>
      <c r="N19" s="2">
        <v>80111600</v>
      </c>
      <c r="O19" s="67" t="s">
        <v>237</v>
      </c>
      <c r="P19" s="45" t="s">
        <v>227</v>
      </c>
      <c r="Q19" s="46" t="s">
        <v>227</v>
      </c>
      <c r="R19" s="2">
        <v>2</v>
      </c>
      <c r="S19" s="45" t="s">
        <v>47</v>
      </c>
      <c r="T19" s="45" t="s">
        <v>186</v>
      </c>
      <c r="U19" s="94">
        <v>9200000</v>
      </c>
      <c r="V19" s="94">
        <v>9200000</v>
      </c>
      <c r="W19" s="46" t="s">
        <v>49</v>
      </c>
      <c r="X19" s="45" t="s">
        <v>50</v>
      </c>
      <c r="Y19" s="67" t="s">
        <v>1271</v>
      </c>
      <c r="Z19" s="2" t="s">
        <v>52</v>
      </c>
      <c r="AA19" s="1" t="s">
        <v>81</v>
      </c>
      <c r="AB19" s="67" t="s">
        <v>54</v>
      </c>
      <c r="AC19" s="76" t="s">
        <v>55</v>
      </c>
      <c r="AD19" s="55" t="s">
        <v>49</v>
      </c>
      <c r="AE19" s="55" t="s">
        <v>49</v>
      </c>
      <c r="AF19" s="72" t="s">
        <v>56</v>
      </c>
      <c r="AG19" s="72" t="s">
        <v>57</v>
      </c>
      <c r="AH19" s="72" t="s">
        <v>58</v>
      </c>
      <c r="AI19" s="54" t="s">
        <v>56</v>
      </c>
      <c r="AJ19" s="54" t="s">
        <v>60</v>
      </c>
      <c r="AK19" s="54" t="s">
        <v>61</v>
      </c>
    </row>
    <row r="20" spans="1:37" ht="36" hidden="1">
      <c r="A20" s="2">
        <v>42102</v>
      </c>
      <c r="B20" s="67" t="s">
        <v>126</v>
      </c>
      <c r="C20" s="67" t="s">
        <v>83</v>
      </c>
      <c r="D20" s="67" t="s">
        <v>129</v>
      </c>
      <c r="E20" s="67" t="s">
        <v>43</v>
      </c>
      <c r="F20" s="67" t="s">
        <v>97</v>
      </c>
      <c r="G20" s="91">
        <v>20584695</v>
      </c>
      <c r="H20" s="2" t="s">
        <v>91</v>
      </c>
      <c r="I20" s="67" t="s">
        <v>1274</v>
      </c>
      <c r="J20" s="2" t="s">
        <v>109</v>
      </c>
      <c r="K20" s="2" t="s">
        <v>46</v>
      </c>
      <c r="L20" s="67"/>
      <c r="M20" s="39" t="s">
        <v>152</v>
      </c>
      <c r="N20" s="2">
        <v>80111600</v>
      </c>
      <c r="O20" s="67" t="s">
        <v>94</v>
      </c>
      <c r="P20" s="45" t="s">
        <v>65</v>
      </c>
      <c r="Q20" s="46" t="s">
        <v>65</v>
      </c>
      <c r="R20" s="2">
        <v>10</v>
      </c>
      <c r="S20" s="45" t="s">
        <v>47</v>
      </c>
      <c r="T20" s="45" t="s">
        <v>186</v>
      </c>
      <c r="U20" s="94">
        <v>20584695</v>
      </c>
      <c r="V20" s="94">
        <v>20584695</v>
      </c>
      <c r="W20" s="46" t="s">
        <v>49</v>
      </c>
      <c r="X20" s="45" t="s">
        <v>50</v>
      </c>
      <c r="Y20" s="67" t="s">
        <v>1271</v>
      </c>
      <c r="Z20" s="2" t="s">
        <v>52</v>
      </c>
      <c r="AA20" s="1" t="s">
        <v>81</v>
      </c>
      <c r="AB20" s="67" t="s">
        <v>54</v>
      </c>
      <c r="AC20" s="76" t="s">
        <v>55</v>
      </c>
      <c r="AD20" s="55" t="s">
        <v>49</v>
      </c>
      <c r="AE20" s="55" t="s">
        <v>49</v>
      </c>
      <c r="AF20" s="72" t="s">
        <v>56</v>
      </c>
      <c r="AG20" s="72" t="s">
        <v>57</v>
      </c>
      <c r="AH20" s="72" t="s">
        <v>58</v>
      </c>
      <c r="AI20" s="54" t="s">
        <v>56</v>
      </c>
      <c r="AJ20" s="54" t="s">
        <v>60</v>
      </c>
      <c r="AK20" s="54" t="s">
        <v>61</v>
      </c>
    </row>
    <row r="21" spans="1:37" ht="36" hidden="1">
      <c r="A21" s="2">
        <v>42102</v>
      </c>
      <c r="B21" s="67" t="s">
        <v>126</v>
      </c>
      <c r="C21" s="67" t="s">
        <v>83</v>
      </c>
      <c r="D21" s="67" t="s">
        <v>129</v>
      </c>
      <c r="E21" s="67" t="s">
        <v>43</v>
      </c>
      <c r="F21" s="67" t="s">
        <v>79</v>
      </c>
      <c r="G21" s="91">
        <v>4600000</v>
      </c>
      <c r="H21" s="2" t="s">
        <v>91</v>
      </c>
      <c r="I21" s="67" t="s">
        <v>1274</v>
      </c>
      <c r="J21" s="2" t="s">
        <v>110</v>
      </c>
      <c r="K21" s="2" t="s">
        <v>46</v>
      </c>
      <c r="L21" s="67"/>
      <c r="M21" s="39" t="s">
        <v>153</v>
      </c>
      <c r="N21" s="2">
        <v>80111600</v>
      </c>
      <c r="O21" s="67" t="s">
        <v>1304</v>
      </c>
      <c r="P21" s="45" t="s">
        <v>227</v>
      </c>
      <c r="Q21" s="46" t="s">
        <v>227</v>
      </c>
      <c r="R21" s="2">
        <v>1</v>
      </c>
      <c r="S21" s="45" t="s">
        <v>47</v>
      </c>
      <c r="T21" s="45" t="s">
        <v>186</v>
      </c>
      <c r="U21" s="94">
        <v>4600000</v>
      </c>
      <c r="V21" s="94">
        <v>4600000</v>
      </c>
      <c r="W21" s="46" t="s">
        <v>49</v>
      </c>
      <c r="X21" s="45" t="s">
        <v>50</v>
      </c>
      <c r="Y21" s="67" t="s">
        <v>1271</v>
      </c>
      <c r="Z21" s="2" t="s">
        <v>52</v>
      </c>
      <c r="AA21" s="1" t="s">
        <v>81</v>
      </c>
      <c r="AB21" s="67" t="s">
        <v>54</v>
      </c>
      <c r="AC21" s="76" t="s">
        <v>55</v>
      </c>
      <c r="AD21" s="55" t="s">
        <v>49</v>
      </c>
      <c r="AE21" s="55" t="s">
        <v>49</v>
      </c>
      <c r="AF21" s="72" t="s">
        <v>56</v>
      </c>
      <c r="AG21" s="72" t="s">
        <v>57</v>
      </c>
      <c r="AH21" s="72" t="s">
        <v>58</v>
      </c>
      <c r="AI21" s="54" t="s">
        <v>56</v>
      </c>
      <c r="AJ21" s="54" t="s">
        <v>60</v>
      </c>
      <c r="AK21" s="54" t="s">
        <v>61</v>
      </c>
    </row>
    <row r="22" spans="1:37" ht="36" hidden="1">
      <c r="A22" s="2">
        <v>42102</v>
      </c>
      <c r="B22" s="67" t="s">
        <v>126</v>
      </c>
      <c r="C22" s="67" t="s">
        <v>83</v>
      </c>
      <c r="D22" s="67" t="s">
        <v>129</v>
      </c>
      <c r="E22" s="67" t="s">
        <v>43</v>
      </c>
      <c r="F22" s="67" t="s">
        <v>97</v>
      </c>
      <c r="G22" s="91">
        <v>12000000</v>
      </c>
      <c r="H22" s="2" t="s">
        <v>91</v>
      </c>
      <c r="I22" s="67" t="s">
        <v>92</v>
      </c>
      <c r="J22" s="2" t="s">
        <v>111</v>
      </c>
      <c r="K22" s="2" t="s">
        <v>46</v>
      </c>
      <c r="L22" s="67"/>
      <c r="M22" s="39" t="s">
        <v>127</v>
      </c>
      <c r="N22" s="2">
        <v>80111600</v>
      </c>
      <c r="O22" s="67" t="s">
        <v>95</v>
      </c>
      <c r="P22" s="45" t="s">
        <v>82</v>
      </c>
      <c r="Q22" s="46" t="s">
        <v>82</v>
      </c>
      <c r="R22" s="2">
        <v>2</v>
      </c>
      <c r="S22" s="45" t="s">
        <v>47</v>
      </c>
      <c r="T22" s="45" t="s">
        <v>811</v>
      </c>
      <c r="U22" s="94">
        <v>12000000</v>
      </c>
      <c r="V22" s="94">
        <v>12000000</v>
      </c>
      <c r="W22" s="46" t="s">
        <v>49</v>
      </c>
      <c r="X22" s="45" t="s">
        <v>50</v>
      </c>
      <c r="Y22" s="67" t="s">
        <v>1271</v>
      </c>
      <c r="Z22" s="2" t="s">
        <v>52</v>
      </c>
      <c r="AA22" s="1" t="s">
        <v>81</v>
      </c>
      <c r="AB22" s="67" t="s">
        <v>54</v>
      </c>
      <c r="AC22" s="76" t="s">
        <v>347</v>
      </c>
      <c r="AD22" s="55" t="s">
        <v>49</v>
      </c>
      <c r="AE22" s="55" t="s">
        <v>49</v>
      </c>
      <c r="AF22" s="72" t="s">
        <v>56</v>
      </c>
      <c r="AG22" s="72" t="s">
        <v>57</v>
      </c>
      <c r="AH22" s="72" t="s">
        <v>58</v>
      </c>
      <c r="AI22" s="54" t="s">
        <v>56</v>
      </c>
      <c r="AJ22" s="54" t="s">
        <v>60</v>
      </c>
      <c r="AK22" s="54" t="s">
        <v>61</v>
      </c>
    </row>
    <row r="23" spans="1:37" ht="36" hidden="1">
      <c r="A23" s="2">
        <v>42102</v>
      </c>
      <c r="B23" s="67" t="s">
        <v>126</v>
      </c>
      <c r="C23" s="67" t="s">
        <v>83</v>
      </c>
      <c r="D23" s="67" t="s">
        <v>129</v>
      </c>
      <c r="E23" s="67" t="s">
        <v>43</v>
      </c>
      <c r="F23" s="67" t="s">
        <v>97</v>
      </c>
      <c r="G23" s="91">
        <v>0</v>
      </c>
      <c r="H23" s="2" t="s">
        <v>91</v>
      </c>
      <c r="I23" s="67" t="s">
        <v>92</v>
      </c>
      <c r="J23" s="2" t="s">
        <v>113</v>
      </c>
      <c r="K23" s="2" t="s">
        <v>46</v>
      </c>
      <c r="L23" s="67"/>
      <c r="M23" s="39" t="s">
        <v>154</v>
      </c>
      <c r="N23" s="2">
        <v>80111600</v>
      </c>
      <c r="O23" s="67" t="s">
        <v>155</v>
      </c>
      <c r="P23" s="45" t="s">
        <v>90</v>
      </c>
      <c r="Q23" s="46" t="s">
        <v>90</v>
      </c>
      <c r="R23" s="2">
        <v>3</v>
      </c>
      <c r="S23" s="45" t="s">
        <v>47</v>
      </c>
      <c r="T23" s="45" t="s">
        <v>811</v>
      </c>
      <c r="U23" s="94">
        <v>0</v>
      </c>
      <c r="V23" s="94">
        <v>0</v>
      </c>
      <c r="W23" s="46" t="s">
        <v>49</v>
      </c>
      <c r="X23" s="45" t="s">
        <v>50</v>
      </c>
      <c r="Y23" s="67" t="s">
        <v>1271</v>
      </c>
      <c r="Z23" s="2" t="s">
        <v>52</v>
      </c>
      <c r="AA23" s="1" t="s">
        <v>81</v>
      </c>
      <c r="AB23" s="67" t="s">
        <v>54</v>
      </c>
      <c r="AC23" s="76" t="s">
        <v>347</v>
      </c>
      <c r="AD23" s="55" t="s">
        <v>49</v>
      </c>
      <c r="AE23" s="55" t="s">
        <v>49</v>
      </c>
      <c r="AF23" s="72" t="s">
        <v>56</v>
      </c>
      <c r="AG23" s="72" t="s">
        <v>57</v>
      </c>
      <c r="AH23" s="72" t="s">
        <v>58</v>
      </c>
      <c r="AI23" s="54" t="s">
        <v>56</v>
      </c>
      <c r="AJ23" s="54" t="s">
        <v>60</v>
      </c>
      <c r="AK23" s="54" t="s">
        <v>61</v>
      </c>
    </row>
    <row r="24" spans="1:37" ht="84" hidden="1">
      <c r="A24" s="2">
        <v>42102</v>
      </c>
      <c r="B24" s="67" t="s">
        <v>126</v>
      </c>
      <c r="C24" s="67" t="s">
        <v>83</v>
      </c>
      <c r="D24" s="67" t="s">
        <v>129</v>
      </c>
      <c r="E24" s="67" t="s">
        <v>43</v>
      </c>
      <c r="F24" s="67" t="s">
        <v>107</v>
      </c>
      <c r="G24" s="91">
        <v>4178373</v>
      </c>
      <c r="H24" s="2" t="s">
        <v>91</v>
      </c>
      <c r="I24" s="67" t="s">
        <v>92</v>
      </c>
      <c r="J24" s="2" t="s">
        <v>114</v>
      </c>
      <c r="K24" s="2" t="s">
        <v>49</v>
      </c>
      <c r="L24" s="67"/>
      <c r="M24" s="39" t="s">
        <v>156</v>
      </c>
      <c r="N24" s="2" t="s">
        <v>84</v>
      </c>
      <c r="O24" s="67" t="s">
        <v>157</v>
      </c>
      <c r="P24" s="45" t="s">
        <v>71</v>
      </c>
      <c r="Q24" s="46" t="s">
        <v>71</v>
      </c>
      <c r="R24" s="2">
        <v>1</v>
      </c>
      <c r="S24" s="45" t="s">
        <v>47</v>
      </c>
      <c r="T24" s="45" t="s">
        <v>84</v>
      </c>
      <c r="U24" s="94">
        <v>4178373</v>
      </c>
      <c r="V24" s="94">
        <v>4178373</v>
      </c>
      <c r="W24" s="46" t="s">
        <v>49</v>
      </c>
      <c r="X24" s="45" t="s">
        <v>50</v>
      </c>
      <c r="Y24" s="67" t="s">
        <v>81</v>
      </c>
      <c r="Z24" s="2" t="s">
        <v>345</v>
      </c>
      <c r="AA24" s="1" t="s">
        <v>81</v>
      </c>
      <c r="AB24" s="67" t="s">
        <v>54</v>
      </c>
      <c r="AC24" s="76" t="s">
        <v>347</v>
      </c>
      <c r="AD24" s="55" t="s">
        <v>49</v>
      </c>
      <c r="AE24" s="55" t="s">
        <v>49</v>
      </c>
      <c r="AF24" s="72" t="s">
        <v>56</v>
      </c>
      <c r="AG24" s="72" t="s">
        <v>57</v>
      </c>
      <c r="AH24" s="72" t="s">
        <v>58</v>
      </c>
      <c r="AI24" s="54" t="s">
        <v>56</v>
      </c>
      <c r="AJ24" s="54" t="s">
        <v>60</v>
      </c>
      <c r="AK24" s="54" t="s">
        <v>61</v>
      </c>
    </row>
    <row r="25" spans="1:37" ht="36" hidden="1">
      <c r="A25" s="2">
        <v>42102</v>
      </c>
      <c r="B25" s="67" t="s">
        <v>126</v>
      </c>
      <c r="C25" s="67" t="s">
        <v>83</v>
      </c>
      <c r="D25" s="67" t="s">
        <v>129</v>
      </c>
      <c r="E25" s="67" t="s">
        <v>43</v>
      </c>
      <c r="F25" s="67" t="s">
        <v>220</v>
      </c>
      <c r="G25" s="91">
        <v>1385000</v>
      </c>
      <c r="H25" s="2" t="s">
        <v>91</v>
      </c>
      <c r="I25" s="67" t="s">
        <v>92</v>
      </c>
      <c r="J25" s="2" t="s">
        <v>115</v>
      </c>
      <c r="K25" s="2" t="s">
        <v>49</v>
      </c>
      <c r="L25" s="67"/>
      <c r="M25" s="39" t="s">
        <v>159</v>
      </c>
      <c r="N25" s="2" t="s">
        <v>84</v>
      </c>
      <c r="O25" s="67" t="s">
        <v>158</v>
      </c>
      <c r="P25" s="45" t="s">
        <v>71</v>
      </c>
      <c r="Q25" s="46" t="s">
        <v>71</v>
      </c>
      <c r="R25" s="2">
        <v>1</v>
      </c>
      <c r="S25" s="45" t="s">
        <v>47</v>
      </c>
      <c r="T25" s="45" t="s">
        <v>84</v>
      </c>
      <c r="U25" s="94">
        <v>1385000</v>
      </c>
      <c r="V25" s="94">
        <v>1385000</v>
      </c>
      <c r="W25" s="46" t="s">
        <v>49</v>
      </c>
      <c r="X25" s="45" t="s">
        <v>50</v>
      </c>
      <c r="Y25" s="67" t="s">
        <v>81</v>
      </c>
      <c r="Z25" s="2" t="s">
        <v>345</v>
      </c>
      <c r="AA25" s="1" t="s">
        <v>81</v>
      </c>
      <c r="AB25" s="67" t="s">
        <v>54</v>
      </c>
      <c r="AC25" s="76" t="s">
        <v>347</v>
      </c>
      <c r="AD25" s="55" t="s">
        <v>49</v>
      </c>
      <c r="AE25" s="55" t="s">
        <v>49</v>
      </c>
      <c r="AF25" s="72" t="s">
        <v>56</v>
      </c>
      <c r="AG25" s="72" t="s">
        <v>57</v>
      </c>
      <c r="AH25" s="72" t="s">
        <v>58</v>
      </c>
      <c r="AI25" s="54" t="s">
        <v>56</v>
      </c>
      <c r="AJ25" s="54" t="s">
        <v>60</v>
      </c>
      <c r="AK25" s="54" t="s">
        <v>61</v>
      </c>
    </row>
    <row r="26" spans="1:37" ht="84" hidden="1">
      <c r="A26" s="2">
        <v>42102</v>
      </c>
      <c r="B26" s="67" t="s">
        <v>126</v>
      </c>
      <c r="C26" s="67" t="s">
        <v>83</v>
      </c>
      <c r="D26" s="67" t="s">
        <v>129</v>
      </c>
      <c r="E26" s="67" t="s">
        <v>43</v>
      </c>
      <c r="F26" s="67" t="s">
        <v>107</v>
      </c>
      <c r="G26" s="91">
        <v>48663599</v>
      </c>
      <c r="H26" s="2" t="s">
        <v>91</v>
      </c>
      <c r="I26" s="67" t="s">
        <v>92</v>
      </c>
      <c r="J26" s="2" t="s">
        <v>116</v>
      </c>
      <c r="K26" s="2" t="s">
        <v>49</v>
      </c>
      <c r="L26" s="67"/>
      <c r="M26" s="39" t="s">
        <v>160</v>
      </c>
      <c r="N26" s="2" t="s">
        <v>84</v>
      </c>
      <c r="O26" s="67" t="s">
        <v>120</v>
      </c>
      <c r="P26" s="45" t="s">
        <v>90</v>
      </c>
      <c r="Q26" s="46" t="s">
        <v>90</v>
      </c>
      <c r="R26" s="2">
        <v>1</v>
      </c>
      <c r="S26" s="45" t="s">
        <v>47</v>
      </c>
      <c r="T26" s="45" t="s">
        <v>84</v>
      </c>
      <c r="U26" s="94">
        <v>48663599</v>
      </c>
      <c r="V26" s="94">
        <v>48663599</v>
      </c>
      <c r="W26" s="46" t="s">
        <v>49</v>
      </c>
      <c r="X26" s="45" t="s">
        <v>50</v>
      </c>
      <c r="Y26" s="67" t="s">
        <v>81</v>
      </c>
      <c r="Z26" s="2" t="s">
        <v>345</v>
      </c>
      <c r="AA26" s="1" t="s">
        <v>81</v>
      </c>
      <c r="AB26" s="67" t="s">
        <v>54</v>
      </c>
      <c r="AC26" s="76" t="s">
        <v>347</v>
      </c>
      <c r="AD26" s="55" t="s">
        <v>49</v>
      </c>
      <c r="AE26" s="55" t="s">
        <v>49</v>
      </c>
      <c r="AF26" s="72" t="s">
        <v>56</v>
      </c>
      <c r="AG26" s="72" t="s">
        <v>57</v>
      </c>
      <c r="AH26" s="72" t="s">
        <v>58</v>
      </c>
      <c r="AI26" s="54" t="s">
        <v>56</v>
      </c>
      <c r="AJ26" s="54" t="s">
        <v>60</v>
      </c>
      <c r="AK26" s="54" t="s">
        <v>61</v>
      </c>
    </row>
    <row r="27" spans="1:37" ht="36" hidden="1">
      <c r="A27" s="2">
        <v>42102</v>
      </c>
      <c r="B27" s="67" t="s">
        <v>126</v>
      </c>
      <c r="C27" s="67" t="s">
        <v>83</v>
      </c>
      <c r="D27" s="67" t="s">
        <v>129</v>
      </c>
      <c r="E27" s="67" t="s">
        <v>68</v>
      </c>
      <c r="F27" s="67" t="s">
        <v>220</v>
      </c>
      <c r="G27" s="91">
        <v>38908938</v>
      </c>
      <c r="H27" s="2" t="s">
        <v>91</v>
      </c>
      <c r="I27" s="67" t="s">
        <v>92</v>
      </c>
      <c r="J27" s="2" t="s">
        <v>117</v>
      </c>
      <c r="K27" s="2" t="s">
        <v>49</v>
      </c>
      <c r="L27" s="67"/>
      <c r="M27" s="39" t="s">
        <v>161</v>
      </c>
      <c r="N27" s="2" t="s">
        <v>84</v>
      </c>
      <c r="O27" s="67" t="s">
        <v>121</v>
      </c>
      <c r="P27" s="45" t="s">
        <v>90</v>
      </c>
      <c r="Q27" s="46" t="s">
        <v>90</v>
      </c>
      <c r="R27" s="2">
        <v>1</v>
      </c>
      <c r="S27" s="45" t="s">
        <v>47</v>
      </c>
      <c r="T27" s="45" t="s">
        <v>84</v>
      </c>
      <c r="U27" s="94">
        <v>38908938</v>
      </c>
      <c r="V27" s="94">
        <v>38908938</v>
      </c>
      <c r="W27" s="46" t="s">
        <v>49</v>
      </c>
      <c r="X27" s="45" t="s">
        <v>50</v>
      </c>
      <c r="Y27" s="67" t="s">
        <v>81</v>
      </c>
      <c r="Z27" s="2" t="s">
        <v>345</v>
      </c>
      <c r="AA27" s="1" t="s">
        <v>81</v>
      </c>
      <c r="AB27" s="67" t="s">
        <v>54</v>
      </c>
      <c r="AC27" s="76" t="s">
        <v>347</v>
      </c>
      <c r="AD27" s="55" t="s">
        <v>49</v>
      </c>
      <c r="AE27" s="55" t="s">
        <v>49</v>
      </c>
      <c r="AF27" s="72" t="s">
        <v>56</v>
      </c>
      <c r="AG27" s="72" t="s">
        <v>57</v>
      </c>
      <c r="AH27" s="72" t="s">
        <v>58</v>
      </c>
      <c r="AI27" s="54" t="s">
        <v>56</v>
      </c>
      <c r="AJ27" s="54" t="s">
        <v>60</v>
      </c>
      <c r="AK27" s="54" t="s">
        <v>61</v>
      </c>
    </row>
    <row r="28" spans="1:37" ht="36" hidden="1">
      <c r="A28" s="2">
        <v>42102</v>
      </c>
      <c r="B28" s="67" t="s">
        <v>126</v>
      </c>
      <c r="C28" s="67" t="s">
        <v>83</v>
      </c>
      <c r="D28" s="67" t="s">
        <v>129</v>
      </c>
      <c r="E28" s="67" t="s">
        <v>68</v>
      </c>
      <c r="F28" s="67" t="s">
        <v>220</v>
      </c>
      <c r="G28" s="91">
        <v>0</v>
      </c>
      <c r="H28" s="2" t="s">
        <v>91</v>
      </c>
      <c r="I28" s="67" t="s">
        <v>92</v>
      </c>
      <c r="J28" s="2" t="s">
        <v>118</v>
      </c>
      <c r="K28" s="2" t="s">
        <v>49</v>
      </c>
      <c r="L28" s="67"/>
      <c r="M28" s="39" t="s">
        <v>162</v>
      </c>
      <c r="N28" s="2" t="s">
        <v>84</v>
      </c>
      <c r="O28" s="67" t="s">
        <v>122</v>
      </c>
      <c r="P28" s="45" t="s">
        <v>90</v>
      </c>
      <c r="Q28" s="46" t="s">
        <v>90</v>
      </c>
      <c r="R28" s="2">
        <v>1</v>
      </c>
      <c r="S28" s="45" t="s">
        <v>47</v>
      </c>
      <c r="T28" s="45" t="s">
        <v>84</v>
      </c>
      <c r="U28" s="94">
        <v>0</v>
      </c>
      <c r="V28" s="94">
        <v>0</v>
      </c>
      <c r="W28" s="46" t="s">
        <v>49</v>
      </c>
      <c r="X28" s="45" t="s">
        <v>50</v>
      </c>
      <c r="Y28" s="67" t="s">
        <v>81</v>
      </c>
      <c r="Z28" s="2" t="s">
        <v>345</v>
      </c>
      <c r="AA28" s="1" t="s">
        <v>81</v>
      </c>
      <c r="AB28" s="67" t="s">
        <v>54</v>
      </c>
      <c r="AC28" s="76" t="s">
        <v>347</v>
      </c>
      <c r="AD28" s="55" t="s">
        <v>49</v>
      </c>
      <c r="AE28" s="55" t="s">
        <v>49</v>
      </c>
      <c r="AF28" s="72" t="s">
        <v>56</v>
      </c>
      <c r="AG28" s="72" t="s">
        <v>57</v>
      </c>
      <c r="AH28" s="72" t="s">
        <v>58</v>
      </c>
      <c r="AI28" s="54" t="s">
        <v>56</v>
      </c>
      <c r="AJ28" s="54" t="s">
        <v>60</v>
      </c>
      <c r="AK28" s="54" t="s">
        <v>61</v>
      </c>
    </row>
    <row r="29" spans="1:37" ht="48" hidden="1">
      <c r="A29" s="2">
        <v>42102</v>
      </c>
      <c r="B29" s="67" t="s">
        <v>126</v>
      </c>
      <c r="C29" s="67" t="s">
        <v>83</v>
      </c>
      <c r="D29" s="67" t="s">
        <v>129</v>
      </c>
      <c r="E29" s="67" t="s">
        <v>43</v>
      </c>
      <c r="F29" s="67" t="s">
        <v>827</v>
      </c>
      <c r="G29" s="91">
        <v>48200000</v>
      </c>
      <c r="H29" s="2" t="s">
        <v>91</v>
      </c>
      <c r="I29" s="67" t="s">
        <v>1274</v>
      </c>
      <c r="J29" s="2" t="s">
        <v>119</v>
      </c>
      <c r="K29" s="2" t="s">
        <v>46</v>
      </c>
      <c r="L29" s="67"/>
      <c r="M29" s="39" t="s">
        <v>163</v>
      </c>
      <c r="N29" s="2">
        <v>60102310</v>
      </c>
      <c r="O29" s="67" t="s">
        <v>1305</v>
      </c>
      <c r="P29" s="45" t="s">
        <v>90</v>
      </c>
      <c r="Q29" s="46" t="s">
        <v>90</v>
      </c>
      <c r="R29" s="2">
        <v>1</v>
      </c>
      <c r="S29" s="45" t="s">
        <v>47</v>
      </c>
      <c r="T29" s="45" t="s">
        <v>186</v>
      </c>
      <c r="U29" s="94">
        <v>48200000</v>
      </c>
      <c r="V29" s="94">
        <v>48200000</v>
      </c>
      <c r="W29" s="46" t="s">
        <v>49</v>
      </c>
      <c r="X29" s="45" t="s">
        <v>50</v>
      </c>
      <c r="Y29" s="67" t="s">
        <v>1271</v>
      </c>
      <c r="Z29" s="2" t="s">
        <v>52</v>
      </c>
      <c r="AA29" s="1" t="s">
        <v>81</v>
      </c>
      <c r="AB29" s="67" t="s">
        <v>54</v>
      </c>
      <c r="AC29" s="76" t="s">
        <v>55</v>
      </c>
      <c r="AD29" s="55" t="s">
        <v>49</v>
      </c>
      <c r="AE29" s="55" t="s">
        <v>49</v>
      </c>
      <c r="AF29" s="72" t="s">
        <v>56</v>
      </c>
      <c r="AG29" s="72" t="s">
        <v>57</v>
      </c>
      <c r="AH29" s="72" t="s">
        <v>58</v>
      </c>
      <c r="AI29" s="54" t="s">
        <v>56</v>
      </c>
      <c r="AJ29" s="54" t="s">
        <v>60</v>
      </c>
      <c r="AK29" s="54" t="s">
        <v>61</v>
      </c>
    </row>
    <row r="30" spans="1:37" ht="48" hidden="1">
      <c r="A30" s="2">
        <v>42102</v>
      </c>
      <c r="B30" s="67" t="s">
        <v>126</v>
      </c>
      <c r="C30" s="67" t="s">
        <v>83</v>
      </c>
      <c r="D30" s="67" t="s">
        <v>129</v>
      </c>
      <c r="E30" s="67" t="s">
        <v>43</v>
      </c>
      <c r="F30" s="67" t="s">
        <v>79</v>
      </c>
      <c r="G30" s="91">
        <v>36000000</v>
      </c>
      <c r="H30" s="2" t="s">
        <v>91</v>
      </c>
      <c r="I30" s="67" t="s">
        <v>92</v>
      </c>
      <c r="J30" s="2" t="s">
        <v>99</v>
      </c>
      <c r="K30" s="2" t="s">
        <v>46</v>
      </c>
      <c r="L30" s="67"/>
      <c r="M30" s="39" t="s">
        <v>164</v>
      </c>
      <c r="N30" s="2">
        <v>80111600</v>
      </c>
      <c r="O30" s="67" t="s">
        <v>123</v>
      </c>
      <c r="P30" s="45" t="s">
        <v>71</v>
      </c>
      <c r="Q30" s="46" t="s">
        <v>71</v>
      </c>
      <c r="R30" s="2">
        <v>10</v>
      </c>
      <c r="S30" s="45" t="s">
        <v>47</v>
      </c>
      <c r="T30" s="45" t="s">
        <v>811</v>
      </c>
      <c r="U30" s="94">
        <v>36000000</v>
      </c>
      <c r="V30" s="94">
        <v>36000000</v>
      </c>
      <c r="W30" s="46" t="s">
        <v>49</v>
      </c>
      <c r="X30" s="45" t="s">
        <v>50</v>
      </c>
      <c r="Y30" s="67" t="s">
        <v>1271</v>
      </c>
      <c r="Z30" s="2" t="s">
        <v>52</v>
      </c>
      <c r="AA30" s="1" t="s">
        <v>81</v>
      </c>
      <c r="AB30" s="67" t="s">
        <v>54</v>
      </c>
      <c r="AC30" s="76" t="s">
        <v>347</v>
      </c>
      <c r="AD30" s="55" t="s">
        <v>49</v>
      </c>
      <c r="AE30" s="55" t="s">
        <v>49</v>
      </c>
      <c r="AF30" s="72" t="s">
        <v>56</v>
      </c>
      <c r="AG30" s="72" t="s">
        <v>57</v>
      </c>
      <c r="AH30" s="72" t="s">
        <v>58</v>
      </c>
      <c r="AI30" s="54" t="s">
        <v>56</v>
      </c>
      <c r="AJ30" s="54" t="s">
        <v>60</v>
      </c>
      <c r="AK30" s="54" t="s">
        <v>61</v>
      </c>
    </row>
    <row r="31" spans="1:37" ht="48" hidden="1">
      <c r="A31" s="2">
        <v>42102</v>
      </c>
      <c r="B31" s="67" t="s">
        <v>126</v>
      </c>
      <c r="C31" s="67" t="s">
        <v>83</v>
      </c>
      <c r="D31" s="67" t="s">
        <v>129</v>
      </c>
      <c r="E31" s="67" t="s">
        <v>43</v>
      </c>
      <c r="F31" s="67" t="s">
        <v>79</v>
      </c>
      <c r="G31" s="91">
        <v>4400000</v>
      </c>
      <c r="H31" s="2" t="s">
        <v>91</v>
      </c>
      <c r="I31" s="67" t="s">
        <v>1274</v>
      </c>
      <c r="J31" s="2" t="s">
        <v>100</v>
      </c>
      <c r="K31" s="2" t="s">
        <v>46</v>
      </c>
      <c r="L31" s="2"/>
      <c r="M31" s="39" t="s">
        <v>165</v>
      </c>
      <c r="N31" s="2">
        <v>80111600</v>
      </c>
      <c r="O31" s="67" t="s">
        <v>1659</v>
      </c>
      <c r="P31" s="45" t="s">
        <v>1660</v>
      </c>
      <c r="Q31" s="46" t="s">
        <v>1660</v>
      </c>
      <c r="R31" s="2">
        <v>6</v>
      </c>
      <c r="S31" s="45" t="s">
        <v>47</v>
      </c>
      <c r="T31" s="45" t="s">
        <v>186</v>
      </c>
      <c r="U31" s="94">
        <v>4400000</v>
      </c>
      <c r="V31" s="94">
        <v>4400000</v>
      </c>
      <c r="W31" s="46" t="s">
        <v>49</v>
      </c>
      <c r="X31" s="45" t="s">
        <v>50</v>
      </c>
      <c r="Y31" s="67" t="s">
        <v>1271</v>
      </c>
      <c r="Z31" s="2" t="s">
        <v>52</v>
      </c>
      <c r="AA31" s="1" t="s">
        <v>81</v>
      </c>
      <c r="AB31" s="67" t="s">
        <v>54</v>
      </c>
      <c r="AC31" s="76" t="s">
        <v>55</v>
      </c>
      <c r="AD31" s="55" t="s">
        <v>49</v>
      </c>
      <c r="AE31" s="55" t="s">
        <v>49</v>
      </c>
      <c r="AF31" s="72" t="s">
        <v>56</v>
      </c>
      <c r="AG31" s="72" t="s">
        <v>57</v>
      </c>
      <c r="AH31" s="72" t="s">
        <v>58</v>
      </c>
      <c r="AI31" s="54" t="s">
        <v>56</v>
      </c>
      <c r="AJ31" s="54" t="s">
        <v>60</v>
      </c>
      <c r="AK31" s="54" t="s">
        <v>61</v>
      </c>
    </row>
    <row r="32" spans="1:37" ht="48" hidden="1">
      <c r="A32" s="2">
        <v>42102</v>
      </c>
      <c r="B32" s="67" t="s">
        <v>126</v>
      </c>
      <c r="C32" s="67" t="s">
        <v>83</v>
      </c>
      <c r="D32" s="67" t="s">
        <v>129</v>
      </c>
      <c r="E32" s="67" t="s">
        <v>43</v>
      </c>
      <c r="F32" s="67" t="s">
        <v>79</v>
      </c>
      <c r="G32" s="91">
        <v>22000000</v>
      </c>
      <c r="H32" s="2" t="s">
        <v>91</v>
      </c>
      <c r="I32" s="67" t="s">
        <v>92</v>
      </c>
      <c r="J32" s="2" t="s">
        <v>101</v>
      </c>
      <c r="K32" s="2" t="s">
        <v>46</v>
      </c>
      <c r="L32" s="67"/>
      <c r="M32" s="39" t="s">
        <v>166</v>
      </c>
      <c r="N32" s="2">
        <v>80111600</v>
      </c>
      <c r="O32" s="67" t="s">
        <v>124</v>
      </c>
      <c r="P32" s="45" t="s">
        <v>65</v>
      </c>
      <c r="Q32" s="46" t="s">
        <v>65</v>
      </c>
      <c r="R32" s="2">
        <v>10</v>
      </c>
      <c r="S32" s="45" t="s">
        <v>47</v>
      </c>
      <c r="T32" s="45" t="s">
        <v>811</v>
      </c>
      <c r="U32" s="94">
        <v>22000000</v>
      </c>
      <c r="V32" s="94">
        <v>22000000</v>
      </c>
      <c r="W32" s="46" t="s">
        <v>49</v>
      </c>
      <c r="X32" s="45" t="s">
        <v>50</v>
      </c>
      <c r="Y32" s="67" t="s">
        <v>1271</v>
      </c>
      <c r="Z32" s="2" t="s">
        <v>52</v>
      </c>
      <c r="AA32" s="1" t="s">
        <v>81</v>
      </c>
      <c r="AB32" s="67" t="s">
        <v>54</v>
      </c>
      <c r="AC32" s="76" t="s">
        <v>347</v>
      </c>
      <c r="AD32" s="55" t="s">
        <v>49</v>
      </c>
      <c r="AE32" s="55" t="s">
        <v>49</v>
      </c>
      <c r="AF32" s="72" t="s">
        <v>56</v>
      </c>
      <c r="AG32" s="72" t="s">
        <v>57</v>
      </c>
      <c r="AH32" s="72" t="s">
        <v>58</v>
      </c>
      <c r="AI32" s="54" t="s">
        <v>56</v>
      </c>
      <c r="AJ32" s="54" t="s">
        <v>60</v>
      </c>
      <c r="AK32" s="54" t="s">
        <v>61</v>
      </c>
    </row>
    <row r="33" spans="1:37" ht="36" hidden="1">
      <c r="A33" s="2">
        <v>42102</v>
      </c>
      <c r="B33" s="67" t="s">
        <v>126</v>
      </c>
      <c r="C33" s="67" t="s">
        <v>83</v>
      </c>
      <c r="D33" s="67" t="s">
        <v>129</v>
      </c>
      <c r="E33" s="67" t="s">
        <v>43</v>
      </c>
      <c r="F33" s="67" t="s">
        <v>79</v>
      </c>
      <c r="G33" s="91">
        <v>12400000</v>
      </c>
      <c r="H33" s="2" t="s">
        <v>91</v>
      </c>
      <c r="I33" s="67" t="s">
        <v>92</v>
      </c>
      <c r="J33" s="2" t="s">
        <v>102</v>
      </c>
      <c r="K33" s="2" t="s">
        <v>46</v>
      </c>
      <c r="L33" s="67"/>
      <c r="M33" s="39" t="s">
        <v>167</v>
      </c>
      <c r="N33" s="2">
        <v>80111600</v>
      </c>
      <c r="O33" s="67" t="s">
        <v>125</v>
      </c>
      <c r="P33" s="45" t="s">
        <v>71</v>
      </c>
      <c r="Q33" s="46" t="s">
        <v>71</v>
      </c>
      <c r="R33" s="2">
        <v>10</v>
      </c>
      <c r="S33" s="45" t="s">
        <v>47</v>
      </c>
      <c r="T33" s="45" t="s">
        <v>811</v>
      </c>
      <c r="U33" s="94">
        <v>12400000</v>
      </c>
      <c r="V33" s="94">
        <v>12400000</v>
      </c>
      <c r="W33" s="46" t="s">
        <v>49</v>
      </c>
      <c r="X33" s="45" t="s">
        <v>50</v>
      </c>
      <c r="Y33" s="67" t="s">
        <v>1271</v>
      </c>
      <c r="Z33" s="2" t="s">
        <v>52</v>
      </c>
      <c r="AA33" s="1" t="s">
        <v>81</v>
      </c>
      <c r="AB33" s="67" t="s">
        <v>54</v>
      </c>
      <c r="AC33" s="76" t="s">
        <v>347</v>
      </c>
      <c r="AD33" s="55" t="s">
        <v>49</v>
      </c>
      <c r="AE33" s="55" t="s">
        <v>49</v>
      </c>
      <c r="AF33" s="72" t="s">
        <v>56</v>
      </c>
      <c r="AG33" s="72" t="s">
        <v>57</v>
      </c>
      <c r="AH33" s="72" t="s">
        <v>58</v>
      </c>
      <c r="AI33" s="54" t="s">
        <v>56</v>
      </c>
      <c r="AJ33" s="54" t="s">
        <v>60</v>
      </c>
      <c r="AK33" s="54" t="s">
        <v>61</v>
      </c>
    </row>
    <row r="34" spans="1:37" ht="36" hidden="1">
      <c r="A34" s="2">
        <v>42102</v>
      </c>
      <c r="B34" s="67" t="s">
        <v>126</v>
      </c>
      <c r="C34" s="67" t="s">
        <v>83</v>
      </c>
      <c r="D34" s="67" t="s">
        <v>129</v>
      </c>
      <c r="E34" s="67" t="s">
        <v>43</v>
      </c>
      <c r="F34" s="67" t="s">
        <v>79</v>
      </c>
      <c r="G34" s="91">
        <v>22000000</v>
      </c>
      <c r="H34" s="2" t="s">
        <v>91</v>
      </c>
      <c r="I34" s="67" t="s">
        <v>92</v>
      </c>
      <c r="J34" s="2" t="s">
        <v>103</v>
      </c>
      <c r="K34" s="2" t="s">
        <v>46</v>
      </c>
      <c r="L34" s="67"/>
      <c r="M34" s="39" t="s">
        <v>168</v>
      </c>
      <c r="N34" s="2">
        <v>80111600</v>
      </c>
      <c r="O34" s="67" t="s">
        <v>1012</v>
      </c>
      <c r="P34" s="45" t="s">
        <v>90</v>
      </c>
      <c r="Q34" s="46" t="s">
        <v>90</v>
      </c>
      <c r="R34" s="2">
        <v>8</v>
      </c>
      <c r="S34" s="45" t="s">
        <v>47</v>
      </c>
      <c r="T34" s="45" t="s">
        <v>811</v>
      </c>
      <c r="U34" s="94">
        <v>22000000</v>
      </c>
      <c r="V34" s="94">
        <v>22000000</v>
      </c>
      <c r="W34" s="46" t="s">
        <v>49</v>
      </c>
      <c r="X34" s="45" t="s">
        <v>50</v>
      </c>
      <c r="Y34" s="67" t="s">
        <v>1271</v>
      </c>
      <c r="Z34" s="2" t="s">
        <v>52</v>
      </c>
      <c r="AA34" s="1" t="s">
        <v>81</v>
      </c>
      <c r="AB34" s="67" t="s">
        <v>54</v>
      </c>
      <c r="AC34" s="76" t="s">
        <v>347</v>
      </c>
      <c r="AD34" s="55" t="s">
        <v>49</v>
      </c>
      <c r="AE34" s="55" t="s">
        <v>49</v>
      </c>
      <c r="AF34" s="72" t="s">
        <v>56</v>
      </c>
      <c r="AG34" s="72" t="s">
        <v>57</v>
      </c>
      <c r="AH34" s="72" t="s">
        <v>58</v>
      </c>
      <c r="AI34" s="54" t="s">
        <v>56</v>
      </c>
      <c r="AJ34" s="54" t="s">
        <v>60</v>
      </c>
      <c r="AK34" s="54" t="s">
        <v>61</v>
      </c>
    </row>
    <row r="35" spans="1:37" ht="36" hidden="1">
      <c r="A35" s="2">
        <v>42102</v>
      </c>
      <c r="B35" s="67" t="s">
        <v>126</v>
      </c>
      <c r="C35" s="67" t="s">
        <v>83</v>
      </c>
      <c r="D35" s="67" t="s">
        <v>129</v>
      </c>
      <c r="E35" s="67" t="s">
        <v>43</v>
      </c>
      <c r="F35" s="67" t="s">
        <v>79</v>
      </c>
      <c r="G35" s="91" t="s">
        <v>212</v>
      </c>
      <c r="H35" s="2" t="s">
        <v>91</v>
      </c>
      <c r="I35" s="67" t="s">
        <v>92</v>
      </c>
      <c r="J35" s="2" t="s">
        <v>104</v>
      </c>
      <c r="K35" s="2" t="s">
        <v>46</v>
      </c>
      <c r="L35" s="67"/>
      <c r="M35" s="39" t="s">
        <v>169</v>
      </c>
      <c r="N35" s="2">
        <v>80111600</v>
      </c>
      <c r="O35" s="67" t="s">
        <v>1013</v>
      </c>
      <c r="P35" s="45" t="s">
        <v>71</v>
      </c>
      <c r="Q35" s="46" t="s">
        <v>71</v>
      </c>
      <c r="R35" s="2">
        <v>10</v>
      </c>
      <c r="S35" s="45" t="s">
        <v>47</v>
      </c>
      <c r="T35" s="45" t="s">
        <v>811</v>
      </c>
      <c r="U35" s="94" t="s">
        <v>212</v>
      </c>
      <c r="V35" s="94" t="s">
        <v>212</v>
      </c>
      <c r="W35" s="46" t="s">
        <v>49</v>
      </c>
      <c r="X35" s="45" t="s">
        <v>50</v>
      </c>
      <c r="Y35" s="67" t="s">
        <v>1271</v>
      </c>
      <c r="Z35" s="2" t="s">
        <v>52</v>
      </c>
      <c r="AA35" s="1" t="s">
        <v>81</v>
      </c>
      <c r="AB35" s="67" t="s">
        <v>54</v>
      </c>
      <c r="AC35" s="76" t="s">
        <v>347</v>
      </c>
      <c r="AD35" s="55" t="s">
        <v>49</v>
      </c>
      <c r="AE35" s="55" t="s">
        <v>49</v>
      </c>
      <c r="AF35" s="72" t="s">
        <v>56</v>
      </c>
      <c r="AG35" s="72" t="s">
        <v>57</v>
      </c>
      <c r="AH35" s="72" t="s">
        <v>58</v>
      </c>
      <c r="AI35" s="54" t="s">
        <v>56</v>
      </c>
      <c r="AJ35" s="54" t="s">
        <v>60</v>
      </c>
      <c r="AK35" s="54" t="s">
        <v>61</v>
      </c>
    </row>
    <row r="36" spans="1:37" ht="36" hidden="1">
      <c r="A36" s="2">
        <v>42102</v>
      </c>
      <c r="B36" s="67" t="s">
        <v>126</v>
      </c>
      <c r="C36" s="67" t="s">
        <v>83</v>
      </c>
      <c r="D36" s="67" t="s">
        <v>129</v>
      </c>
      <c r="E36" s="67" t="s">
        <v>43</v>
      </c>
      <c r="F36" s="67" t="s">
        <v>79</v>
      </c>
      <c r="G36" s="91">
        <v>6000000</v>
      </c>
      <c r="H36" s="2" t="s">
        <v>91</v>
      </c>
      <c r="I36" s="67" t="s">
        <v>92</v>
      </c>
      <c r="J36" s="2" t="s">
        <v>105</v>
      </c>
      <c r="K36" s="2" t="s">
        <v>46</v>
      </c>
      <c r="L36" s="67"/>
      <c r="M36" s="39" t="s">
        <v>170</v>
      </c>
      <c r="N36" s="2">
        <v>80111600</v>
      </c>
      <c r="O36" s="67" t="s">
        <v>1014</v>
      </c>
      <c r="P36" s="45" t="s">
        <v>232</v>
      </c>
      <c r="Q36" s="46" t="s">
        <v>232</v>
      </c>
      <c r="R36" s="2">
        <v>1</v>
      </c>
      <c r="S36" s="45" t="s">
        <v>47</v>
      </c>
      <c r="T36" s="45" t="s">
        <v>811</v>
      </c>
      <c r="U36" s="94">
        <v>6000000</v>
      </c>
      <c r="V36" s="94">
        <v>6000000</v>
      </c>
      <c r="W36" s="46" t="s">
        <v>49</v>
      </c>
      <c r="X36" s="45" t="s">
        <v>50</v>
      </c>
      <c r="Y36" s="67" t="s">
        <v>1271</v>
      </c>
      <c r="Z36" s="2" t="s">
        <v>52</v>
      </c>
      <c r="AA36" s="1" t="s">
        <v>81</v>
      </c>
      <c r="AB36" s="67" t="s">
        <v>54</v>
      </c>
      <c r="AC36" s="76" t="s">
        <v>347</v>
      </c>
      <c r="AD36" s="55" t="s">
        <v>49</v>
      </c>
      <c r="AE36" s="55" t="s">
        <v>49</v>
      </c>
      <c r="AF36" s="72" t="s">
        <v>56</v>
      </c>
      <c r="AG36" s="72" t="s">
        <v>57</v>
      </c>
      <c r="AH36" s="72" t="s">
        <v>58</v>
      </c>
      <c r="AI36" s="54" t="s">
        <v>56</v>
      </c>
      <c r="AJ36" s="54" t="s">
        <v>60</v>
      </c>
      <c r="AK36" s="54" t="s">
        <v>61</v>
      </c>
    </row>
    <row r="37" spans="1:37" ht="36" hidden="1">
      <c r="A37" s="2">
        <v>42102</v>
      </c>
      <c r="B37" s="67" t="s">
        <v>126</v>
      </c>
      <c r="C37" s="67" t="s">
        <v>83</v>
      </c>
      <c r="D37" s="67" t="s">
        <v>129</v>
      </c>
      <c r="E37" s="67" t="s">
        <v>43</v>
      </c>
      <c r="F37" s="67" t="s">
        <v>79</v>
      </c>
      <c r="G37" s="91">
        <v>6300000</v>
      </c>
      <c r="H37" s="2" t="s">
        <v>91</v>
      </c>
      <c r="I37" s="67" t="s">
        <v>92</v>
      </c>
      <c r="J37" s="2" t="s">
        <v>106</v>
      </c>
      <c r="K37" s="2" t="s">
        <v>46</v>
      </c>
      <c r="L37" s="67"/>
      <c r="M37" s="39" t="s">
        <v>171</v>
      </c>
      <c r="N37" s="2">
        <v>80111600</v>
      </c>
      <c r="O37" s="67" t="s">
        <v>1015</v>
      </c>
      <c r="P37" s="45" t="s">
        <v>232</v>
      </c>
      <c r="Q37" s="46" t="s">
        <v>232</v>
      </c>
      <c r="R37" s="2">
        <v>1</v>
      </c>
      <c r="S37" s="45" t="s">
        <v>47</v>
      </c>
      <c r="T37" s="45" t="s">
        <v>811</v>
      </c>
      <c r="U37" s="94">
        <v>6300000</v>
      </c>
      <c r="V37" s="94">
        <v>6300000</v>
      </c>
      <c r="W37" s="46" t="s">
        <v>49</v>
      </c>
      <c r="X37" s="45" t="s">
        <v>50</v>
      </c>
      <c r="Y37" s="67" t="s">
        <v>1271</v>
      </c>
      <c r="Z37" s="2" t="s">
        <v>52</v>
      </c>
      <c r="AA37" s="1" t="s">
        <v>81</v>
      </c>
      <c r="AB37" s="67" t="s">
        <v>54</v>
      </c>
      <c r="AC37" s="76" t="s">
        <v>347</v>
      </c>
      <c r="AD37" s="55" t="s">
        <v>49</v>
      </c>
      <c r="AE37" s="55" t="s">
        <v>49</v>
      </c>
      <c r="AF37" s="72" t="s">
        <v>56</v>
      </c>
      <c r="AG37" s="72" t="s">
        <v>57</v>
      </c>
      <c r="AH37" s="72" t="s">
        <v>58</v>
      </c>
      <c r="AI37" s="54" t="s">
        <v>56</v>
      </c>
      <c r="AJ37" s="54" t="s">
        <v>60</v>
      </c>
      <c r="AK37" s="54" t="s">
        <v>61</v>
      </c>
    </row>
    <row r="38" spans="1:37" ht="36" hidden="1">
      <c r="A38" s="2">
        <v>42102</v>
      </c>
      <c r="B38" s="67" t="s">
        <v>126</v>
      </c>
      <c r="C38" s="67" t="s">
        <v>83</v>
      </c>
      <c r="D38" s="67" t="s">
        <v>81</v>
      </c>
      <c r="E38" s="67" t="s">
        <v>213</v>
      </c>
      <c r="F38" s="67" t="s">
        <v>79</v>
      </c>
      <c r="G38" s="91">
        <v>2847000</v>
      </c>
      <c r="H38" s="2" t="s">
        <v>91</v>
      </c>
      <c r="I38" s="67" t="s">
        <v>92</v>
      </c>
      <c r="J38" s="2" t="s">
        <v>214</v>
      </c>
      <c r="K38" s="2" t="s">
        <v>49</v>
      </c>
      <c r="L38" s="67"/>
      <c r="M38" s="39" t="s">
        <v>223</v>
      </c>
      <c r="N38" s="2" t="s">
        <v>84</v>
      </c>
      <c r="O38" s="67" t="s">
        <v>224</v>
      </c>
      <c r="P38" s="45" t="s">
        <v>227</v>
      </c>
      <c r="Q38" s="46" t="s">
        <v>227</v>
      </c>
      <c r="R38" s="2">
        <v>1</v>
      </c>
      <c r="S38" s="45" t="s">
        <v>47</v>
      </c>
      <c r="T38" s="45" t="s">
        <v>84</v>
      </c>
      <c r="U38" s="94">
        <v>2847000</v>
      </c>
      <c r="V38" s="94">
        <v>2847000</v>
      </c>
      <c r="W38" s="46" t="s">
        <v>49</v>
      </c>
      <c r="X38" s="45" t="s">
        <v>50</v>
      </c>
      <c r="Y38" s="67" t="s">
        <v>81</v>
      </c>
      <c r="Z38" s="2" t="s">
        <v>345</v>
      </c>
      <c r="AA38" s="1" t="s">
        <v>81</v>
      </c>
      <c r="AB38" s="67" t="s">
        <v>54</v>
      </c>
      <c r="AC38" s="76" t="s">
        <v>347</v>
      </c>
      <c r="AD38" s="55" t="s">
        <v>49</v>
      </c>
      <c r="AE38" s="55" t="s">
        <v>49</v>
      </c>
      <c r="AF38" s="72" t="s">
        <v>56</v>
      </c>
      <c r="AG38" s="72" t="s">
        <v>57</v>
      </c>
      <c r="AH38" s="72" t="s">
        <v>58</v>
      </c>
      <c r="AI38" s="54" t="s">
        <v>56</v>
      </c>
      <c r="AJ38" s="54" t="s">
        <v>60</v>
      </c>
      <c r="AK38" s="54" t="s">
        <v>61</v>
      </c>
    </row>
    <row r="39" spans="1:37" ht="36" hidden="1">
      <c r="A39" s="2">
        <v>42102</v>
      </c>
      <c r="B39" s="67" t="s">
        <v>126</v>
      </c>
      <c r="C39" s="67" t="s">
        <v>83</v>
      </c>
      <c r="D39" s="67" t="s">
        <v>81</v>
      </c>
      <c r="E39" s="67" t="s">
        <v>213</v>
      </c>
      <c r="F39" s="67" t="s">
        <v>79</v>
      </c>
      <c r="G39" s="91">
        <v>25623000</v>
      </c>
      <c r="H39" s="2" t="s">
        <v>91</v>
      </c>
      <c r="I39" s="67" t="s">
        <v>92</v>
      </c>
      <c r="J39" s="2" t="s">
        <v>215</v>
      </c>
      <c r="K39" s="2" t="s">
        <v>49</v>
      </c>
      <c r="L39" s="67"/>
      <c r="M39" s="39" t="s">
        <v>225</v>
      </c>
      <c r="N39" s="2" t="s">
        <v>84</v>
      </c>
      <c r="O39" s="67" t="s">
        <v>226</v>
      </c>
      <c r="P39" s="45" t="s">
        <v>82</v>
      </c>
      <c r="Q39" s="46" t="s">
        <v>82</v>
      </c>
      <c r="R39" s="2">
        <v>1</v>
      </c>
      <c r="S39" s="45" t="s">
        <v>47</v>
      </c>
      <c r="T39" s="45" t="s">
        <v>84</v>
      </c>
      <c r="U39" s="94">
        <v>25623000</v>
      </c>
      <c r="V39" s="94">
        <v>25623000</v>
      </c>
      <c r="W39" s="46" t="s">
        <v>49</v>
      </c>
      <c r="X39" s="45" t="s">
        <v>50</v>
      </c>
      <c r="Y39" s="77" t="s">
        <v>81</v>
      </c>
      <c r="Z39" s="2" t="s">
        <v>345</v>
      </c>
      <c r="AA39" s="1" t="s">
        <v>81</v>
      </c>
      <c r="AB39" s="67" t="s">
        <v>54</v>
      </c>
      <c r="AC39" s="76" t="s">
        <v>347</v>
      </c>
      <c r="AD39" s="55" t="s">
        <v>49</v>
      </c>
      <c r="AE39" s="55" t="s">
        <v>49</v>
      </c>
      <c r="AF39" s="72" t="s">
        <v>56</v>
      </c>
      <c r="AG39" s="72" t="s">
        <v>57</v>
      </c>
      <c r="AH39" s="72" t="s">
        <v>58</v>
      </c>
      <c r="AI39" s="54" t="s">
        <v>56</v>
      </c>
      <c r="AJ39" s="54" t="s">
        <v>60</v>
      </c>
      <c r="AK39" s="54" t="s">
        <v>61</v>
      </c>
    </row>
    <row r="40" spans="1:37" ht="36" hidden="1">
      <c r="A40" s="2">
        <v>42102</v>
      </c>
      <c r="B40" s="67" t="s">
        <v>126</v>
      </c>
      <c r="C40" s="67" t="s">
        <v>83</v>
      </c>
      <c r="D40" s="67" t="s">
        <v>81</v>
      </c>
      <c r="E40" s="67" t="s">
        <v>213</v>
      </c>
      <c r="F40" s="67" t="s">
        <v>79</v>
      </c>
      <c r="G40" s="91">
        <v>26400000</v>
      </c>
      <c r="H40" s="2" t="s">
        <v>91</v>
      </c>
      <c r="I40" s="67" t="s">
        <v>92</v>
      </c>
      <c r="J40" s="2" t="s">
        <v>216</v>
      </c>
      <c r="K40" s="2" t="s">
        <v>46</v>
      </c>
      <c r="L40" s="67"/>
      <c r="M40" s="39" t="s">
        <v>228</v>
      </c>
      <c r="N40" s="2">
        <v>80111600</v>
      </c>
      <c r="O40" s="67" t="s">
        <v>229</v>
      </c>
      <c r="P40" s="45" t="s">
        <v>65</v>
      </c>
      <c r="Q40" s="46" t="s">
        <v>65</v>
      </c>
      <c r="R40" s="2">
        <v>11</v>
      </c>
      <c r="S40" s="45" t="s">
        <v>47</v>
      </c>
      <c r="T40" s="45" t="s">
        <v>811</v>
      </c>
      <c r="U40" s="94">
        <v>26400000</v>
      </c>
      <c r="V40" s="94">
        <v>26400000</v>
      </c>
      <c r="W40" s="46" t="s">
        <v>49</v>
      </c>
      <c r="X40" s="45" t="s">
        <v>50</v>
      </c>
      <c r="Y40" s="67" t="s">
        <v>1271</v>
      </c>
      <c r="Z40" s="2" t="s">
        <v>52</v>
      </c>
      <c r="AA40" s="1" t="s">
        <v>81</v>
      </c>
      <c r="AB40" s="67" t="s">
        <v>54</v>
      </c>
      <c r="AC40" s="76" t="s">
        <v>347</v>
      </c>
      <c r="AD40" s="55" t="s">
        <v>49</v>
      </c>
      <c r="AE40" s="55" t="s">
        <v>49</v>
      </c>
      <c r="AF40" s="72" t="s">
        <v>56</v>
      </c>
      <c r="AG40" s="72" t="s">
        <v>57</v>
      </c>
      <c r="AH40" s="72" t="s">
        <v>58</v>
      </c>
      <c r="AI40" s="54" t="s">
        <v>56</v>
      </c>
      <c r="AJ40" s="54" t="s">
        <v>60</v>
      </c>
      <c r="AK40" s="54" t="s">
        <v>61</v>
      </c>
    </row>
    <row r="41" spans="1:37" ht="36" hidden="1">
      <c r="A41" s="2">
        <v>42102</v>
      </c>
      <c r="B41" s="67" t="s">
        <v>126</v>
      </c>
      <c r="C41" s="67" t="s">
        <v>83</v>
      </c>
      <c r="D41" s="67" t="s">
        <v>81</v>
      </c>
      <c r="E41" s="67" t="s">
        <v>213</v>
      </c>
      <c r="F41" s="67" t="s">
        <v>97</v>
      </c>
      <c r="G41" s="91">
        <v>72000000</v>
      </c>
      <c r="H41" s="2" t="s">
        <v>91</v>
      </c>
      <c r="I41" s="67" t="s">
        <v>92</v>
      </c>
      <c r="J41" s="2" t="s">
        <v>217</v>
      </c>
      <c r="K41" s="2" t="s">
        <v>46</v>
      </c>
      <c r="L41" s="67"/>
      <c r="M41" s="39" t="s">
        <v>230</v>
      </c>
      <c r="N41" s="2">
        <v>82121500</v>
      </c>
      <c r="O41" s="67" t="s">
        <v>231</v>
      </c>
      <c r="P41" s="45" t="s">
        <v>232</v>
      </c>
      <c r="Q41" s="46" t="s">
        <v>232</v>
      </c>
      <c r="R41" s="2">
        <v>1</v>
      </c>
      <c r="S41" s="45" t="s">
        <v>47</v>
      </c>
      <c r="T41" s="45" t="s">
        <v>811</v>
      </c>
      <c r="U41" s="94">
        <v>72000000</v>
      </c>
      <c r="V41" s="94">
        <v>72000000</v>
      </c>
      <c r="W41" s="46" t="s">
        <v>49</v>
      </c>
      <c r="X41" s="45" t="s">
        <v>50</v>
      </c>
      <c r="Y41" s="67" t="s">
        <v>1271</v>
      </c>
      <c r="Z41" s="2" t="s">
        <v>52</v>
      </c>
      <c r="AA41" s="1" t="s">
        <v>81</v>
      </c>
      <c r="AB41" s="67" t="s">
        <v>54</v>
      </c>
      <c r="AC41" s="76" t="s">
        <v>347</v>
      </c>
      <c r="AD41" s="55" t="s">
        <v>49</v>
      </c>
      <c r="AE41" s="55" t="s">
        <v>49</v>
      </c>
      <c r="AF41" s="72" t="s">
        <v>56</v>
      </c>
      <c r="AG41" s="72" t="s">
        <v>57</v>
      </c>
      <c r="AH41" s="72" t="s">
        <v>58</v>
      </c>
      <c r="AI41" s="54" t="s">
        <v>56</v>
      </c>
      <c r="AJ41" s="54" t="s">
        <v>60</v>
      </c>
      <c r="AK41" s="54" t="s">
        <v>61</v>
      </c>
    </row>
    <row r="42" spans="1:37" ht="36" hidden="1">
      <c r="A42" s="2">
        <v>42102</v>
      </c>
      <c r="B42" s="67" t="s">
        <v>126</v>
      </c>
      <c r="C42" s="67" t="s">
        <v>83</v>
      </c>
      <c r="D42" s="67" t="s">
        <v>129</v>
      </c>
      <c r="E42" s="67" t="s">
        <v>213</v>
      </c>
      <c r="F42" s="67" t="s">
        <v>218</v>
      </c>
      <c r="G42" s="91">
        <v>6307000</v>
      </c>
      <c r="H42" s="2" t="s">
        <v>91</v>
      </c>
      <c r="I42" s="67" t="s">
        <v>1274</v>
      </c>
      <c r="J42" s="546" t="s">
        <v>219</v>
      </c>
      <c r="K42" s="546" t="s">
        <v>46</v>
      </c>
      <c r="L42" s="494"/>
      <c r="M42" s="588" t="s">
        <v>233</v>
      </c>
      <c r="N42" s="546" t="s">
        <v>1275</v>
      </c>
      <c r="O42" s="494" t="s">
        <v>1276</v>
      </c>
      <c r="P42" s="551" t="s">
        <v>66</v>
      </c>
      <c r="Q42" s="551" t="s">
        <v>66</v>
      </c>
      <c r="R42" s="546">
        <v>1</v>
      </c>
      <c r="S42" s="551" t="s">
        <v>47</v>
      </c>
      <c r="T42" s="551" t="s">
        <v>811</v>
      </c>
      <c r="U42" s="613">
        <v>33998300</v>
      </c>
      <c r="V42" s="613">
        <v>33998300</v>
      </c>
      <c r="W42" s="585" t="s">
        <v>49</v>
      </c>
      <c r="X42" s="551" t="s">
        <v>50</v>
      </c>
      <c r="Y42" s="494" t="s">
        <v>1271</v>
      </c>
      <c r="Z42" s="546" t="s">
        <v>52</v>
      </c>
      <c r="AA42" s="729" t="s">
        <v>81</v>
      </c>
      <c r="AB42" s="494" t="s">
        <v>54</v>
      </c>
      <c r="AC42" s="711" t="s">
        <v>347</v>
      </c>
      <c r="AD42" s="688" t="s">
        <v>49</v>
      </c>
      <c r="AE42" s="688" t="s">
        <v>49</v>
      </c>
      <c r="AF42" s="690" t="s">
        <v>56</v>
      </c>
      <c r="AG42" s="690" t="s">
        <v>57</v>
      </c>
      <c r="AH42" s="690" t="s">
        <v>58</v>
      </c>
      <c r="AI42" s="692" t="s">
        <v>56</v>
      </c>
      <c r="AJ42" s="692" t="s">
        <v>60</v>
      </c>
      <c r="AK42" s="692" t="s">
        <v>61</v>
      </c>
    </row>
    <row r="43" spans="1:37" ht="72" hidden="1">
      <c r="A43" s="2">
        <v>42102</v>
      </c>
      <c r="B43" s="67" t="s">
        <v>126</v>
      </c>
      <c r="C43" s="67" t="s">
        <v>83</v>
      </c>
      <c r="D43" s="67" t="s">
        <v>129</v>
      </c>
      <c r="E43" s="67" t="s">
        <v>43</v>
      </c>
      <c r="F43" s="67" t="s">
        <v>1272</v>
      </c>
      <c r="G43" s="91">
        <v>24335500</v>
      </c>
      <c r="H43" s="2" t="s">
        <v>91</v>
      </c>
      <c r="I43" s="67" t="s">
        <v>92</v>
      </c>
      <c r="J43" s="660"/>
      <c r="K43" s="660"/>
      <c r="L43" s="587"/>
      <c r="M43" s="737"/>
      <c r="N43" s="660"/>
      <c r="O43" s="587"/>
      <c r="P43" s="616"/>
      <c r="Q43" s="616"/>
      <c r="R43" s="660"/>
      <c r="S43" s="616"/>
      <c r="T43" s="616"/>
      <c r="U43" s="731"/>
      <c r="V43" s="731"/>
      <c r="W43" s="659"/>
      <c r="X43" s="616"/>
      <c r="Y43" s="587"/>
      <c r="Z43" s="660"/>
      <c r="AA43" s="735"/>
      <c r="AB43" s="587"/>
      <c r="AC43" s="728"/>
      <c r="AD43" s="694"/>
      <c r="AE43" s="694"/>
      <c r="AF43" s="695"/>
      <c r="AG43" s="695"/>
      <c r="AH43" s="695"/>
      <c r="AI43" s="696"/>
      <c r="AJ43" s="696"/>
      <c r="AK43" s="696"/>
    </row>
    <row r="44" spans="1:37" ht="48" hidden="1">
      <c r="A44" s="2">
        <v>42102</v>
      </c>
      <c r="B44" s="67" t="s">
        <v>126</v>
      </c>
      <c r="C44" s="67" t="s">
        <v>83</v>
      </c>
      <c r="D44" s="67" t="s">
        <v>129</v>
      </c>
      <c r="E44" s="67" t="s">
        <v>43</v>
      </c>
      <c r="F44" s="67" t="s">
        <v>1273</v>
      </c>
      <c r="G44" s="91">
        <v>3236800</v>
      </c>
      <c r="H44" s="2" t="s">
        <v>91</v>
      </c>
      <c r="I44" s="67" t="s">
        <v>92</v>
      </c>
      <c r="J44" s="660"/>
      <c r="K44" s="660"/>
      <c r="L44" s="587"/>
      <c r="M44" s="737"/>
      <c r="N44" s="660"/>
      <c r="O44" s="587"/>
      <c r="P44" s="616"/>
      <c r="Q44" s="616"/>
      <c r="R44" s="660"/>
      <c r="S44" s="616"/>
      <c r="T44" s="616"/>
      <c r="U44" s="731"/>
      <c r="V44" s="731"/>
      <c r="W44" s="659"/>
      <c r="X44" s="616"/>
      <c r="Y44" s="587"/>
      <c r="Z44" s="660"/>
      <c r="AA44" s="735"/>
      <c r="AB44" s="587"/>
      <c r="AC44" s="728"/>
      <c r="AD44" s="694"/>
      <c r="AE44" s="694"/>
      <c r="AF44" s="695"/>
      <c r="AG44" s="695"/>
      <c r="AH44" s="695"/>
      <c r="AI44" s="696"/>
      <c r="AJ44" s="696"/>
      <c r="AK44" s="696"/>
    </row>
    <row r="45" spans="1:37" ht="36" hidden="1">
      <c r="A45" s="2">
        <v>42102</v>
      </c>
      <c r="B45" s="67" t="s">
        <v>126</v>
      </c>
      <c r="C45" s="67" t="s">
        <v>83</v>
      </c>
      <c r="D45" s="67" t="s">
        <v>129</v>
      </c>
      <c r="E45" s="67" t="s">
        <v>43</v>
      </c>
      <c r="F45" s="67" t="s">
        <v>1277</v>
      </c>
      <c r="G45" s="91">
        <v>119000</v>
      </c>
      <c r="H45" s="2" t="s">
        <v>91</v>
      </c>
      <c r="I45" s="67" t="s">
        <v>92</v>
      </c>
      <c r="J45" s="547"/>
      <c r="K45" s="547"/>
      <c r="L45" s="495"/>
      <c r="M45" s="589"/>
      <c r="N45" s="547"/>
      <c r="O45" s="495"/>
      <c r="P45" s="552"/>
      <c r="Q45" s="552"/>
      <c r="R45" s="547"/>
      <c r="S45" s="552"/>
      <c r="T45" s="552"/>
      <c r="U45" s="614"/>
      <c r="V45" s="614"/>
      <c r="W45" s="586"/>
      <c r="X45" s="552"/>
      <c r="Y45" s="495"/>
      <c r="Z45" s="547"/>
      <c r="AA45" s="730"/>
      <c r="AB45" s="495"/>
      <c r="AC45" s="712"/>
      <c r="AD45" s="689"/>
      <c r="AE45" s="689"/>
      <c r="AF45" s="691"/>
      <c r="AG45" s="691"/>
      <c r="AH45" s="691"/>
      <c r="AI45" s="693"/>
      <c r="AJ45" s="693"/>
      <c r="AK45" s="693"/>
    </row>
    <row r="46" spans="1:37" ht="36" hidden="1">
      <c r="A46" s="2">
        <v>42102</v>
      </c>
      <c r="B46" s="67" t="s">
        <v>126</v>
      </c>
      <c r="C46" s="67" t="s">
        <v>83</v>
      </c>
      <c r="D46" s="67" t="s">
        <v>129</v>
      </c>
      <c r="E46" s="67" t="s">
        <v>213</v>
      </c>
      <c r="F46" s="67" t="s">
        <v>220</v>
      </c>
      <c r="G46" s="91">
        <v>4540400</v>
      </c>
      <c r="H46" s="2" t="s">
        <v>91</v>
      </c>
      <c r="I46" s="67" t="s">
        <v>1274</v>
      </c>
      <c r="J46" s="2" t="s">
        <v>221</v>
      </c>
      <c r="K46" s="2" t="s">
        <v>49</v>
      </c>
      <c r="L46" s="67"/>
      <c r="M46" s="39" t="s">
        <v>234</v>
      </c>
      <c r="N46" s="2" t="s">
        <v>84</v>
      </c>
      <c r="O46" s="67" t="s">
        <v>235</v>
      </c>
      <c r="P46" s="45" t="s">
        <v>90</v>
      </c>
      <c r="Q46" s="46" t="s">
        <v>90</v>
      </c>
      <c r="R46" s="2">
        <v>1</v>
      </c>
      <c r="S46" s="45" t="s">
        <v>47</v>
      </c>
      <c r="T46" s="45" t="s">
        <v>84</v>
      </c>
      <c r="U46" s="94">
        <v>4540400</v>
      </c>
      <c r="V46" s="94">
        <v>4540400</v>
      </c>
      <c r="W46" s="46" t="s">
        <v>49</v>
      </c>
      <c r="X46" s="45" t="s">
        <v>50</v>
      </c>
      <c r="Y46" s="77" t="s">
        <v>81</v>
      </c>
      <c r="Z46" s="2" t="s">
        <v>345</v>
      </c>
      <c r="AA46" s="1" t="s">
        <v>81</v>
      </c>
      <c r="AB46" s="67" t="s">
        <v>54</v>
      </c>
      <c r="AC46" s="76" t="s">
        <v>347</v>
      </c>
      <c r="AD46" s="55" t="s">
        <v>49</v>
      </c>
      <c r="AE46" s="55" t="s">
        <v>49</v>
      </c>
      <c r="AF46" s="72" t="s">
        <v>56</v>
      </c>
      <c r="AG46" s="72" t="s">
        <v>57</v>
      </c>
      <c r="AH46" s="72" t="s">
        <v>58</v>
      </c>
      <c r="AI46" s="54" t="s">
        <v>56</v>
      </c>
      <c r="AJ46" s="54" t="s">
        <v>60</v>
      </c>
      <c r="AK46" s="54" t="s">
        <v>61</v>
      </c>
    </row>
    <row r="47" spans="1:37" ht="36" hidden="1">
      <c r="A47" s="2">
        <v>42102</v>
      </c>
      <c r="B47" s="67" t="s">
        <v>126</v>
      </c>
      <c r="C47" s="67" t="s">
        <v>83</v>
      </c>
      <c r="D47" s="67" t="s">
        <v>81</v>
      </c>
      <c r="E47" s="67" t="s">
        <v>213</v>
      </c>
      <c r="F47" s="67" t="s">
        <v>97</v>
      </c>
      <c r="G47" s="91">
        <v>9200000</v>
      </c>
      <c r="H47" s="2" t="s">
        <v>91</v>
      </c>
      <c r="I47" s="67" t="s">
        <v>92</v>
      </c>
      <c r="J47" s="2" t="s">
        <v>222</v>
      </c>
      <c r="K47" s="2" t="s">
        <v>46</v>
      </c>
      <c r="L47" s="67"/>
      <c r="M47" s="39" t="s">
        <v>236</v>
      </c>
      <c r="N47" s="2">
        <v>80111600</v>
      </c>
      <c r="O47" s="67" t="s">
        <v>237</v>
      </c>
      <c r="P47" s="45" t="s">
        <v>71</v>
      </c>
      <c r="Q47" s="46" t="s">
        <v>71</v>
      </c>
      <c r="R47" s="2">
        <v>2</v>
      </c>
      <c r="S47" s="45" t="s">
        <v>47</v>
      </c>
      <c r="T47" s="45" t="s">
        <v>811</v>
      </c>
      <c r="U47" s="94">
        <v>9200000</v>
      </c>
      <c r="V47" s="94">
        <v>9200000</v>
      </c>
      <c r="W47" s="46" t="s">
        <v>49</v>
      </c>
      <c r="X47" s="45" t="s">
        <v>50</v>
      </c>
      <c r="Y47" s="67" t="s">
        <v>1271</v>
      </c>
      <c r="Z47" s="2" t="s">
        <v>52</v>
      </c>
      <c r="AA47" s="1" t="s">
        <v>81</v>
      </c>
      <c r="AB47" s="67" t="s">
        <v>54</v>
      </c>
      <c r="AC47" s="76" t="s">
        <v>347</v>
      </c>
      <c r="AD47" s="55" t="s">
        <v>49</v>
      </c>
      <c r="AE47" s="55" t="s">
        <v>49</v>
      </c>
      <c r="AF47" s="72" t="s">
        <v>56</v>
      </c>
      <c r="AG47" s="72" t="s">
        <v>57</v>
      </c>
      <c r="AH47" s="72" t="s">
        <v>58</v>
      </c>
      <c r="AI47" s="54" t="s">
        <v>56</v>
      </c>
      <c r="AJ47" s="54" t="s">
        <v>60</v>
      </c>
      <c r="AK47" s="54" t="s">
        <v>61</v>
      </c>
    </row>
    <row r="48" spans="1:37" ht="36" hidden="1">
      <c r="A48" s="2">
        <v>42102</v>
      </c>
      <c r="B48" s="67" t="s">
        <v>126</v>
      </c>
      <c r="C48" s="67" t="s">
        <v>144</v>
      </c>
      <c r="D48" s="67" t="s">
        <v>81</v>
      </c>
      <c r="E48" s="67" t="s">
        <v>213</v>
      </c>
      <c r="F48" s="67" t="s">
        <v>79</v>
      </c>
      <c r="G48" s="91">
        <v>5694000</v>
      </c>
      <c r="H48" s="2" t="s">
        <v>69</v>
      </c>
      <c r="I48" s="67" t="s">
        <v>70</v>
      </c>
      <c r="J48" s="2" t="s">
        <v>1016</v>
      </c>
      <c r="K48" s="2" t="s">
        <v>49</v>
      </c>
      <c r="L48" s="67"/>
      <c r="M48" s="39" t="s">
        <v>343</v>
      </c>
      <c r="N48" s="2" t="s">
        <v>84</v>
      </c>
      <c r="O48" s="67" t="s">
        <v>344</v>
      </c>
      <c r="P48" s="45" t="s">
        <v>71</v>
      </c>
      <c r="Q48" s="46" t="s">
        <v>71</v>
      </c>
      <c r="R48" s="2">
        <v>4</v>
      </c>
      <c r="S48" s="45" t="s">
        <v>47</v>
      </c>
      <c r="T48" s="45" t="s">
        <v>84</v>
      </c>
      <c r="U48" s="94">
        <v>5694000</v>
      </c>
      <c r="V48" s="94">
        <v>5694000</v>
      </c>
      <c r="W48" s="46" t="s">
        <v>49</v>
      </c>
      <c r="X48" s="45" t="s">
        <v>50</v>
      </c>
      <c r="Y48" s="61" t="s">
        <v>81</v>
      </c>
      <c r="Z48" s="2" t="s">
        <v>345</v>
      </c>
      <c r="AA48" s="1" t="s">
        <v>81</v>
      </c>
      <c r="AB48" s="67" t="s">
        <v>346</v>
      </c>
      <c r="AC48" s="76" t="s">
        <v>347</v>
      </c>
      <c r="AD48" s="55" t="s">
        <v>49</v>
      </c>
      <c r="AE48" s="55" t="s">
        <v>49</v>
      </c>
      <c r="AF48" s="72" t="s">
        <v>56</v>
      </c>
      <c r="AG48" s="72" t="s">
        <v>57</v>
      </c>
      <c r="AH48" s="72" t="s">
        <v>58</v>
      </c>
      <c r="AI48" s="54" t="s">
        <v>56</v>
      </c>
      <c r="AJ48" s="54" t="s">
        <v>60</v>
      </c>
      <c r="AK48" s="54" t="s">
        <v>61</v>
      </c>
    </row>
    <row r="49" spans="1:37" ht="36" hidden="1">
      <c r="A49" s="2">
        <v>42102</v>
      </c>
      <c r="B49" s="67" t="s">
        <v>126</v>
      </c>
      <c r="C49" s="67" t="s">
        <v>144</v>
      </c>
      <c r="D49" s="67" t="s">
        <v>81</v>
      </c>
      <c r="E49" s="67" t="s">
        <v>213</v>
      </c>
      <c r="F49" s="67" t="s">
        <v>79</v>
      </c>
      <c r="G49" s="91">
        <v>5694000</v>
      </c>
      <c r="H49" s="2" t="s">
        <v>69</v>
      </c>
      <c r="I49" s="67" t="s">
        <v>70</v>
      </c>
      <c r="J49" s="2" t="s">
        <v>1017</v>
      </c>
      <c r="K49" s="2" t="s">
        <v>49</v>
      </c>
      <c r="L49" s="67"/>
      <c r="M49" s="39" t="s">
        <v>348</v>
      </c>
      <c r="N49" s="2" t="s">
        <v>84</v>
      </c>
      <c r="O49" s="67" t="s">
        <v>349</v>
      </c>
      <c r="P49" s="45" t="s">
        <v>71</v>
      </c>
      <c r="Q49" s="46" t="s">
        <v>71</v>
      </c>
      <c r="R49" s="2">
        <v>4</v>
      </c>
      <c r="S49" s="45" t="s">
        <v>47</v>
      </c>
      <c r="T49" s="45" t="s">
        <v>84</v>
      </c>
      <c r="U49" s="94">
        <v>5694000</v>
      </c>
      <c r="V49" s="94">
        <v>5694000</v>
      </c>
      <c r="W49" s="46" t="s">
        <v>49</v>
      </c>
      <c r="X49" s="45" t="s">
        <v>50</v>
      </c>
      <c r="Y49" s="61" t="s">
        <v>81</v>
      </c>
      <c r="Z49" s="2" t="s">
        <v>345</v>
      </c>
      <c r="AA49" s="1" t="s">
        <v>81</v>
      </c>
      <c r="AB49" s="67" t="s">
        <v>350</v>
      </c>
      <c r="AC49" s="76" t="s">
        <v>347</v>
      </c>
      <c r="AD49" s="55" t="s">
        <v>49</v>
      </c>
      <c r="AE49" s="55" t="s">
        <v>49</v>
      </c>
      <c r="AF49" s="72" t="s">
        <v>56</v>
      </c>
      <c r="AG49" s="72" t="s">
        <v>57</v>
      </c>
      <c r="AH49" s="72" t="s">
        <v>58</v>
      </c>
      <c r="AI49" s="54" t="s">
        <v>56</v>
      </c>
      <c r="AJ49" s="54" t="s">
        <v>60</v>
      </c>
      <c r="AK49" s="54" t="s">
        <v>61</v>
      </c>
    </row>
    <row r="50" spans="1:37" ht="36" hidden="1">
      <c r="A50" s="2">
        <v>42102</v>
      </c>
      <c r="B50" s="67" t="s">
        <v>126</v>
      </c>
      <c r="C50" s="67" t="s">
        <v>144</v>
      </c>
      <c r="D50" s="67" t="s">
        <v>81</v>
      </c>
      <c r="E50" s="67" t="s">
        <v>213</v>
      </c>
      <c r="F50" s="67" t="s">
        <v>79</v>
      </c>
      <c r="G50" s="91">
        <v>5694000</v>
      </c>
      <c r="H50" s="2" t="s">
        <v>69</v>
      </c>
      <c r="I50" s="67" t="s">
        <v>70</v>
      </c>
      <c r="J50" s="2" t="s">
        <v>1018</v>
      </c>
      <c r="K50" s="2" t="s">
        <v>49</v>
      </c>
      <c r="L50" s="67"/>
      <c r="M50" s="39" t="s">
        <v>351</v>
      </c>
      <c r="N50" s="2" t="s">
        <v>84</v>
      </c>
      <c r="O50" s="67" t="s">
        <v>352</v>
      </c>
      <c r="P50" s="45" t="s">
        <v>71</v>
      </c>
      <c r="Q50" s="46" t="s">
        <v>71</v>
      </c>
      <c r="R50" s="2">
        <v>4</v>
      </c>
      <c r="S50" s="45" t="s">
        <v>47</v>
      </c>
      <c r="T50" s="45" t="s">
        <v>84</v>
      </c>
      <c r="U50" s="94">
        <v>5694000</v>
      </c>
      <c r="V50" s="94">
        <v>5694000</v>
      </c>
      <c r="W50" s="46" t="s">
        <v>49</v>
      </c>
      <c r="X50" s="45" t="s">
        <v>50</v>
      </c>
      <c r="Y50" s="61" t="s">
        <v>81</v>
      </c>
      <c r="Z50" s="2" t="s">
        <v>345</v>
      </c>
      <c r="AA50" s="1" t="s">
        <v>81</v>
      </c>
      <c r="AB50" s="67" t="s">
        <v>353</v>
      </c>
      <c r="AC50" s="76" t="s">
        <v>347</v>
      </c>
      <c r="AD50" s="55" t="s">
        <v>49</v>
      </c>
      <c r="AE50" s="55" t="s">
        <v>49</v>
      </c>
      <c r="AF50" s="72" t="s">
        <v>56</v>
      </c>
      <c r="AG50" s="72" t="s">
        <v>57</v>
      </c>
      <c r="AH50" s="72" t="s">
        <v>58</v>
      </c>
      <c r="AI50" s="54" t="s">
        <v>56</v>
      </c>
      <c r="AJ50" s="54" t="s">
        <v>60</v>
      </c>
      <c r="AK50" s="54" t="s">
        <v>61</v>
      </c>
    </row>
    <row r="51" spans="1:37" ht="36" hidden="1">
      <c r="A51" s="2">
        <v>42102</v>
      </c>
      <c r="B51" s="67" t="s">
        <v>126</v>
      </c>
      <c r="C51" s="67" t="s">
        <v>144</v>
      </c>
      <c r="D51" s="67" t="s">
        <v>81</v>
      </c>
      <c r="E51" s="67" t="s">
        <v>213</v>
      </c>
      <c r="F51" s="67" t="s">
        <v>79</v>
      </c>
      <c r="G51" s="91">
        <v>5694000</v>
      </c>
      <c r="H51" s="2" t="s">
        <v>69</v>
      </c>
      <c r="I51" s="67" t="s">
        <v>70</v>
      </c>
      <c r="J51" s="2" t="s">
        <v>1019</v>
      </c>
      <c r="K51" s="2" t="s">
        <v>49</v>
      </c>
      <c r="L51" s="67"/>
      <c r="M51" s="39" t="s">
        <v>354</v>
      </c>
      <c r="N51" s="2" t="s">
        <v>84</v>
      </c>
      <c r="O51" s="67" t="s">
        <v>355</v>
      </c>
      <c r="P51" s="45" t="s">
        <v>71</v>
      </c>
      <c r="Q51" s="46" t="s">
        <v>71</v>
      </c>
      <c r="R51" s="2">
        <v>4</v>
      </c>
      <c r="S51" s="45" t="s">
        <v>47</v>
      </c>
      <c r="T51" s="45" t="s">
        <v>84</v>
      </c>
      <c r="U51" s="94">
        <v>5694000</v>
      </c>
      <c r="V51" s="94">
        <v>5694000</v>
      </c>
      <c r="W51" s="46" t="s">
        <v>49</v>
      </c>
      <c r="X51" s="45" t="s">
        <v>50</v>
      </c>
      <c r="Y51" s="61" t="s">
        <v>81</v>
      </c>
      <c r="Z51" s="2" t="s">
        <v>345</v>
      </c>
      <c r="AA51" s="1" t="s">
        <v>81</v>
      </c>
      <c r="AB51" s="67" t="s">
        <v>356</v>
      </c>
      <c r="AC51" s="76" t="s">
        <v>347</v>
      </c>
      <c r="AD51" s="55" t="s">
        <v>49</v>
      </c>
      <c r="AE51" s="55" t="s">
        <v>49</v>
      </c>
      <c r="AF51" s="72" t="s">
        <v>56</v>
      </c>
      <c r="AG51" s="72" t="s">
        <v>57</v>
      </c>
      <c r="AH51" s="72" t="s">
        <v>58</v>
      </c>
      <c r="AI51" s="54" t="s">
        <v>56</v>
      </c>
      <c r="AJ51" s="54" t="s">
        <v>60</v>
      </c>
      <c r="AK51" s="54" t="s">
        <v>61</v>
      </c>
    </row>
    <row r="52" spans="1:37" ht="36" hidden="1">
      <c r="A52" s="2">
        <v>42102</v>
      </c>
      <c r="B52" s="67" t="s">
        <v>126</v>
      </c>
      <c r="C52" s="67" t="s">
        <v>144</v>
      </c>
      <c r="D52" s="67" t="s">
        <v>81</v>
      </c>
      <c r="E52" s="67" t="s">
        <v>213</v>
      </c>
      <c r="F52" s="67" t="s">
        <v>79</v>
      </c>
      <c r="G52" s="91">
        <v>5694000</v>
      </c>
      <c r="H52" s="2" t="s">
        <v>69</v>
      </c>
      <c r="I52" s="67" t="s">
        <v>70</v>
      </c>
      <c r="J52" s="2" t="s">
        <v>1020</v>
      </c>
      <c r="K52" s="2" t="s">
        <v>49</v>
      </c>
      <c r="L52" s="67"/>
      <c r="M52" s="39" t="s">
        <v>357</v>
      </c>
      <c r="N52" s="2" t="s">
        <v>84</v>
      </c>
      <c r="O52" s="67" t="s">
        <v>358</v>
      </c>
      <c r="P52" s="45" t="s">
        <v>71</v>
      </c>
      <c r="Q52" s="46" t="s">
        <v>71</v>
      </c>
      <c r="R52" s="2">
        <v>4</v>
      </c>
      <c r="S52" s="45" t="s">
        <v>47</v>
      </c>
      <c r="T52" s="45" t="s">
        <v>84</v>
      </c>
      <c r="U52" s="94">
        <v>5694000</v>
      </c>
      <c r="V52" s="94">
        <v>5694000</v>
      </c>
      <c r="W52" s="46" t="s">
        <v>49</v>
      </c>
      <c r="X52" s="45" t="s">
        <v>50</v>
      </c>
      <c r="Y52" s="61" t="s">
        <v>81</v>
      </c>
      <c r="Z52" s="2" t="s">
        <v>345</v>
      </c>
      <c r="AA52" s="1" t="s">
        <v>81</v>
      </c>
      <c r="AB52" s="67" t="s">
        <v>359</v>
      </c>
      <c r="AC52" s="76" t="s">
        <v>347</v>
      </c>
      <c r="AD52" s="55" t="s">
        <v>49</v>
      </c>
      <c r="AE52" s="55" t="s">
        <v>49</v>
      </c>
      <c r="AF52" s="72" t="s">
        <v>56</v>
      </c>
      <c r="AG52" s="72" t="s">
        <v>57</v>
      </c>
      <c r="AH52" s="72" t="s">
        <v>58</v>
      </c>
      <c r="AI52" s="54" t="s">
        <v>56</v>
      </c>
      <c r="AJ52" s="54" t="s">
        <v>60</v>
      </c>
      <c r="AK52" s="54" t="s">
        <v>61</v>
      </c>
    </row>
    <row r="53" spans="1:37" ht="36" hidden="1">
      <c r="A53" s="2">
        <v>42102</v>
      </c>
      <c r="B53" s="67" t="s">
        <v>126</v>
      </c>
      <c r="C53" s="67" t="s">
        <v>144</v>
      </c>
      <c r="D53" s="67" t="s">
        <v>81</v>
      </c>
      <c r="E53" s="67" t="s">
        <v>213</v>
      </c>
      <c r="F53" s="67" t="s">
        <v>79</v>
      </c>
      <c r="G53" s="91">
        <v>5694000</v>
      </c>
      <c r="H53" s="2" t="s">
        <v>69</v>
      </c>
      <c r="I53" s="67" t="s">
        <v>70</v>
      </c>
      <c r="J53" s="2" t="s">
        <v>1021</v>
      </c>
      <c r="K53" s="2" t="s">
        <v>49</v>
      </c>
      <c r="L53" s="67"/>
      <c r="M53" s="39" t="s">
        <v>360</v>
      </c>
      <c r="N53" s="2" t="s">
        <v>84</v>
      </c>
      <c r="O53" s="67" t="s">
        <v>361</v>
      </c>
      <c r="P53" s="45" t="s">
        <v>71</v>
      </c>
      <c r="Q53" s="46" t="s">
        <v>71</v>
      </c>
      <c r="R53" s="2">
        <v>4</v>
      </c>
      <c r="S53" s="45" t="s">
        <v>47</v>
      </c>
      <c r="T53" s="45" t="s">
        <v>84</v>
      </c>
      <c r="U53" s="94">
        <v>5694000</v>
      </c>
      <c r="V53" s="94">
        <v>5694000</v>
      </c>
      <c r="W53" s="46" t="s">
        <v>49</v>
      </c>
      <c r="X53" s="45" t="s">
        <v>50</v>
      </c>
      <c r="Y53" s="61" t="s">
        <v>81</v>
      </c>
      <c r="Z53" s="2" t="s">
        <v>345</v>
      </c>
      <c r="AA53" s="1" t="s">
        <v>81</v>
      </c>
      <c r="AB53" s="67" t="s">
        <v>362</v>
      </c>
      <c r="AC53" s="76" t="s">
        <v>347</v>
      </c>
      <c r="AD53" s="55" t="s">
        <v>49</v>
      </c>
      <c r="AE53" s="55" t="s">
        <v>49</v>
      </c>
      <c r="AF53" s="72" t="s">
        <v>56</v>
      </c>
      <c r="AG53" s="72" t="s">
        <v>57</v>
      </c>
      <c r="AH53" s="72" t="s">
        <v>58</v>
      </c>
      <c r="AI53" s="54" t="s">
        <v>56</v>
      </c>
      <c r="AJ53" s="54" t="s">
        <v>60</v>
      </c>
      <c r="AK53" s="54" t="s">
        <v>61</v>
      </c>
    </row>
    <row r="54" spans="1:37" ht="36" hidden="1">
      <c r="A54" s="2">
        <v>42102</v>
      </c>
      <c r="B54" s="67" t="s">
        <v>126</v>
      </c>
      <c r="C54" s="67" t="s">
        <v>144</v>
      </c>
      <c r="D54" s="67" t="s">
        <v>81</v>
      </c>
      <c r="E54" s="67" t="s">
        <v>213</v>
      </c>
      <c r="F54" s="67" t="s">
        <v>79</v>
      </c>
      <c r="G54" s="91">
        <v>5694000</v>
      </c>
      <c r="H54" s="2" t="s">
        <v>69</v>
      </c>
      <c r="I54" s="67" t="s">
        <v>70</v>
      </c>
      <c r="J54" s="2" t="s">
        <v>1022</v>
      </c>
      <c r="K54" s="2" t="s">
        <v>49</v>
      </c>
      <c r="L54" s="67"/>
      <c r="M54" s="39" t="s">
        <v>363</v>
      </c>
      <c r="N54" s="2" t="s">
        <v>84</v>
      </c>
      <c r="O54" s="67" t="s">
        <v>364</v>
      </c>
      <c r="P54" s="45" t="s">
        <v>71</v>
      </c>
      <c r="Q54" s="46" t="s">
        <v>71</v>
      </c>
      <c r="R54" s="2">
        <v>4</v>
      </c>
      <c r="S54" s="45" t="s">
        <v>47</v>
      </c>
      <c r="T54" s="45" t="s">
        <v>84</v>
      </c>
      <c r="U54" s="94">
        <v>5694000</v>
      </c>
      <c r="V54" s="94">
        <v>5694000</v>
      </c>
      <c r="W54" s="46" t="s">
        <v>49</v>
      </c>
      <c r="X54" s="45" t="s">
        <v>50</v>
      </c>
      <c r="Y54" s="61" t="s">
        <v>81</v>
      </c>
      <c r="Z54" s="2" t="s">
        <v>345</v>
      </c>
      <c r="AA54" s="1" t="s">
        <v>81</v>
      </c>
      <c r="AB54" s="67" t="s">
        <v>365</v>
      </c>
      <c r="AC54" s="76" t="s">
        <v>347</v>
      </c>
      <c r="AD54" s="55" t="s">
        <v>49</v>
      </c>
      <c r="AE54" s="55" t="s">
        <v>49</v>
      </c>
      <c r="AF54" s="72" t="s">
        <v>56</v>
      </c>
      <c r="AG54" s="72" t="s">
        <v>57</v>
      </c>
      <c r="AH54" s="72" t="s">
        <v>58</v>
      </c>
      <c r="AI54" s="54" t="s">
        <v>56</v>
      </c>
      <c r="AJ54" s="54" t="s">
        <v>60</v>
      </c>
      <c r="AK54" s="54" t="s">
        <v>61</v>
      </c>
    </row>
    <row r="55" spans="1:37" ht="36" hidden="1">
      <c r="A55" s="2">
        <v>42102</v>
      </c>
      <c r="B55" s="67" t="s">
        <v>126</v>
      </c>
      <c r="C55" s="67" t="s">
        <v>144</v>
      </c>
      <c r="D55" s="67" t="s">
        <v>81</v>
      </c>
      <c r="E55" s="67" t="s">
        <v>213</v>
      </c>
      <c r="F55" s="67" t="s">
        <v>79</v>
      </c>
      <c r="G55" s="91">
        <v>8541000</v>
      </c>
      <c r="H55" s="2" t="s">
        <v>69</v>
      </c>
      <c r="I55" s="67" t="s">
        <v>70</v>
      </c>
      <c r="J55" s="2" t="s">
        <v>1023</v>
      </c>
      <c r="K55" s="2" t="s">
        <v>49</v>
      </c>
      <c r="L55" s="67"/>
      <c r="M55" s="39" t="s">
        <v>366</v>
      </c>
      <c r="N55" s="2" t="s">
        <v>84</v>
      </c>
      <c r="O55" s="67" t="s">
        <v>367</v>
      </c>
      <c r="P55" s="45" t="s">
        <v>71</v>
      </c>
      <c r="Q55" s="46" t="s">
        <v>71</v>
      </c>
      <c r="R55" s="2">
        <v>4</v>
      </c>
      <c r="S55" s="45" t="s">
        <v>47</v>
      </c>
      <c r="T55" s="45" t="s">
        <v>84</v>
      </c>
      <c r="U55" s="94">
        <v>8541000</v>
      </c>
      <c r="V55" s="94">
        <v>8541000</v>
      </c>
      <c r="W55" s="46" t="s">
        <v>49</v>
      </c>
      <c r="X55" s="45" t="s">
        <v>50</v>
      </c>
      <c r="Y55" s="75" t="s">
        <v>81</v>
      </c>
      <c r="Z55" s="2" t="s">
        <v>345</v>
      </c>
      <c r="AA55" s="1" t="s">
        <v>81</v>
      </c>
      <c r="AB55" s="67" t="s">
        <v>368</v>
      </c>
      <c r="AC55" s="76" t="s">
        <v>347</v>
      </c>
      <c r="AD55" s="55" t="s">
        <v>49</v>
      </c>
      <c r="AE55" s="55" t="s">
        <v>49</v>
      </c>
      <c r="AF55" s="72" t="s">
        <v>56</v>
      </c>
      <c r="AG55" s="72" t="s">
        <v>57</v>
      </c>
      <c r="AH55" s="72" t="s">
        <v>58</v>
      </c>
      <c r="AI55" s="54" t="s">
        <v>56</v>
      </c>
      <c r="AJ55" s="54" t="s">
        <v>60</v>
      </c>
      <c r="AK55" s="54" t="s">
        <v>61</v>
      </c>
    </row>
    <row r="56" spans="1:37" ht="36" hidden="1">
      <c r="A56" s="2">
        <v>42102</v>
      </c>
      <c r="B56" s="67" t="s">
        <v>126</v>
      </c>
      <c r="C56" s="67" t="s">
        <v>144</v>
      </c>
      <c r="D56" s="67" t="s">
        <v>81</v>
      </c>
      <c r="E56" s="67" t="s">
        <v>213</v>
      </c>
      <c r="F56" s="67" t="s">
        <v>79</v>
      </c>
      <c r="G56" s="91">
        <v>8541000</v>
      </c>
      <c r="H56" s="2" t="s">
        <v>69</v>
      </c>
      <c r="I56" s="67" t="s">
        <v>70</v>
      </c>
      <c r="J56" s="2" t="s">
        <v>1024</v>
      </c>
      <c r="K56" s="2" t="s">
        <v>49</v>
      </c>
      <c r="L56" s="67"/>
      <c r="M56" s="39" t="s">
        <v>369</v>
      </c>
      <c r="N56" s="2" t="s">
        <v>84</v>
      </c>
      <c r="O56" s="67" t="s">
        <v>370</v>
      </c>
      <c r="P56" s="45" t="s">
        <v>71</v>
      </c>
      <c r="Q56" s="46" t="s">
        <v>71</v>
      </c>
      <c r="R56" s="2">
        <v>4</v>
      </c>
      <c r="S56" s="45" t="s">
        <v>47</v>
      </c>
      <c r="T56" s="45" t="s">
        <v>84</v>
      </c>
      <c r="U56" s="94">
        <v>8541000</v>
      </c>
      <c r="V56" s="94">
        <v>8541000</v>
      </c>
      <c r="W56" s="46" t="s">
        <v>49</v>
      </c>
      <c r="X56" s="45" t="s">
        <v>50</v>
      </c>
      <c r="Y56" s="61" t="s">
        <v>81</v>
      </c>
      <c r="Z56" s="2" t="s">
        <v>345</v>
      </c>
      <c r="AA56" s="1" t="s">
        <v>81</v>
      </c>
      <c r="AB56" s="67" t="s">
        <v>371</v>
      </c>
      <c r="AC56" s="76" t="s">
        <v>347</v>
      </c>
      <c r="AD56" s="55" t="s">
        <v>49</v>
      </c>
      <c r="AE56" s="55" t="s">
        <v>49</v>
      </c>
      <c r="AF56" s="72" t="s">
        <v>56</v>
      </c>
      <c r="AG56" s="72" t="s">
        <v>57</v>
      </c>
      <c r="AH56" s="72" t="s">
        <v>58</v>
      </c>
      <c r="AI56" s="54" t="s">
        <v>56</v>
      </c>
      <c r="AJ56" s="54" t="s">
        <v>60</v>
      </c>
      <c r="AK56" s="54" t="s">
        <v>61</v>
      </c>
    </row>
    <row r="57" spans="1:37" ht="36" hidden="1">
      <c r="A57" s="2">
        <v>42102</v>
      </c>
      <c r="B57" s="67" t="s">
        <v>126</v>
      </c>
      <c r="C57" s="67" t="s">
        <v>144</v>
      </c>
      <c r="D57" s="67" t="s">
        <v>81</v>
      </c>
      <c r="E57" s="67" t="s">
        <v>213</v>
      </c>
      <c r="F57" s="67" t="s">
        <v>79</v>
      </c>
      <c r="G57" s="91">
        <v>5694000</v>
      </c>
      <c r="H57" s="2" t="s">
        <v>69</v>
      </c>
      <c r="I57" s="67" t="s">
        <v>70</v>
      </c>
      <c r="J57" s="2" t="s">
        <v>1025</v>
      </c>
      <c r="K57" s="2" t="s">
        <v>49</v>
      </c>
      <c r="L57" s="67"/>
      <c r="M57" s="39" t="s">
        <v>372</v>
      </c>
      <c r="N57" s="2" t="s">
        <v>84</v>
      </c>
      <c r="O57" s="67" t="s">
        <v>373</v>
      </c>
      <c r="P57" s="45" t="s">
        <v>71</v>
      </c>
      <c r="Q57" s="46" t="s">
        <v>71</v>
      </c>
      <c r="R57" s="2">
        <v>4</v>
      </c>
      <c r="S57" s="45" t="s">
        <v>47</v>
      </c>
      <c r="T57" s="45" t="s">
        <v>84</v>
      </c>
      <c r="U57" s="94">
        <v>5694000</v>
      </c>
      <c r="V57" s="94">
        <v>5694000</v>
      </c>
      <c r="W57" s="46" t="s">
        <v>49</v>
      </c>
      <c r="X57" s="45" t="s">
        <v>50</v>
      </c>
      <c r="Y57" s="61" t="s">
        <v>81</v>
      </c>
      <c r="Z57" s="2" t="s">
        <v>345</v>
      </c>
      <c r="AA57" s="1" t="s">
        <v>81</v>
      </c>
      <c r="AB57" s="67" t="s">
        <v>374</v>
      </c>
      <c r="AC57" s="76" t="s">
        <v>347</v>
      </c>
      <c r="AD57" s="55" t="s">
        <v>49</v>
      </c>
      <c r="AE57" s="55" t="s">
        <v>49</v>
      </c>
      <c r="AF57" s="72" t="s">
        <v>56</v>
      </c>
      <c r="AG57" s="72" t="s">
        <v>57</v>
      </c>
      <c r="AH57" s="72" t="s">
        <v>58</v>
      </c>
      <c r="AI57" s="54" t="s">
        <v>56</v>
      </c>
      <c r="AJ57" s="54" t="s">
        <v>60</v>
      </c>
      <c r="AK57" s="54" t="s">
        <v>61</v>
      </c>
    </row>
    <row r="58" spans="1:37" ht="36" hidden="1">
      <c r="A58" s="2">
        <v>42102</v>
      </c>
      <c r="B58" s="67" t="s">
        <v>126</v>
      </c>
      <c r="C58" s="67" t="s">
        <v>144</v>
      </c>
      <c r="D58" s="67" t="s">
        <v>81</v>
      </c>
      <c r="E58" s="67" t="s">
        <v>213</v>
      </c>
      <c r="F58" s="67" t="s">
        <v>79</v>
      </c>
      <c r="G58" s="91">
        <v>5694000</v>
      </c>
      <c r="H58" s="2" t="s">
        <v>69</v>
      </c>
      <c r="I58" s="67" t="s">
        <v>70</v>
      </c>
      <c r="J58" s="2" t="s">
        <v>1026</v>
      </c>
      <c r="K58" s="2" t="s">
        <v>49</v>
      </c>
      <c r="L58" s="67"/>
      <c r="M58" s="39" t="s">
        <v>375</v>
      </c>
      <c r="N58" s="2" t="s">
        <v>84</v>
      </c>
      <c r="O58" s="67" t="s">
        <v>376</v>
      </c>
      <c r="P58" s="45" t="s">
        <v>71</v>
      </c>
      <c r="Q58" s="46" t="s">
        <v>71</v>
      </c>
      <c r="R58" s="2">
        <v>4</v>
      </c>
      <c r="S58" s="45" t="s">
        <v>47</v>
      </c>
      <c r="T58" s="45" t="s">
        <v>84</v>
      </c>
      <c r="U58" s="94">
        <v>5694000</v>
      </c>
      <c r="V58" s="94">
        <v>5694000</v>
      </c>
      <c r="W58" s="46" t="s">
        <v>49</v>
      </c>
      <c r="X58" s="45" t="s">
        <v>50</v>
      </c>
      <c r="Y58" s="61" t="s">
        <v>81</v>
      </c>
      <c r="Z58" s="2" t="s">
        <v>345</v>
      </c>
      <c r="AA58" s="1" t="s">
        <v>81</v>
      </c>
      <c r="AB58" s="67" t="s">
        <v>377</v>
      </c>
      <c r="AC58" s="76" t="s">
        <v>347</v>
      </c>
      <c r="AD58" s="55" t="s">
        <v>49</v>
      </c>
      <c r="AE58" s="55" t="s">
        <v>49</v>
      </c>
      <c r="AF58" s="72" t="s">
        <v>56</v>
      </c>
      <c r="AG58" s="72" t="s">
        <v>57</v>
      </c>
      <c r="AH58" s="72" t="s">
        <v>58</v>
      </c>
      <c r="AI58" s="54" t="s">
        <v>56</v>
      </c>
      <c r="AJ58" s="54" t="s">
        <v>60</v>
      </c>
      <c r="AK58" s="54" t="s">
        <v>61</v>
      </c>
    </row>
    <row r="59" spans="1:37" ht="36" hidden="1">
      <c r="A59" s="2">
        <v>42102</v>
      </c>
      <c r="B59" s="67" t="s">
        <v>126</v>
      </c>
      <c r="C59" s="67" t="s">
        <v>144</v>
      </c>
      <c r="D59" s="67" t="s">
        <v>81</v>
      </c>
      <c r="E59" s="67" t="s">
        <v>213</v>
      </c>
      <c r="F59" s="67" t="s">
        <v>79</v>
      </c>
      <c r="G59" s="91">
        <v>5694000</v>
      </c>
      <c r="H59" s="2" t="s">
        <v>69</v>
      </c>
      <c r="I59" s="67" t="s">
        <v>70</v>
      </c>
      <c r="J59" s="2" t="s">
        <v>1027</v>
      </c>
      <c r="K59" s="2" t="s">
        <v>49</v>
      </c>
      <c r="L59" s="67"/>
      <c r="M59" s="39" t="s">
        <v>378</v>
      </c>
      <c r="N59" s="2" t="s">
        <v>84</v>
      </c>
      <c r="O59" s="67" t="s">
        <v>379</v>
      </c>
      <c r="P59" s="45" t="s">
        <v>71</v>
      </c>
      <c r="Q59" s="46" t="s">
        <v>71</v>
      </c>
      <c r="R59" s="2">
        <v>4</v>
      </c>
      <c r="S59" s="45" t="s">
        <v>47</v>
      </c>
      <c r="T59" s="45" t="s">
        <v>84</v>
      </c>
      <c r="U59" s="94">
        <v>5694000</v>
      </c>
      <c r="V59" s="94">
        <v>5694000</v>
      </c>
      <c r="W59" s="46" t="s">
        <v>49</v>
      </c>
      <c r="X59" s="45" t="s">
        <v>50</v>
      </c>
      <c r="Y59" s="61" t="s">
        <v>81</v>
      </c>
      <c r="Z59" s="2" t="s">
        <v>345</v>
      </c>
      <c r="AA59" s="1" t="s">
        <v>81</v>
      </c>
      <c r="AB59" s="67" t="s">
        <v>380</v>
      </c>
      <c r="AC59" s="76" t="s">
        <v>347</v>
      </c>
      <c r="AD59" s="55" t="s">
        <v>49</v>
      </c>
      <c r="AE59" s="55" t="s">
        <v>49</v>
      </c>
      <c r="AF59" s="72" t="s">
        <v>56</v>
      </c>
      <c r="AG59" s="72" t="s">
        <v>57</v>
      </c>
      <c r="AH59" s="72" t="s">
        <v>58</v>
      </c>
      <c r="AI59" s="54" t="s">
        <v>56</v>
      </c>
      <c r="AJ59" s="54" t="s">
        <v>60</v>
      </c>
      <c r="AK59" s="54" t="s">
        <v>61</v>
      </c>
    </row>
    <row r="60" spans="1:37" ht="36" hidden="1">
      <c r="A60" s="2">
        <v>42102</v>
      </c>
      <c r="B60" s="67" t="s">
        <v>126</v>
      </c>
      <c r="C60" s="67" t="s">
        <v>144</v>
      </c>
      <c r="D60" s="67" t="s">
        <v>81</v>
      </c>
      <c r="E60" s="67" t="s">
        <v>213</v>
      </c>
      <c r="F60" s="67" t="s">
        <v>79</v>
      </c>
      <c r="G60" s="91">
        <v>5694000</v>
      </c>
      <c r="H60" s="2" t="s">
        <v>69</v>
      </c>
      <c r="I60" s="67" t="s">
        <v>70</v>
      </c>
      <c r="J60" s="2" t="s">
        <v>1028</v>
      </c>
      <c r="K60" s="2" t="s">
        <v>49</v>
      </c>
      <c r="L60" s="67"/>
      <c r="M60" s="39" t="s">
        <v>381</v>
      </c>
      <c r="N60" s="2" t="s">
        <v>84</v>
      </c>
      <c r="O60" s="67" t="s">
        <v>382</v>
      </c>
      <c r="P60" s="45" t="s">
        <v>71</v>
      </c>
      <c r="Q60" s="46" t="s">
        <v>71</v>
      </c>
      <c r="R60" s="2">
        <v>4</v>
      </c>
      <c r="S60" s="45" t="s">
        <v>47</v>
      </c>
      <c r="T60" s="45" t="s">
        <v>84</v>
      </c>
      <c r="U60" s="94">
        <v>5694000</v>
      </c>
      <c r="V60" s="94">
        <v>5694000</v>
      </c>
      <c r="W60" s="46" t="s">
        <v>49</v>
      </c>
      <c r="X60" s="45" t="s">
        <v>50</v>
      </c>
      <c r="Y60" s="61" t="s">
        <v>81</v>
      </c>
      <c r="Z60" s="2" t="s">
        <v>345</v>
      </c>
      <c r="AA60" s="1" t="s">
        <v>81</v>
      </c>
      <c r="AB60" s="67" t="s">
        <v>383</v>
      </c>
      <c r="AC60" s="76" t="s">
        <v>347</v>
      </c>
      <c r="AD60" s="55" t="s">
        <v>49</v>
      </c>
      <c r="AE60" s="55" t="s">
        <v>49</v>
      </c>
      <c r="AF60" s="72" t="s">
        <v>56</v>
      </c>
      <c r="AG60" s="72" t="s">
        <v>57</v>
      </c>
      <c r="AH60" s="72" t="s">
        <v>58</v>
      </c>
      <c r="AI60" s="54" t="s">
        <v>56</v>
      </c>
      <c r="AJ60" s="54" t="s">
        <v>60</v>
      </c>
      <c r="AK60" s="54" t="s">
        <v>61</v>
      </c>
    </row>
    <row r="61" spans="1:37" ht="36" hidden="1">
      <c r="A61" s="2">
        <v>42102</v>
      </c>
      <c r="B61" s="67" t="s">
        <v>126</v>
      </c>
      <c r="C61" s="67" t="s">
        <v>144</v>
      </c>
      <c r="D61" s="67" t="s">
        <v>81</v>
      </c>
      <c r="E61" s="67" t="s">
        <v>213</v>
      </c>
      <c r="F61" s="67" t="s">
        <v>79</v>
      </c>
      <c r="G61" s="91">
        <v>5694000</v>
      </c>
      <c r="H61" s="2" t="s">
        <v>69</v>
      </c>
      <c r="I61" s="67" t="s">
        <v>70</v>
      </c>
      <c r="J61" s="2" t="s">
        <v>1029</v>
      </c>
      <c r="K61" s="2" t="s">
        <v>49</v>
      </c>
      <c r="L61" s="67"/>
      <c r="M61" s="39" t="s">
        <v>384</v>
      </c>
      <c r="N61" s="2" t="s">
        <v>84</v>
      </c>
      <c r="O61" s="67" t="s">
        <v>385</v>
      </c>
      <c r="P61" s="45" t="s">
        <v>71</v>
      </c>
      <c r="Q61" s="46" t="s">
        <v>71</v>
      </c>
      <c r="R61" s="2">
        <v>4</v>
      </c>
      <c r="S61" s="45" t="s">
        <v>47</v>
      </c>
      <c r="T61" s="45" t="s">
        <v>84</v>
      </c>
      <c r="U61" s="94">
        <v>5694000</v>
      </c>
      <c r="V61" s="94">
        <v>5694000</v>
      </c>
      <c r="W61" s="46" t="s">
        <v>49</v>
      </c>
      <c r="X61" s="45" t="s">
        <v>50</v>
      </c>
      <c r="Y61" s="61" t="s">
        <v>81</v>
      </c>
      <c r="Z61" s="2" t="s">
        <v>345</v>
      </c>
      <c r="AA61" s="1" t="s">
        <v>81</v>
      </c>
      <c r="AB61" s="67" t="s">
        <v>386</v>
      </c>
      <c r="AC61" s="76" t="s">
        <v>347</v>
      </c>
      <c r="AD61" s="55" t="s">
        <v>49</v>
      </c>
      <c r="AE61" s="55" t="s">
        <v>49</v>
      </c>
      <c r="AF61" s="72" t="s">
        <v>56</v>
      </c>
      <c r="AG61" s="72" t="s">
        <v>57</v>
      </c>
      <c r="AH61" s="72" t="s">
        <v>58</v>
      </c>
      <c r="AI61" s="54" t="s">
        <v>56</v>
      </c>
      <c r="AJ61" s="54" t="s">
        <v>60</v>
      </c>
      <c r="AK61" s="54" t="s">
        <v>61</v>
      </c>
    </row>
    <row r="62" spans="1:37" ht="36" hidden="1">
      <c r="A62" s="2">
        <v>42102</v>
      </c>
      <c r="B62" s="67" t="s">
        <v>126</v>
      </c>
      <c r="C62" s="67" t="s">
        <v>144</v>
      </c>
      <c r="D62" s="67" t="s">
        <v>81</v>
      </c>
      <c r="E62" s="67" t="s">
        <v>213</v>
      </c>
      <c r="F62" s="67" t="s">
        <v>79</v>
      </c>
      <c r="G62" s="91">
        <v>5694000</v>
      </c>
      <c r="H62" s="2" t="s">
        <v>69</v>
      </c>
      <c r="I62" s="67" t="s">
        <v>70</v>
      </c>
      <c r="J62" s="2" t="s">
        <v>1030</v>
      </c>
      <c r="K62" s="2" t="s">
        <v>49</v>
      </c>
      <c r="L62" s="67"/>
      <c r="M62" s="39" t="s">
        <v>387</v>
      </c>
      <c r="N62" s="2" t="s">
        <v>84</v>
      </c>
      <c r="O62" s="67" t="s">
        <v>388</v>
      </c>
      <c r="P62" s="45" t="s">
        <v>71</v>
      </c>
      <c r="Q62" s="46" t="s">
        <v>71</v>
      </c>
      <c r="R62" s="2">
        <v>4</v>
      </c>
      <c r="S62" s="45" t="s">
        <v>47</v>
      </c>
      <c r="T62" s="43" t="s">
        <v>84</v>
      </c>
      <c r="U62" s="94">
        <v>5694000</v>
      </c>
      <c r="V62" s="94">
        <v>5694000</v>
      </c>
      <c r="W62" s="46" t="s">
        <v>49</v>
      </c>
      <c r="X62" s="45" t="s">
        <v>50</v>
      </c>
      <c r="Y62" s="61" t="s">
        <v>81</v>
      </c>
      <c r="Z62" s="2" t="s">
        <v>345</v>
      </c>
      <c r="AA62" s="1" t="s">
        <v>81</v>
      </c>
      <c r="AB62" s="67" t="s">
        <v>389</v>
      </c>
      <c r="AC62" s="76" t="s">
        <v>347</v>
      </c>
      <c r="AD62" s="55" t="s">
        <v>49</v>
      </c>
      <c r="AE62" s="55" t="s">
        <v>49</v>
      </c>
      <c r="AF62" s="72" t="s">
        <v>56</v>
      </c>
      <c r="AG62" s="72" t="s">
        <v>57</v>
      </c>
      <c r="AH62" s="72" t="s">
        <v>58</v>
      </c>
      <c r="AI62" s="54" t="s">
        <v>56</v>
      </c>
      <c r="AJ62" s="54" t="s">
        <v>60</v>
      </c>
      <c r="AK62" s="54" t="s">
        <v>61</v>
      </c>
    </row>
    <row r="63" spans="1:37" ht="36" hidden="1">
      <c r="A63" s="2">
        <v>42102</v>
      </c>
      <c r="B63" s="67" t="s">
        <v>126</v>
      </c>
      <c r="C63" s="67" t="s">
        <v>144</v>
      </c>
      <c r="D63" s="67" t="s">
        <v>81</v>
      </c>
      <c r="E63" s="67" t="s">
        <v>213</v>
      </c>
      <c r="F63" s="67" t="s">
        <v>79</v>
      </c>
      <c r="G63" s="91">
        <v>5694000</v>
      </c>
      <c r="H63" s="2" t="s">
        <v>69</v>
      </c>
      <c r="I63" s="67" t="s">
        <v>70</v>
      </c>
      <c r="J63" s="2" t="s">
        <v>1031</v>
      </c>
      <c r="K63" s="2" t="s">
        <v>49</v>
      </c>
      <c r="L63" s="67"/>
      <c r="M63" s="39" t="s">
        <v>390</v>
      </c>
      <c r="N63" s="2" t="s">
        <v>84</v>
      </c>
      <c r="O63" s="67" t="s">
        <v>391</v>
      </c>
      <c r="P63" s="45" t="s">
        <v>71</v>
      </c>
      <c r="Q63" s="46" t="s">
        <v>71</v>
      </c>
      <c r="R63" s="2">
        <v>4</v>
      </c>
      <c r="S63" s="45" t="s">
        <v>47</v>
      </c>
      <c r="T63" s="43" t="s">
        <v>84</v>
      </c>
      <c r="U63" s="94">
        <v>5694000</v>
      </c>
      <c r="V63" s="94">
        <v>5694000</v>
      </c>
      <c r="W63" s="46" t="s">
        <v>49</v>
      </c>
      <c r="X63" s="45" t="s">
        <v>50</v>
      </c>
      <c r="Y63" s="61" t="s">
        <v>81</v>
      </c>
      <c r="Z63" s="2" t="s">
        <v>345</v>
      </c>
      <c r="AA63" s="1" t="s">
        <v>81</v>
      </c>
      <c r="AB63" s="67" t="s">
        <v>392</v>
      </c>
      <c r="AC63" s="76" t="s">
        <v>347</v>
      </c>
      <c r="AD63" s="55" t="s">
        <v>49</v>
      </c>
      <c r="AE63" s="55" t="s">
        <v>49</v>
      </c>
      <c r="AF63" s="72" t="s">
        <v>56</v>
      </c>
      <c r="AG63" s="72" t="s">
        <v>57</v>
      </c>
      <c r="AH63" s="72" t="s">
        <v>58</v>
      </c>
      <c r="AI63" s="54" t="s">
        <v>56</v>
      </c>
      <c r="AJ63" s="54" t="s">
        <v>60</v>
      </c>
      <c r="AK63" s="54" t="s">
        <v>61</v>
      </c>
    </row>
    <row r="64" spans="1:37" ht="36" hidden="1">
      <c r="A64" s="2">
        <v>42102</v>
      </c>
      <c r="B64" s="67" t="s">
        <v>126</v>
      </c>
      <c r="C64" s="67" t="s">
        <v>144</v>
      </c>
      <c r="D64" s="67" t="s">
        <v>81</v>
      </c>
      <c r="E64" s="67" t="s">
        <v>213</v>
      </c>
      <c r="F64" s="67" t="s">
        <v>79</v>
      </c>
      <c r="G64" s="91">
        <v>5694000</v>
      </c>
      <c r="H64" s="2" t="s">
        <v>69</v>
      </c>
      <c r="I64" s="67" t="s">
        <v>70</v>
      </c>
      <c r="J64" s="2" t="s">
        <v>1032</v>
      </c>
      <c r="K64" s="2" t="s">
        <v>49</v>
      </c>
      <c r="L64" s="67"/>
      <c r="M64" s="39" t="s">
        <v>393</v>
      </c>
      <c r="N64" s="2" t="s">
        <v>84</v>
      </c>
      <c r="O64" s="67" t="s">
        <v>394</v>
      </c>
      <c r="P64" s="45" t="s">
        <v>71</v>
      </c>
      <c r="Q64" s="46" t="s">
        <v>71</v>
      </c>
      <c r="R64" s="2">
        <v>4</v>
      </c>
      <c r="S64" s="45" t="s">
        <v>47</v>
      </c>
      <c r="T64" s="43" t="s">
        <v>84</v>
      </c>
      <c r="U64" s="94">
        <v>5694000</v>
      </c>
      <c r="V64" s="94">
        <v>5694000</v>
      </c>
      <c r="W64" s="46" t="s">
        <v>49</v>
      </c>
      <c r="X64" s="45" t="s">
        <v>50</v>
      </c>
      <c r="Y64" s="61" t="s">
        <v>81</v>
      </c>
      <c r="Z64" s="2" t="s">
        <v>345</v>
      </c>
      <c r="AA64" s="1" t="s">
        <v>81</v>
      </c>
      <c r="AB64" s="67" t="s">
        <v>395</v>
      </c>
      <c r="AC64" s="76" t="s">
        <v>347</v>
      </c>
      <c r="AD64" s="55" t="s">
        <v>49</v>
      </c>
      <c r="AE64" s="55" t="s">
        <v>49</v>
      </c>
      <c r="AF64" s="72" t="s">
        <v>56</v>
      </c>
      <c r="AG64" s="72" t="s">
        <v>57</v>
      </c>
      <c r="AH64" s="72" t="s">
        <v>58</v>
      </c>
      <c r="AI64" s="54" t="s">
        <v>56</v>
      </c>
      <c r="AJ64" s="54" t="s">
        <v>60</v>
      </c>
      <c r="AK64" s="54" t="s">
        <v>61</v>
      </c>
    </row>
    <row r="65" spans="1:37" ht="36" hidden="1">
      <c r="A65" s="2">
        <v>42102</v>
      </c>
      <c r="B65" s="67" t="s">
        <v>126</v>
      </c>
      <c r="C65" s="67" t="s">
        <v>144</v>
      </c>
      <c r="D65" s="67" t="s">
        <v>81</v>
      </c>
      <c r="E65" s="67" t="s">
        <v>213</v>
      </c>
      <c r="F65" s="67" t="s">
        <v>79</v>
      </c>
      <c r="G65" s="91">
        <v>5694000</v>
      </c>
      <c r="H65" s="2" t="s">
        <v>69</v>
      </c>
      <c r="I65" s="67" t="s">
        <v>70</v>
      </c>
      <c r="J65" s="2" t="s">
        <v>1033</v>
      </c>
      <c r="K65" s="2" t="s">
        <v>49</v>
      </c>
      <c r="L65" s="67"/>
      <c r="M65" s="39" t="s">
        <v>396</v>
      </c>
      <c r="N65" s="2" t="s">
        <v>84</v>
      </c>
      <c r="O65" s="67" t="s">
        <v>397</v>
      </c>
      <c r="P65" s="45" t="s">
        <v>71</v>
      </c>
      <c r="Q65" s="46" t="s">
        <v>71</v>
      </c>
      <c r="R65" s="2">
        <v>4</v>
      </c>
      <c r="S65" s="45" t="s">
        <v>47</v>
      </c>
      <c r="T65" s="43" t="s">
        <v>84</v>
      </c>
      <c r="U65" s="94">
        <v>5694000</v>
      </c>
      <c r="V65" s="94">
        <v>5694000</v>
      </c>
      <c r="W65" s="46" t="s">
        <v>49</v>
      </c>
      <c r="X65" s="45" t="s">
        <v>50</v>
      </c>
      <c r="Y65" s="61" t="s">
        <v>81</v>
      </c>
      <c r="Z65" s="2" t="s">
        <v>345</v>
      </c>
      <c r="AA65" s="1" t="s">
        <v>81</v>
      </c>
      <c r="AB65" s="67" t="s">
        <v>398</v>
      </c>
      <c r="AC65" s="76" t="s">
        <v>347</v>
      </c>
      <c r="AD65" s="55" t="s">
        <v>49</v>
      </c>
      <c r="AE65" s="55" t="s">
        <v>49</v>
      </c>
      <c r="AF65" s="72" t="s">
        <v>56</v>
      </c>
      <c r="AG65" s="72" t="s">
        <v>57</v>
      </c>
      <c r="AH65" s="72" t="s">
        <v>58</v>
      </c>
      <c r="AI65" s="54" t="s">
        <v>56</v>
      </c>
      <c r="AJ65" s="54" t="s">
        <v>60</v>
      </c>
      <c r="AK65" s="54" t="s">
        <v>61</v>
      </c>
    </row>
    <row r="66" spans="1:37" ht="36" hidden="1">
      <c r="A66" s="2">
        <v>42102</v>
      </c>
      <c r="B66" s="67" t="s">
        <v>126</v>
      </c>
      <c r="C66" s="67" t="s">
        <v>144</v>
      </c>
      <c r="D66" s="67" t="s">
        <v>81</v>
      </c>
      <c r="E66" s="67" t="s">
        <v>213</v>
      </c>
      <c r="F66" s="67" t="s">
        <v>79</v>
      </c>
      <c r="G66" s="91">
        <v>5694000</v>
      </c>
      <c r="H66" s="2" t="s">
        <v>69</v>
      </c>
      <c r="I66" s="67" t="s">
        <v>70</v>
      </c>
      <c r="J66" s="2" t="s">
        <v>1034</v>
      </c>
      <c r="K66" s="2" t="s">
        <v>49</v>
      </c>
      <c r="L66" s="67"/>
      <c r="M66" s="39" t="s">
        <v>399</v>
      </c>
      <c r="N66" s="2" t="s">
        <v>84</v>
      </c>
      <c r="O66" s="67" t="s">
        <v>400</v>
      </c>
      <c r="P66" s="45" t="s">
        <v>71</v>
      </c>
      <c r="Q66" s="46" t="s">
        <v>71</v>
      </c>
      <c r="R66" s="2">
        <v>4</v>
      </c>
      <c r="S66" s="45" t="s">
        <v>47</v>
      </c>
      <c r="T66" s="43" t="s">
        <v>84</v>
      </c>
      <c r="U66" s="94">
        <v>5694000</v>
      </c>
      <c r="V66" s="94">
        <v>5694000</v>
      </c>
      <c r="W66" s="46" t="s">
        <v>49</v>
      </c>
      <c r="X66" s="45" t="s">
        <v>50</v>
      </c>
      <c r="Y66" s="61" t="s">
        <v>81</v>
      </c>
      <c r="Z66" s="2" t="s">
        <v>345</v>
      </c>
      <c r="AA66" s="1" t="s">
        <v>81</v>
      </c>
      <c r="AB66" s="67" t="s">
        <v>401</v>
      </c>
      <c r="AC66" s="76" t="s">
        <v>347</v>
      </c>
      <c r="AD66" s="55" t="s">
        <v>49</v>
      </c>
      <c r="AE66" s="55" t="s">
        <v>49</v>
      </c>
      <c r="AF66" s="72" t="s">
        <v>56</v>
      </c>
      <c r="AG66" s="72" t="s">
        <v>57</v>
      </c>
      <c r="AH66" s="72" t="s">
        <v>58</v>
      </c>
      <c r="AI66" s="54" t="s">
        <v>56</v>
      </c>
      <c r="AJ66" s="54" t="s">
        <v>60</v>
      </c>
      <c r="AK66" s="54" t="s">
        <v>61</v>
      </c>
    </row>
    <row r="67" spans="1:37" ht="36" hidden="1">
      <c r="A67" s="2">
        <v>42102</v>
      </c>
      <c r="B67" s="67" t="s">
        <v>126</v>
      </c>
      <c r="C67" s="67" t="s">
        <v>144</v>
      </c>
      <c r="D67" s="67" t="s">
        <v>81</v>
      </c>
      <c r="E67" s="67" t="s">
        <v>213</v>
      </c>
      <c r="F67" s="67" t="s">
        <v>79</v>
      </c>
      <c r="G67" s="91">
        <v>5694000</v>
      </c>
      <c r="H67" s="2" t="s">
        <v>69</v>
      </c>
      <c r="I67" s="67" t="s">
        <v>70</v>
      </c>
      <c r="J67" s="2" t="s">
        <v>1035</v>
      </c>
      <c r="K67" s="2" t="s">
        <v>49</v>
      </c>
      <c r="L67" s="67"/>
      <c r="M67" s="39" t="s">
        <v>402</v>
      </c>
      <c r="N67" s="2" t="s">
        <v>84</v>
      </c>
      <c r="O67" s="67" t="s">
        <v>403</v>
      </c>
      <c r="P67" s="45" t="s">
        <v>71</v>
      </c>
      <c r="Q67" s="46" t="s">
        <v>71</v>
      </c>
      <c r="R67" s="2">
        <v>4</v>
      </c>
      <c r="S67" s="45" t="s">
        <v>47</v>
      </c>
      <c r="T67" s="43" t="s">
        <v>84</v>
      </c>
      <c r="U67" s="94">
        <v>5694000</v>
      </c>
      <c r="V67" s="94">
        <v>5694000</v>
      </c>
      <c r="W67" s="46" t="s">
        <v>49</v>
      </c>
      <c r="X67" s="45" t="s">
        <v>50</v>
      </c>
      <c r="Y67" s="61" t="s">
        <v>81</v>
      </c>
      <c r="Z67" s="2" t="s">
        <v>345</v>
      </c>
      <c r="AA67" s="1" t="s">
        <v>81</v>
      </c>
      <c r="AB67" s="67" t="s">
        <v>404</v>
      </c>
      <c r="AC67" s="76" t="s">
        <v>347</v>
      </c>
      <c r="AD67" s="55" t="s">
        <v>49</v>
      </c>
      <c r="AE67" s="55" t="s">
        <v>49</v>
      </c>
      <c r="AF67" s="72" t="s">
        <v>56</v>
      </c>
      <c r="AG67" s="72" t="s">
        <v>57</v>
      </c>
      <c r="AH67" s="72" t="s">
        <v>58</v>
      </c>
      <c r="AI67" s="54" t="s">
        <v>56</v>
      </c>
      <c r="AJ67" s="54" t="s">
        <v>60</v>
      </c>
      <c r="AK67" s="54" t="s">
        <v>61</v>
      </c>
    </row>
    <row r="68" spans="1:37" ht="36" hidden="1">
      <c r="A68" s="2">
        <v>42102</v>
      </c>
      <c r="B68" s="67" t="s">
        <v>126</v>
      </c>
      <c r="C68" s="67" t="s">
        <v>144</v>
      </c>
      <c r="D68" s="67" t="s">
        <v>81</v>
      </c>
      <c r="E68" s="67" t="s">
        <v>213</v>
      </c>
      <c r="F68" s="67" t="s">
        <v>79</v>
      </c>
      <c r="G68" s="91">
        <v>5694000</v>
      </c>
      <c r="H68" s="2" t="s">
        <v>69</v>
      </c>
      <c r="I68" s="67" t="s">
        <v>70</v>
      </c>
      <c r="J68" s="2" t="s">
        <v>1036</v>
      </c>
      <c r="K68" s="2" t="s">
        <v>49</v>
      </c>
      <c r="L68" s="67"/>
      <c r="M68" s="39" t="s">
        <v>405</v>
      </c>
      <c r="N68" s="2" t="s">
        <v>84</v>
      </c>
      <c r="O68" s="67" t="s">
        <v>406</v>
      </c>
      <c r="P68" s="45" t="s">
        <v>71</v>
      </c>
      <c r="Q68" s="46" t="s">
        <v>71</v>
      </c>
      <c r="R68" s="2">
        <v>4</v>
      </c>
      <c r="S68" s="45" t="s">
        <v>47</v>
      </c>
      <c r="T68" s="43" t="s">
        <v>84</v>
      </c>
      <c r="U68" s="94">
        <v>5694000</v>
      </c>
      <c r="V68" s="94">
        <v>5694000</v>
      </c>
      <c r="W68" s="46" t="s">
        <v>49</v>
      </c>
      <c r="X68" s="45" t="s">
        <v>50</v>
      </c>
      <c r="Y68" s="61" t="s">
        <v>81</v>
      </c>
      <c r="Z68" s="2" t="s">
        <v>345</v>
      </c>
      <c r="AA68" s="1" t="s">
        <v>81</v>
      </c>
      <c r="AB68" s="67" t="s">
        <v>407</v>
      </c>
      <c r="AC68" s="76" t="s">
        <v>347</v>
      </c>
      <c r="AD68" s="55" t="s">
        <v>49</v>
      </c>
      <c r="AE68" s="55" t="s">
        <v>49</v>
      </c>
      <c r="AF68" s="72" t="s">
        <v>56</v>
      </c>
      <c r="AG68" s="72" t="s">
        <v>57</v>
      </c>
      <c r="AH68" s="72" t="s">
        <v>58</v>
      </c>
      <c r="AI68" s="54" t="s">
        <v>56</v>
      </c>
      <c r="AJ68" s="54" t="s">
        <v>60</v>
      </c>
      <c r="AK68" s="54" t="s">
        <v>61</v>
      </c>
    </row>
    <row r="69" spans="1:37" ht="36" hidden="1">
      <c r="A69" s="2">
        <v>42102</v>
      </c>
      <c r="B69" s="67" t="s">
        <v>126</v>
      </c>
      <c r="C69" s="67" t="s">
        <v>144</v>
      </c>
      <c r="D69" s="67" t="s">
        <v>81</v>
      </c>
      <c r="E69" s="67" t="s">
        <v>213</v>
      </c>
      <c r="F69" s="67" t="s">
        <v>79</v>
      </c>
      <c r="G69" s="91">
        <v>5694000</v>
      </c>
      <c r="H69" s="2" t="s">
        <v>69</v>
      </c>
      <c r="I69" s="67" t="s">
        <v>70</v>
      </c>
      <c r="J69" s="2" t="s">
        <v>1037</v>
      </c>
      <c r="K69" s="2" t="s">
        <v>49</v>
      </c>
      <c r="L69" s="67"/>
      <c r="M69" s="39" t="s">
        <v>408</v>
      </c>
      <c r="N69" s="2" t="s">
        <v>84</v>
      </c>
      <c r="O69" s="67" t="s">
        <v>409</v>
      </c>
      <c r="P69" s="45" t="s">
        <v>71</v>
      </c>
      <c r="Q69" s="46" t="s">
        <v>71</v>
      </c>
      <c r="R69" s="2">
        <v>4</v>
      </c>
      <c r="S69" s="45" t="s">
        <v>47</v>
      </c>
      <c r="T69" s="43" t="s">
        <v>84</v>
      </c>
      <c r="U69" s="94">
        <v>5694000</v>
      </c>
      <c r="V69" s="94">
        <v>5694000</v>
      </c>
      <c r="W69" s="46" t="s">
        <v>49</v>
      </c>
      <c r="X69" s="45" t="s">
        <v>50</v>
      </c>
      <c r="Y69" s="61" t="s">
        <v>81</v>
      </c>
      <c r="Z69" s="2" t="s">
        <v>345</v>
      </c>
      <c r="AA69" s="1" t="s">
        <v>81</v>
      </c>
      <c r="AB69" s="67" t="s">
        <v>410</v>
      </c>
      <c r="AC69" s="76" t="s">
        <v>347</v>
      </c>
      <c r="AD69" s="55" t="s">
        <v>49</v>
      </c>
      <c r="AE69" s="55" t="s">
        <v>49</v>
      </c>
      <c r="AF69" s="72" t="s">
        <v>56</v>
      </c>
      <c r="AG69" s="72" t="s">
        <v>57</v>
      </c>
      <c r="AH69" s="72" t="s">
        <v>58</v>
      </c>
      <c r="AI69" s="54" t="s">
        <v>56</v>
      </c>
      <c r="AJ69" s="54" t="s">
        <v>60</v>
      </c>
      <c r="AK69" s="54" t="s">
        <v>61</v>
      </c>
    </row>
    <row r="70" spans="1:37" ht="36" hidden="1">
      <c r="A70" s="2">
        <v>42102</v>
      </c>
      <c r="B70" s="67" t="s">
        <v>126</v>
      </c>
      <c r="C70" s="67" t="s">
        <v>144</v>
      </c>
      <c r="D70" s="67" t="s">
        <v>81</v>
      </c>
      <c r="E70" s="67" t="s">
        <v>213</v>
      </c>
      <c r="F70" s="67" t="s">
        <v>79</v>
      </c>
      <c r="G70" s="91">
        <v>5694000</v>
      </c>
      <c r="H70" s="2" t="s">
        <v>69</v>
      </c>
      <c r="I70" s="67" t="s">
        <v>70</v>
      </c>
      <c r="J70" s="2" t="s">
        <v>1038</v>
      </c>
      <c r="K70" s="2" t="s">
        <v>49</v>
      </c>
      <c r="L70" s="67"/>
      <c r="M70" s="39" t="s">
        <v>411</v>
      </c>
      <c r="N70" s="2" t="s">
        <v>84</v>
      </c>
      <c r="O70" s="67" t="s">
        <v>412</v>
      </c>
      <c r="P70" s="45" t="s">
        <v>71</v>
      </c>
      <c r="Q70" s="46" t="s">
        <v>71</v>
      </c>
      <c r="R70" s="2">
        <v>4</v>
      </c>
      <c r="S70" s="45" t="s">
        <v>47</v>
      </c>
      <c r="T70" s="43" t="s">
        <v>84</v>
      </c>
      <c r="U70" s="94">
        <v>5694000</v>
      </c>
      <c r="V70" s="94">
        <v>5694000</v>
      </c>
      <c r="W70" s="46" t="s">
        <v>49</v>
      </c>
      <c r="X70" s="45" t="s">
        <v>50</v>
      </c>
      <c r="Y70" s="61" t="s">
        <v>81</v>
      </c>
      <c r="Z70" s="2" t="s">
        <v>345</v>
      </c>
      <c r="AA70" s="1" t="s">
        <v>81</v>
      </c>
      <c r="AB70" s="67" t="s">
        <v>413</v>
      </c>
      <c r="AC70" s="76" t="s">
        <v>347</v>
      </c>
      <c r="AD70" s="55" t="s">
        <v>49</v>
      </c>
      <c r="AE70" s="55" t="s">
        <v>49</v>
      </c>
      <c r="AF70" s="72" t="s">
        <v>56</v>
      </c>
      <c r="AG70" s="72" t="s">
        <v>57</v>
      </c>
      <c r="AH70" s="72" t="s">
        <v>58</v>
      </c>
      <c r="AI70" s="54" t="s">
        <v>56</v>
      </c>
      <c r="AJ70" s="54" t="s">
        <v>60</v>
      </c>
      <c r="AK70" s="54" t="s">
        <v>61</v>
      </c>
    </row>
    <row r="71" spans="1:37" ht="36" hidden="1">
      <c r="A71" s="2">
        <v>42102</v>
      </c>
      <c r="B71" s="67" t="s">
        <v>126</v>
      </c>
      <c r="C71" s="67" t="s">
        <v>144</v>
      </c>
      <c r="D71" s="67" t="s">
        <v>81</v>
      </c>
      <c r="E71" s="67" t="s">
        <v>213</v>
      </c>
      <c r="F71" s="67" t="s">
        <v>79</v>
      </c>
      <c r="G71" s="91">
        <v>5694000</v>
      </c>
      <c r="H71" s="2" t="s">
        <v>69</v>
      </c>
      <c r="I71" s="67" t="s">
        <v>70</v>
      </c>
      <c r="J71" s="2" t="s">
        <v>1039</v>
      </c>
      <c r="K71" s="2" t="s">
        <v>49</v>
      </c>
      <c r="L71" s="67"/>
      <c r="M71" s="39" t="s">
        <v>414</v>
      </c>
      <c r="N71" s="2" t="s">
        <v>84</v>
      </c>
      <c r="O71" s="67" t="s">
        <v>415</v>
      </c>
      <c r="P71" s="45" t="s">
        <v>71</v>
      </c>
      <c r="Q71" s="46" t="s">
        <v>71</v>
      </c>
      <c r="R71" s="2">
        <v>4</v>
      </c>
      <c r="S71" s="45" t="s">
        <v>47</v>
      </c>
      <c r="T71" s="43" t="s">
        <v>84</v>
      </c>
      <c r="U71" s="94">
        <v>5694000</v>
      </c>
      <c r="V71" s="94">
        <v>5694000</v>
      </c>
      <c r="W71" s="46" t="s">
        <v>49</v>
      </c>
      <c r="X71" s="45" t="s">
        <v>50</v>
      </c>
      <c r="Y71" s="61" t="s">
        <v>81</v>
      </c>
      <c r="Z71" s="2" t="s">
        <v>345</v>
      </c>
      <c r="AA71" s="1" t="s">
        <v>81</v>
      </c>
      <c r="AB71" s="67" t="s">
        <v>416</v>
      </c>
      <c r="AC71" s="76" t="s">
        <v>347</v>
      </c>
      <c r="AD71" s="55" t="s">
        <v>49</v>
      </c>
      <c r="AE71" s="55" t="s">
        <v>49</v>
      </c>
      <c r="AF71" s="72" t="s">
        <v>56</v>
      </c>
      <c r="AG71" s="72" t="s">
        <v>57</v>
      </c>
      <c r="AH71" s="72" t="s">
        <v>58</v>
      </c>
      <c r="AI71" s="54" t="s">
        <v>56</v>
      </c>
      <c r="AJ71" s="54" t="s">
        <v>60</v>
      </c>
      <c r="AK71" s="54" t="s">
        <v>61</v>
      </c>
    </row>
    <row r="72" spans="1:37" ht="36" hidden="1">
      <c r="A72" s="2">
        <v>42102</v>
      </c>
      <c r="B72" s="67" t="s">
        <v>126</v>
      </c>
      <c r="C72" s="67" t="s">
        <v>144</v>
      </c>
      <c r="D72" s="67" t="s">
        <v>81</v>
      </c>
      <c r="E72" s="67" t="s">
        <v>213</v>
      </c>
      <c r="F72" s="67" t="s">
        <v>79</v>
      </c>
      <c r="G72" s="91">
        <v>5694000</v>
      </c>
      <c r="H72" s="2" t="s">
        <v>69</v>
      </c>
      <c r="I72" s="67" t="s">
        <v>70</v>
      </c>
      <c r="J72" s="2" t="s">
        <v>1040</v>
      </c>
      <c r="K72" s="2" t="s">
        <v>49</v>
      </c>
      <c r="L72" s="67"/>
      <c r="M72" s="39" t="s">
        <v>417</v>
      </c>
      <c r="N72" s="2" t="s">
        <v>84</v>
      </c>
      <c r="O72" s="67" t="s">
        <v>418</v>
      </c>
      <c r="P72" s="45" t="s">
        <v>71</v>
      </c>
      <c r="Q72" s="46" t="s">
        <v>71</v>
      </c>
      <c r="R72" s="2">
        <v>4</v>
      </c>
      <c r="S72" s="45" t="s">
        <v>47</v>
      </c>
      <c r="T72" s="43" t="s">
        <v>84</v>
      </c>
      <c r="U72" s="94">
        <v>5694000</v>
      </c>
      <c r="V72" s="94">
        <v>5694000</v>
      </c>
      <c r="W72" s="46" t="s">
        <v>49</v>
      </c>
      <c r="X72" s="45" t="s">
        <v>50</v>
      </c>
      <c r="Y72" s="61" t="s">
        <v>81</v>
      </c>
      <c r="Z72" s="2" t="s">
        <v>345</v>
      </c>
      <c r="AA72" s="1" t="s">
        <v>81</v>
      </c>
      <c r="AB72" s="67" t="s">
        <v>419</v>
      </c>
      <c r="AC72" s="76" t="s">
        <v>347</v>
      </c>
      <c r="AD72" s="55" t="s">
        <v>49</v>
      </c>
      <c r="AE72" s="55" t="s">
        <v>49</v>
      </c>
      <c r="AF72" s="72" t="s">
        <v>56</v>
      </c>
      <c r="AG72" s="72" t="s">
        <v>57</v>
      </c>
      <c r="AH72" s="72" t="s">
        <v>58</v>
      </c>
      <c r="AI72" s="54" t="s">
        <v>56</v>
      </c>
      <c r="AJ72" s="54" t="s">
        <v>60</v>
      </c>
      <c r="AK72" s="54" t="s">
        <v>61</v>
      </c>
    </row>
    <row r="73" spans="1:37" ht="36" hidden="1">
      <c r="A73" s="2">
        <v>42102</v>
      </c>
      <c r="B73" s="67" t="s">
        <v>126</v>
      </c>
      <c r="C73" s="67" t="s">
        <v>144</v>
      </c>
      <c r="D73" s="67" t="s">
        <v>81</v>
      </c>
      <c r="E73" s="67" t="s">
        <v>213</v>
      </c>
      <c r="F73" s="67" t="s">
        <v>79</v>
      </c>
      <c r="G73" s="91">
        <v>5694000</v>
      </c>
      <c r="H73" s="2" t="s">
        <v>69</v>
      </c>
      <c r="I73" s="67" t="s">
        <v>70</v>
      </c>
      <c r="J73" s="2" t="s">
        <v>1041</v>
      </c>
      <c r="K73" s="2" t="s">
        <v>49</v>
      </c>
      <c r="L73" s="67"/>
      <c r="M73" s="39" t="s">
        <v>420</v>
      </c>
      <c r="N73" s="2" t="s">
        <v>84</v>
      </c>
      <c r="O73" s="67" t="s">
        <v>421</v>
      </c>
      <c r="P73" s="45" t="s">
        <v>71</v>
      </c>
      <c r="Q73" s="46" t="s">
        <v>71</v>
      </c>
      <c r="R73" s="2">
        <v>4</v>
      </c>
      <c r="S73" s="45" t="s">
        <v>47</v>
      </c>
      <c r="T73" s="43" t="s">
        <v>84</v>
      </c>
      <c r="U73" s="94">
        <v>5694000</v>
      </c>
      <c r="V73" s="94">
        <v>5694000</v>
      </c>
      <c r="W73" s="46" t="s">
        <v>49</v>
      </c>
      <c r="X73" s="45" t="s">
        <v>50</v>
      </c>
      <c r="Y73" s="61" t="s">
        <v>81</v>
      </c>
      <c r="Z73" s="2" t="s">
        <v>345</v>
      </c>
      <c r="AA73" s="1" t="s">
        <v>81</v>
      </c>
      <c r="AB73" s="67" t="s">
        <v>422</v>
      </c>
      <c r="AC73" s="76" t="s">
        <v>347</v>
      </c>
      <c r="AD73" s="55" t="s">
        <v>49</v>
      </c>
      <c r="AE73" s="55" t="s">
        <v>49</v>
      </c>
      <c r="AF73" s="72" t="s">
        <v>56</v>
      </c>
      <c r="AG73" s="72" t="s">
        <v>57</v>
      </c>
      <c r="AH73" s="72" t="s">
        <v>58</v>
      </c>
      <c r="AI73" s="54" t="s">
        <v>56</v>
      </c>
      <c r="AJ73" s="54" t="s">
        <v>60</v>
      </c>
      <c r="AK73" s="54" t="s">
        <v>61</v>
      </c>
    </row>
    <row r="74" spans="1:37" ht="36" hidden="1">
      <c r="A74" s="2">
        <v>42102</v>
      </c>
      <c r="B74" s="67" t="s">
        <v>126</v>
      </c>
      <c r="C74" s="67" t="s">
        <v>144</v>
      </c>
      <c r="D74" s="67" t="s">
        <v>129</v>
      </c>
      <c r="E74" s="67" t="s">
        <v>213</v>
      </c>
      <c r="F74" s="67" t="s">
        <v>79</v>
      </c>
      <c r="G74" s="91">
        <v>2847000</v>
      </c>
      <c r="H74" s="2">
        <v>10.02</v>
      </c>
      <c r="I74" s="67" t="s">
        <v>1278</v>
      </c>
      <c r="J74" s="2" t="s">
        <v>1042</v>
      </c>
      <c r="K74" s="2" t="s">
        <v>49</v>
      </c>
      <c r="L74" s="67"/>
      <c r="M74" s="39" t="s">
        <v>423</v>
      </c>
      <c r="N74" s="2" t="s">
        <v>84</v>
      </c>
      <c r="O74" s="67" t="s">
        <v>424</v>
      </c>
      <c r="P74" s="45" t="s">
        <v>71</v>
      </c>
      <c r="Q74" s="46" t="s">
        <v>71</v>
      </c>
      <c r="R74" s="2">
        <v>4</v>
      </c>
      <c r="S74" s="45" t="s">
        <v>47</v>
      </c>
      <c r="T74" s="43" t="s">
        <v>84</v>
      </c>
      <c r="U74" s="94">
        <v>2847000</v>
      </c>
      <c r="V74" s="94">
        <v>2847000</v>
      </c>
      <c r="W74" s="46" t="s">
        <v>49</v>
      </c>
      <c r="X74" s="45" t="s">
        <v>50</v>
      </c>
      <c r="Y74" s="61" t="s">
        <v>81</v>
      </c>
      <c r="Z74" s="2" t="s">
        <v>345</v>
      </c>
      <c r="AA74" s="1" t="s">
        <v>81</v>
      </c>
      <c r="AB74" s="67" t="s">
        <v>54</v>
      </c>
      <c r="AC74" s="76" t="s">
        <v>347</v>
      </c>
      <c r="AD74" s="55" t="s">
        <v>49</v>
      </c>
      <c r="AE74" s="55" t="s">
        <v>49</v>
      </c>
      <c r="AF74" s="72" t="s">
        <v>56</v>
      </c>
      <c r="AG74" s="72" t="s">
        <v>57</v>
      </c>
      <c r="AH74" s="72" t="s">
        <v>58</v>
      </c>
      <c r="AI74" s="54" t="s">
        <v>56</v>
      </c>
      <c r="AJ74" s="54" t="s">
        <v>60</v>
      </c>
      <c r="AK74" s="54" t="s">
        <v>61</v>
      </c>
    </row>
    <row r="75" spans="1:37" ht="36" hidden="1">
      <c r="A75" s="2">
        <v>42102</v>
      </c>
      <c r="B75" s="67" t="s">
        <v>126</v>
      </c>
      <c r="C75" s="67" t="s">
        <v>144</v>
      </c>
      <c r="D75" s="67" t="s">
        <v>81</v>
      </c>
      <c r="E75" s="67" t="s">
        <v>213</v>
      </c>
      <c r="F75" s="67" t="s">
        <v>79</v>
      </c>
      <c r="G75" s="91">
        <v>5694000</v>
      </c>
      <c r="H75" s="2" t="s">
        <v>69</v>
      </c>
      <c r="I75" s="67" t="s">
        <v>70</v>
      </c>
      <c r="J75" s="2" t="s">
        <v>1043</v>
      </c>
      <c r="K75" s="2" t="s">
        <v>49</v>
      </c>
      <c r="L75" s="67"/>
      <c r="M75" s="39" t="s">
        <v>425</v>
      </c>
      <c r="N75" s="2" t="s">
        <v>84</v>
      </c>
      <c r="O75" s="67" t="s">
        <v>426</v>
      </c>
      <c r="P75" s="45" t="s">
        <v>71</v>
      </c>
      <c r="Q75" s="46" t="s">
        <v>71</v>
      </c>
      <c r="R75" s="2">
        <v>4</v>
      </c>
      <c r="S75" s="45" t="s">
        <v>47</v>
      </c>
      <c r="T75" s="43" t="s">
        <v>84</v>
      </c>
      <c r="U75" s="94">
        <v>5694000</v>
      </c>
      <c r="V75" s="94">
        <v>5694000</v>
      </c>
      <c r="W75" s="46" t="s">
        <v>49</v>
      </c>
      <c r="X75" s="45" t="s">
        <v>50</v>
      </c>
      <c r="Y75" s="61" t="s">
        <v>81</v>
      </c>
      <c r="Z75" s="2" t="s">
        <v>345</v>
      </c>
      <c r="AA75" s="1" t="s">
        <v>81</v>
      </c>
      <c r="AB75" s="67" t="s">
        <v>427</v>
      </c>
      <c r="AC75" s="76" t="s">
        <v>347</v>
      </c>
      <c r="AD75" s="55" t="s">
        <v>49</v>
      </c>
      <c r="AE75" s="55" t="s">
        <v>49</v>
      </c>
      <c r="AF75" s="72" t="s">
        <v>56</v>
      </c>
      <c r="AG75" s="72" t="s">
        <v>57</v>
      </c>
      <c r="AH75" s="72" t="s">
        <v>58</v>
      </c>
      <c r="AI75" s="54" t="s">
        <v>56</v>
      </c>
      <c r="AJ75" s="54" t="s">
        <v>60</v>
      </c>
      <c r="AK75" s="54" t="s">
        <v>61</v>
      </c>
    </row>
    <row r="76" spans="1:37" ht="36" hidden="1">
      <c r="A76" s="2">
        <v>42102</v>
      </c>
      <c r="B76" s="67" t="s">
        <v>126</v>
      </c>
      <c r="C76" s="67" t="s">
        <v>144</v>
      </c>
      <c r="D76" s="67" t="s">
        <v>81</v>
      </c>
      <c r="E76" s="67" t="s">
        <v>213</v>
      </c>
      <c r="F76" s="67" t="s">
        <v>79</v>
      </c>
      <c r="G76" s="91">
        <v>5694000</v>
      </c>
      <c r="H76" s="2" t="s">
        <v>69</v>
      </c>
      <c r="I76" s="67" t="s">
        <v>70</v>
      </c>
      <c r="J76" s="2" t="s">
        <v>1044</v>
      </c>
      <c r="K76" s="2" t="s">
        <v>49</v>
      </c>
      <c r="L76" s="67"/>
      <c r="M76" s="39" t="s">
        <v>428</v>
      </c>
      <c r="N76" s="2" t="s">
        <v>84</v>
      </c>
      <c r="O76" s="67" t="s">
        <v>429</v>
      </c>
      <c r="P76" s="45" t="s">
        <v>71</v>
      </c>
      <c r="Q76" s="46" t="s">
        <v>71</v>
      </c>
      <c r="R76" s="2">
        <v>4</v>
      </c>
      <c r="S76" s="45" t="s">
        <v>47</v>
      </c>
      <c r="T76" s="43" t="s">
        <v>84</v>
      </c>
      <c r="U76" s="94">
        <v>5694000</v>
      </c>
      <c r="V76" s="94">
        <v>5694000</v>
      </c>
      <c r="W76" s="46" t="s">
        <v>49</v>
      </c>
      <c r="X76" s="45" t="s">
        <v>50</v>
      </c>
      <c r="Y76" s="61" t="s">
        <v>81</v>
      </c>
      <c r="Z76" s="2" t="s">
        <v>345</v>
      </c>
      <c r="AA76" s="1" t="s">
        <v>81</v>
      </c>
      <c r="AB76" s="67" t="s">
        <v>430</v>
      </c>
      <c r="AC76" s="76" t="s">
        <v>347</v>
      </c>
      <c r="AD76" s="55" t="s">
        <v>49</v>
      </c>
      <c r="AE76" s="55" t="s">
        <v>49</v>
      </c>
      <c r="AF76" s="72" t="s">
        <v>56</v>
      </c>
      <c r="AG76" s="72" t="s">
        <v>57</v>
      </c>
      <c r="AH76" s="72" t="s">
        <v>58</v>
      </c>
      <c r="AI76" s="54" t="s">
        <v>56</v>
      </c>
      <c r="AJ76" s="54" t="s">
        <v>60</v>
      </c>
      <c r="AK76" s="54" t="s">
        <v>61</v>
      </c>
    </row>
    <row r="77" spans="1:37" ht="36" hidden="1">
      <c r="A77" s="2">
        <v>42102</v>
      </c>
      <c r="B77" s="67" t="s">
        <v>126</v>
      </c>
      <c r="C77" s="67" t="s">
        <v>144</v>
      </c>
      <c r="D77" s="67" t="s">
        <v>81</v>
      </c>
      <c r="E77" s="67" t="s">
        <v>213</v>
      </c>
      <c r="F77" s="67" t="s">
        <v>79</v>
      </c>
      <c r="G77" s="91">
        <v>5694000</v>
      </c>
      <c r="H77" s="2" t="s">
        <v>69</v>
      </c>
      <c r="I77" s="67" t="s">
        <v>70</v>
      </c>
      <c r="J77" s="2" t="s">
        <v>1045</v>
      </c>
      <c r="K77" s="2" t="s">
        <v>49</v>
      </c>
      <c r="L77" s="67"/>
      <c r="M77" s="39" t="s">
        <v>431</v>
      </c>
      <c r="N77" s="2" t="s">
        <v>84</v>
      </c>
      <c r="O77" s="67" t="s">
        <v>432</v>
      </c>
      <c r="P77" s="45" t="s">
        <v>71</v>
      </c>
      <c r="Q77" s="46" t="s">
        <v>71</v>
      </c>
      <c r="R77" s="2">
        <v>4</v>
      </c>
      <c r="S77" s="45" t="s">
        <v>47</v>
      </c>
      <c r="T77" s="43" t="s">
        <v>84</v>
      </c>
      <c r="U77" s="94">
        <v>5694000</v>
      </c>
      <c r="V77" s="94">
        <v>5694000</v>
      </c>
      <c r="W77" s="46" t="s">
        <v>49</v>
      </c>
      <c r="X77" s="45" t="s">
        <v>50</v>
      </c>
      <c r="Y77" s="61" t="s">
        <v>81</v>
      </c>
      <c r="Z77" s="2" t="s">
        <v>345</v>
      </c>
      <c r="AA77" s="1" t="s">
        <v>81</v>
      </c>
      <c r="AB77" s="67" t="s">
        <v>433</v>
      </c>
      <c r="AC77" s="76" t="s">
        <v>347</v>
      </c>
      <c r="AD77" s="55" t="s">
        <v>49</v>
      </c>
      <c r="AE77" s="55" t="s">
        <v>49</v>
      </c>
      <c r="AF77" s="72" t="s">
        <v>56</v>
      </c>
      <c r="AG77" s="72" t="s">
        <v>57</v>
      </c>
      <c r="AH77" s="72" t="s">
        <v>58</v>
      </c>
      <c r="AI77" s="54" t="s">
        <v>56</v>
      </c>
      <c r="AJ77" s="54" t="s">
        <v>60</v>
      </c>
      <c r="AK77" s="54" t="s">
        <v>61</v>
      </c>
    </row>
    <row r="78" spans="1:37" ht="36" hidden="1">
      <c r="A78" s="2">
        <v>42102</v>
      </c>
      <c r="B78" s="67" t="s">
        <v>126</v>
      </c>
      <c r="C78" s="67" t="s">
        <v>144</v>
      </c>
      <c r="D78" s="67" t="s">
        <v>81</v>
      </c>
      <c r="E78" s="67" t="s">
        <v>213</v>
      </c>
      <c r="F78" s="67" t="s">
        <v>79</v>
      </c>
      <c r="G78" s="91">
        <v>5694000</v>
      </c>
      <c r="H78" s="2" t="s">
        <v>69</v>
      </c>
      <c r="I78" s="67" t="s">
        <v>70</v>
      </c>
      <c r="J78" s="2" t="s">
        <v>1046</v>
      </c>
      <c r="K78" s="2" t="s">
        <v>49</v>
      </c>
      <c r="L78" s="67"/>
      <c r="M78" s="39" t="s">
        <v>434</v>
      </c>
      <c r="N78" s="2" t="s">
        <v>84</v>
      </c>
      <c r="O78" s="67" t="s">
        <v>435</v>
      </c>
      <c r="P78" s="45" t="s">
        <v>71</v>
      </c>
      <c r="Q78" s="46" t="s">
        <v>71</v>
      </c>
      <c r="R78" s="2">
        <v>4</v>
      </c>
      <c r="S78" s="45" t="s">
        <v>47</v>
      </c>
      <c r="T78" s="43" t="s">
        <v>84</v>
      </c>
      <c r="U78" s="94">
        <v>5694000</v>
      </c>
      <c r="V78" s="94">
        <v>5694000</v>
      </c>
      <c r="W78" s="46" t="s">
        <v>49</v>
      </c>
      <c r="X78" s="45" t="s">
        <v>50</v>
      </c>
      <c r="Y78" s="61" t="s">
        <v>81</v>
      </c>
      <c r="Z78" s="2" t="s">
        <v>345</v>
      </c>
      <c r="AA78" s="1" t="s">
        <v>81</v>
      </c>
      <c r="AB78" s="67" t="s">
        <v>436</v>
      </c>
      <c r="AC78" s="76" t="s">
        <v>347</v>
      </c>
      <c r="AD78" s="55" t="s">
        <v>49</v>
      </c>
      <c r="AE78" s="55" t="s">
        <v>49</v>
      </c>
      <c r="AF78" s="72" t="s">
        <v>56</v>
      </c>
      <c r="AG78" s="72" t="s">
        <v>57</v>
      </c>
      <c r="AH78" s="72" t="s">
        <v>58</v>
      </c>
      <c r="AI78" s="54" t="s">
        <v>56</v>
      </c>
      <c r="AJ78" s="54" t="s">
        <v>60</v>
      </c>
      <c r="AK78" s="54" t="s">
        <v>61</v>
      </c>
    </row>
    <row r="79" spans="1:37" ht="36" hidden="1">
      <c r="A79" s="2">
        <v>42102</v>
      </c>
      <c r="B79" s="67" t="s">
        <v>126</v>
      </c>
      <c r="C79" s="67" t="s">
        <v>144</v>
      </c>
      <c r="D79" s="67" t="s">
        <v>81</v>
      </c>
      <c r="E79" s="67" t="s">
        <v>213</v>
      </c>
      <c r="F79" s="67" t="s">
        <v>79</v>
      </c>
      <c r="G79" s="91">
        <v>5694000</v>
      </c>
      <c r="H79" s="2" t="s">
        <v>69</v>
      </c>
      <c r="I79" s="67" t="s">
        <v>70</v>
      </c>
      <c r="J79" s="2" t="s">
        <v>1047</v>
      </c>
      <c r="K79" s="2" t="s">
        <v>49</v>
      </c>
      <c r="L79" s="67"/>
      <c r="M79" s="39" t="s">
        <v>437</v>
      </c>
      <c r="N79" s="2" t="s">
        <v>84</v>
      </c>
      <c r="O79" s="67" t="s">
        <v>438</v>
      </c>
      <c r="P79" s="45" t="s">
        <v>71</v>
      </c>
      <c r="Q79" s="46" t="s">
        <v>71</v>
      </c>
      <c r="R79" s="2">
        <v>4</v>
      </c>
      <c r="S79" s="45" t="s">
        <v>47</v>
      </c>
      <c r="T79" s="43" t="s">
        <v>84</v>
      </c>
      <c r="U79" s="94">
        <v>5694000</v>
      </c>
      <c r="V79" s="94">
        <v>5694000</v>
      </c>
      <c r="W79" s="46" t="s">
        <v>49</v>
      </c>
      <c r="X79" s="45" t="s">
        <v>50</v>
      </c>
      <c r="Y79" s="61" t="s">
        <v>81</v>
      </c>
      <c r="Z79" s="2" t="s">
        <v>345</v>
      </c>
      <c r="AA79" s="1" t="s">
        <v>81</v>
      </c>
      <c r="AB79" s="67" t="s">
        <v>439</v>
      </c>
      <c r="AC79" s="76" t="s">
        <v>347</v>
      </c>
      <c r="AD79" s="55" t="s">
        <v>49</v>
      </c>
      <c r="AE79" s="55" t="s">
        <v>49</v>
      </c>
      <c r="AF79" s="72" t="s">
        <v>56</v>
      </c>
      <c r="AG79" s="72" t="s">
        <v>57</v>
      </c>
      <c r="AH79" s="72" t="s">
        <v>58</v>
      </c>
      <c r="AI79" s="54" t="s">
        <v>56</v>
      </c>
      <c r="AJ79" s="54" t="s">
        <v>60</v>
      </c>
      <c r="AK79" s="54" t="s">
        <v>61</v>
      </c>
    </row>
    <row r="80" spans="1:37" ht="36" hidden="1">
      <c r="A80" s="2">
        <v>42102</v>
      </c>
      <c r="B80" s="67" t="s">
        <v>126</v>
      </c>
      <c r="C80" s="67" t="s">
        <v>144</v>
      </c>
      <c r="D80" s="67" t="s">
        <v>81</v>
      </c>
      <c r="E80" s="67" t="s">
        <v>213</v>
      </c>
      <c r="F80" s="67" t="s">
        <v>79</v>
      </c>
      <c r="G80" s="91">
        <v>5694000</v>
      </c>
      <c r="H80" s="2" t="s">
        <v>69</v>
      </c>
      <c r="I80" s="67" t="s">
        <v>70</v>
      </c>
      <c r="J80" s="2" t="s">
        <v>1048</v>
      </c>
      <c r="K80" s="2" t="s">
        <v>49</v>
      </c>
      <c r="L80" s="67"/>
      <c r="M80" s="39" t="s">
        <v>440</v>
      </c>
      <c r="N80" s="2" t="s">
        <v>84</v>
      </c>
      <c r="O80" s="67" t="s">
        <v>441</v>
      </c>
      <c r="P80" s="45" t="s">
        <v>71</v>
      </c>
      <c r="Q80" s="46" t="s">
        <v>71</v>
      </c>
      <c r="R80" s="2">
        <v>4</v>
      </c>
      <c r="S80" s="45" t="s">
        <v>47</v>
      </c>
      <c r="T80" s="43" t="s">
        <v>84</v>
      </c>
      <c r="U80" s="94">
        <v>5694000</v>
      </c>
      <c r="V80" s="94">
        <v>5694000</v>
      </c>
      <c r="W80" s="46" t="s">
        <v>49</v>
      </c>
      <c r="X80" s="45" t="s">
        <v>50</v>
      </c>
      <c r="Y80" s="61" t="s">
        <v>81</v>
      </c>
      <c r="Z80" s="2" t="s">
        <v>345</v>
      </c>
      <c r="AA80" s="1" t="s">
        <v>81</v>
      </c>
      <c r="AB80" s="67" t="s">
        <v>442</v>
      </c>
      <c r="AC80" s="76" t="s">
        <v>347</v>
      </c>
      <c r="AD80" s="55" t="s">
        <v>49</v>
      </c>
      <c r="AE80" s="55" t="s">
        <v>49</v>
      </c>
      <c r="AF80" s="72" t="s">
        <v>56</v>
      </c>
      <c r="AG80" s="72" t="s">
        <v>57</v>
      </c>
      <c r="AH80" s="72" t="s">
        <v>58</v>
      </c>
      <c r="AI80" s="54" t="s">
        <v>56</v>
      </c>
      <c r="AJ80" s="54" t="s">
        <v>60</v>
      </c>
      <c r="AK80" s="54" t="s">
        <v>61</v>
      </c>
    </row>
    <row r="81" spans="1:37" ht="36" hidden="1">
      <c r="A81" s="2">
        <v>42102</v>
      </c>
      <c r="B81" s="67" t="s">
        <v>126</v>
      </c>
      <c r="C81" s="67" t="s">
        <v>144</v>
      </c>
      <c r="D81" s="67" t="s">
        <v>81</v>
      </c>
      <c r="E81" s="67" t="s">
        <v>213</v>
      </c>
      <c r="F81" s="67" t="s">
        <v>79</v>
      </c>
      <c r="G81" s="91">
        <v>5694000</v>
      </c>
      <c r="H81" s="2" t="s">
        <v>69</v>
      </c>
      <c r="I81" s="67" t="s">
        <v>70</v>
      </c>
      <c r="J81" s="2" t="s">
        <v>1049</v>
      </c>
      <c r="K81" s="2" t="s">
        <v>49</v>
      </c>
      <c r="L81" s="67"/>
      <c r="M81" s="39" t="s">
        <v>443</v>
      </c>
      <c r="N81" s="2" t="s">
        <v>84</v>
      </c>
      <c r="O81" s="67" t="s">
        <v>444</v>
      </c>
      <c r="P81" s="45" t="s">
        <v>71</v>
      </c>
      <c r="Q81" s="46" t="s">
        <v>71</v>
      </c>
      <c r="R81" s="2">
        <v>4</v>
      </c>
      <c r="S81" s="45" t="s">
        <v>47</v>
      </c>
      <c r="T81" s="43" t="s">
        <v>84</v>
      </c>
      <c r="U81" s="94">
        <v>5694000</v>
      </c>
      <c r="V81" s="94">
        <v>5694000</v>
      </c>
      <c r="W81" s="46" t="s">
        <v>49</v>
      </c>
      <c r="X81" s="45" t="s">
        <v>50</v>
      </c>
      <c r="Y81" s="61" t="s">
        <v>81</v>
      </c>
      <c r="Z81" s="2" t="s">
        <v>345</v>
      </c>
      <c r="AA81" s="1" t="s">
        <v>81</v>
      </c>
      <c r="AB81" s="67" t="s">
        <v>445</v>
      </c>
      <c r="AC81" s="76" t="s">
        <v>347</v>
      </c>
      <c r="AD81" s="55" t="s">
        <v>49</v>
      </c>
      <c r="AE81" s="55" t="s">
        <v>49</v>
      </c>
      <c r="AF81" s="72" t="s">
        <v>56</v>
      </c>
      <c r="AG81" s="72" t="s">
        <v>57</v>
      </c>
      <c r="AH81" s="72" t="s">
        <v>58</v>
      </c>
      <c r="AI81" s="54" t="s">
        <v>56</v>
      </c>
      <c r="AJ81" s="54" t="s">
        <v>60</v>
      </c>
      <c r="AK81" s="54" t="s">
        <v>61</v>
      </c>
    </row>
    <row r="82" spans="1:37" ht="36" hidden="1">
      <c r="A82" s="2">
        <v>42102</v>
      </c>
      <c r="B82" s="67" t="s">
        <v>126</v>
      </c>
      <c r="C82" s="67" t="s">
        <v>144</v>
      </c>
      <c r="D82" s="67" t="s">
        <v>81</v>
      </c>
      <c r="E82" s="67" t="s">
        <v>213</v>
      </c>
      <c r="F82" s="67" t="s">
        <v>79</v>
      </c>
      <c r="G82" s="91">
        <v>5694000</v>
      </c>
      <c r="H82" s="2" t="s">
        <v>69</v>
      </c>
      <c r="I82" s="67" t="s">
        <v>70</v>
      </c>
      <c r="J82" s="2" t="s">
        <v>1050</v>
      </c>
      <c r="K82" s="2" t="s">
        <v>49</v>
      </c>
      <c r="L82" s="67"/>
      <c r="M82" s="39" t="s">
        <v>446</v>
      </c>
      <c r="N82" s="2" t="s">
        <v>84</v>
      </c>
      <c r="O82" s="67" t="s">
        <v>447</v>
      </c>
      <c r="P82" s="45" t="s">
        <v>71</v>
      </c>
      <c r="Q82" s="46" t="s">
        <v>71</v>
      </c>
      <c r="R82" s="2">
        <v>4</v>
      </c>
      <c r="S82" s="45" t="s">
        <v>47</v>
      </c>
      <c r="T82" s="43" t="s">
        <v>84</v>
      </c>
      <c r="U82" s="94">
        <v>5694000</v>
      </c>
      <c r="V82" s="94">
        <v>5694000</v>
      </c>
      <c r="W82" s="46" t="s">
        <v>49</v>
      </c>
      <c r="X82" s="45" t="s">
        <v>50</v>
      </c>
      <c r="Y82" s="61" t="s">
        <v>81</v>
      </c>
      <c r="Z82" s="2" t="s">
        <v>345</v>
      </c>
      <c r="AA82" s="1" t="s">
        <v>81</v>
      </c>
      <c r="AB82" s="67" t="s">
        <v>448</v>
      </c>
      <c r="AC82" s="76" t="s">
        <v>347</v>
      </c>
      <c r="AD82" s="55" t="s">
        <v>49</v>
      </c>
      <c r="AE82" s="55" t="s">
        <v>49</v>
      </c>
      <c r="AF82" s="72" t="s">
        <v>56</v>
      </c>
      <c r="AG82" s="72" t="s">
        <v>57</v>
      </c>
      <c r="AH82" s="72" t="s">
        <v>58</v>
      </c>
      <c r="AI82" s="54" t="s">
        <v>56</v>
      </c>
      <c r="AJ82" s="54" t="s">
        <v>60</v>
      </c>
      <c r="AK82" s="54" t="s">
        <v>61</v>
      </c>
    </row>
    <row r="83" spans="1:37" ht="36" hidden="1">
      <c r="A83" s="2">
        <v>42102</v>
      </c>
      <c r="B83" s="67" t="s">
        <v>126</v>
      </c>
      <c r="C83" s="67" t="s">
        <v>144</v>
      </c>
      <c r="D83" s="67" t="s">
        <v>81</v>
      </c>
      <c r="E83" s="67" t="s">
        <v>213</v>
      </c>
      <c r="F83" s="67" t="s">
        <v>79</v>
      </c>
      <c r="G83" s="91">
        <v>5694000</v>
      </c>
      <c r="H83" s="2" t="s">
        <v>69</v>
      </c>
      <c r="I83" s="67" t="s">
        <v>70</v>
      </c>
      <c r="J83" s="2" t="s">
        <v>1051</v>
      </c>
      <c r="K83" s="2" t="s">
        <v>49</v>
      </c>
      <c r="L83" s="67"/>
      <c r="M83" s="39" t="s">
        <v>449</v>
      </c>
      <c r="N83" s="2" t="s">
        <v>84</v>
      </c>
      <c r="O83" s="67" t="s">
        <v>450</v>
      </c>
      <c r="P83" s="45" t="s">
        <v>71</v>
      </c>
      <c r="Q83" s="46" t="s">
        <v>71</v>
      </c>
      <c r="R83" s="2">
        <v>4</v>
      </c>
      <c r="S83" s="45" t="s">
        <v>47</v>
      </c>
      <c r="T83" s="43" t="s">
        <v>84</v>
      </c>
      <c r="U83" s="94">
        <v>5694000</v>
      </c>
      <c r="V83" s="94">
        <v>5694000</v>
      </c>
      <c r="W83" s="46" t="s">
        <v>49</v>
      </c>
      <c r="X83" s="45" t="s">
        <v>50</v>
      </c>
      <c r="Y83" s="61" t="s">
        <v>81</v>
      </c>
      <c r="Z83" s="2" t="s">
        <v>345</v>
      </c>
      <c r="AA83" s="1" t="s">
        <v>81</v>
      </c>
      <c r="AB83" s="67" t="s">
        <v>451</v>
      </c>
      <c r="AC83" s="76" t="s">
        <v>347</v>
      </c>
      <c r="AD83" s="55" t="s">
        <v>49</v>
      </c>
      <c r="AE83" s="55" t="s">
        <v>49</v>
      </c>
      <c r="AF83" s="72" t="s">
        <v>56</v>
      </c>
      <c r="AG83" s="72" t="s">
        <v>57</v>
      </c>
      <c r="AH83" s="72" t="s">
        <v>58</v>
      </c>
      <c r="AI83" s="54" t="s">
        <v>56</v>
      </c>
      <c r="AJ83" s="54" t="s">
        <v>60</v>
      </c>
      <c r="AK83" s="54" t="s">
        <v>61</v>
      </c>
    </row>
    <row r="84" spans="1:37" ht="36" hidden="1">
      <c r="A84" s="2">
        <v>42102</v>
      </c>
      <c r="B84" s="67" t="s">
        <v>126</v>
      </c>
      <c r="C84" s="67" t="s">
        <v>144</v>
      </c>
      <c r="D84" s="67" t="s">
        <v>81</v>
      </c>
      <c r="E84" s="67" t="s">
        <v>213</v>
      </c>
      <c r="F84" s="67" t="s">
        <v>79</v>
      </c>
      <c r="G84" s="91">
        <v>5694000</v>
      </c>
      <c r="H84" s="2" t="s">
        <v>69</v>
      </c>
      <c r="I84" s="67" t="s">
        <v>70</v>
      </c>
      <c r="J84" s="2" t="s">
        <v>1052</v>
      </c>
      <c r="K84" s="2" t="s">
        <v>49</v>
      </c>
      <c r="L84" s="67"/>
      <c r="M84" s="39" t="s">
        <v>452</v>
      </c>
      <c r="N84" s="2" t="s">
        <v>84</v>
      </c>
      <c r="O84" s="67" t="s">
        <v>453</v>
      </c>
      <c r="P84" s="45" t="s">
        <v>71</v>
      </c>
      <c r="Q84" s="46" t="s">
        <v>71</v>
      </c>
      <c r="R84" s="2">
        <v>4</v>
      </c>
      <c r="S84" s="45" t="s">
        <v>47</v>
      </c>
      <c r="T84" s="43" t="s">
        <v>84</v>
      </c>
      <c r="U84" s="94">
        <v>5694000</v>
      </c>
      <c r="V84" s="94">
        <v>5694000</v>
      </c>
      <c r="W84" s="46" t="s">
        <v>49</v>
      </c>
      <c r="X84" s="45" t="s">
        <v>50</v>
      </c>
      <c r="Y84" s="61" t="s">
        <v>81</v>
      </c>
      <c r="Z84" s="2" t="s">
        <v>345</v>
      </c>
      <c r="AA84" s="1" t="s">
        <v>81</v>
      </c>
      <c r="AB84" s="67" t="s">
        <v>454</v>
      </c>
      <c r="AC84" s="76" t="s">
        <v>347</v>
      </c>
      <c r="AD84" s="55" t="s">
        <v>49</v>
      </c>
      <c r="AE84" s="55" t="s">
        <v>49</v>
      </c>
      <c r="AF84" s="72" t="s">
        <v>56</v>
      </c>
      <c r="AG84" s="72" t="s">
        <v>57</v>
      </c>
      <c r="AH84" s="72" t="s">
        <v>58</v>
      </c>
      <c r="AI84" s="54" t="s">
        <v>56</v>
      </c>
      <c r="AJ84" s="54" t="s">
        <v>60</v>
      </c>
      <c r="AK84" s="54" t="s">
        <v>61</v>
      </c>
    </row>
    <row r="85" spans="1:37" ht="36" hidden="1">
      <c r="A85" s="2">
        <v>42102</v>
      </c>
      <c r="B85" s="67" t="s">
        <v>126</v>
      </c>
      <c r="C85" s="67" t="s">
        <v>144</v>
      </c>
      <c r="D85" s="67" t="s">
        <v>81</v>
      </c>
      <c r="E85" s="67" t="s">
        <v>213</v>
      </c>
      <c r="F85" s="67" t="s">
        <v>79</v>
      </c>
      <c r="G85" s="91">
        <v>11388000</v>
      </c>
      <c r="H85" s="2" t="s">
        <v>69</v>
      </c>
      <c r="I85" s="67" t="s">
        <v>70</v>
      </c>
      <c r="J85" s="2" t="s">
        <v>1053</v>
      </c>
      <c r="K85" s="2" t="s">
        <v>49</v>
      </c>
      <c r="L85" s="67"/>
      <c r="M85" s="39" t="s">
        <v>455</v>
      </c>
      <c r="N85" s="2" t="s">
        <v>84</v>
      </c>
      <c r="O85" s="67" t="s">
        <v>456</v>
      </c>
      <c r="P85" s="45" t="s">
        <v>71</v>
      </c>
      <c r="Q85" s="46" t="s">
        <v>71</v>
      </c>
      <c r="R85" s="2">
        <v>4</v>
      </c>
      <c r="S85" s="45" t="s">
        <v>47</v>
      </c>
      <c r="T85" s="43" t="s">
        <v>84</v>
      </c>
      <c r="U85" s="94">
        <v>11388000</v>
      </c>
      <c r="V85" s="94">
        <v>11388000</v>
      </c>
      <c r="W85" s="46" t="s">
        <v>49</v>
      </c>
      <c r="X85" s="45" t="s">
        <v>50</v>
      </c>
      <c r="Y85" s="61" t="s">
        <v>81</v>
      </c>
      <c r="Z85" s="2" t="s">
        <v>345</v>
      </c>
      <c r="AA85" s="1" t="s">
        <v>81</v>
      </c>
      <c r="AB85" s="67" t="s">
        <v>457</v>
      </c>
      <c r="AC85" s="76" t="s">
        <v>347</v>
      </c>
      <c r="AD85" s="55" t="s">
        <v>49</v>
      </c>
      <c r="AE85" s="55" t="s">
        <v>49</v>
      </c>
      <c r="AF85" s="72" t="s">
        <v>56</v>
      </c>
      <c r="AG85" s="72" t="s">
        <v>57</v>
      </c>
      <c r="AH85" s="72" t="s">
        <v>58</v>
      </c>
      <c r="AI85" s="54" t="s">
        <v>56</v>
      </c>
      <c r="AJ85" s="54" t="s">
        <v>60</v>
      </c>
      <c r="AK85" s="54" t="s">
        <v>61</v>
      </c>
    </row>
    <row r="86" spans="1:37" ht="36" hidden="1">
      <c r="A86" s="2">
        <v>42102</v>
      </c>
      <c r="B86" s="67" t="s">
        <v>126</v>
      </c>
      <c r="C86" s="67" t="s">
        <v>144</v>
      </c>
      <c r="D86" s="67" t="s">
        <v>129</v>
      </c>
      <c r="E86" s="67" t="s">
        <v>213</v>
      </c>
      <c r="F86" s="67" t="s">
        <v>79</v>
      </c>
      <c r="G86" s="91">
        <v>5694000</v>
      </c>
      <c r="H86" s="2">
        <v>10.02</v>
      </c>
      <c r="I86" s="67" t="s">
        <v>1278</v>
      </c>
      <c r="J86" s="2" t="s">
        <v>1054</v>
      </c>
      <c r="K86" s="2" t="s">
        <v>49</v>
      </c>
      <c r="L86" s="67"/>
      <c r="M86" s="39" t="s">
        <v>458</v>
      </c>
      <c r="N86" s="2" t="s">
        <v>84</v>
      </c>
      <c r="O86" s="67" t="s">
        <v>459</v>
      </c>
      <c r="P86" s="45" t="s">
        <v>71</v>
      </c>
      <c r="Q86" s="46" t="s">
        <v>71</v>
      </c>
      <c r="R86" s="2">
        <v>4</v>
      </c>
      <c r="S86" s="45" t="s">
        <v>47</v>
      </c>
      <c r="T86" s="43" t="s">
        <v>84</v>
      </c>
      <c r="U86" s="94">
        <v>5694000</v>
      </c>
      <c r="V86" s="94">
        <v>5694000</v>
      </c>
      <c r="W86" s="46" t="s">
        <v>49</v>
      </c>
      <c r="X86" s="45" t="s">
        <v>50</v>
      </c>
      <c r="Y86" s="61" t="s">
        <v>81</v>
      </c>
      <c r="Z86" s="2" t="s">
        <v>345</v>
      </c>
      <c r="AA86" s="1" t="s">
        <v>81</v>
      </c>
      <c r="AB86" s="67" t="s">
        <v>54</v>
      </c>
      <c r="AC86" s="76" t="s">
        <v>347</v>
      </c>
      <c r="AD86" s="55" t="s">
        <v>49</v>
      </c>
      <c r="AE86" s="55" t="s">
        <v>49</v>
      </c>
      <c r="AF86" s="72" t="s">
        <v>56</v>
      </c>
      <c r="AG86" s="72" t="s">
        <v>57</v>
      </c>
      <c r="AH86" s="72" t="s">
        <v>58</v>
      </c>
      <c r="AI86" s="54" t="s">
        <v>56</v>
      </c>
      <c r="AJ86" s="54" t="s">
        <v>60</v>
      </c>
      <c r="AK86" s="54" t="s">
        <v>61</v>
      </c>
    </row>
    <row r="87" spans="1:37" ht="36" hidden="1">
      <c r="A87" s="2">
        <v>42102</v>
      </c>
      <c r="B87" s="67" t="s">
        <v>126</v>
      </c>
      <c r="C87" s="67" t="s">
        <v>144</v>
      </c>
      <c r="D87" s="67" t="s">
        <v>81</v>
      </c>
      <c r="E87" s="67" t="s">
        <v>213</v>
      </c>
      <c r="F87" s="67" t="s">
        <v>79</v>
      </c>
      <c r="G87" s="91">
        <v>11388000</v>
      </c>
      <c r="H87" s="2" t="s">
        <v>69</v>
      </c>
      <c r="I87" s="67" t="s">
        <v>70</v>
      </c>
      <c r="J87" s="2" t="s">
        <v>1055</v>
      </c>
      <c r="K87" s="2" t="s">
        <v>49</v>
      </c>
      <c r="L87" s="67"/>
      <c r="M87" s="39" t="s">
        <v>460</v>
      </c>
      <c r="N87" s="2" t="s">
        <v>84</v>
      </c>
      <c r="O87" s="67" t="s">
        <v>461</v>
      </c>
      <c r="P87" s="45" t="s">
        <v>71</v>
      </c>
      <c r="Q87" s="46" t="s">
        <v>71</v>
      </c>
      <c r="R87" s="2">
        <v>4</v>
      </c>
      <c r="S87" s="45" t="s">
        <v>47</v>
      </c>
      <c r="T87" s="43" t="s">
        <v>84</v>
      </c>
      <c r="U87" s="94">
        <v>11388000</v>
      </c>
      <c r="V87" s="94">
        <v>11388000</v>
      </c>
      <c r="W87" s="46" t="s">
        <v>49</v>
      </c>
      <c r="X87" s="45" t="s">
        <v>50</v>
      </c>
      <c r="Y87" s="61" t="s">
        <v>81</v>
      </c>
      <c r="Z87" s="2" t="s">
        <v>345</v>
      </c>
      <c r="AA87" s="1" t="s">
        <v>81</v>
      </c>
      <c r="AB87" s="67" t="s">
        <v>462</v>
      </c>
      <c r="AC87" s="76" t="s">
        <v>347</v>
      </c>
      <c r="AD87" s="55" t="s">
        <v>49</v>
      </c>
      <c r="AE87" s="55" t="s">
        <v>49</v>
      </c>
      <c r="AF87" s="72" t="s">
        <v>56</v>
      </c>
      <c r="AG87" s="72" t="s">
        <v>57</v>
      </c>
      <c r="AH87" s="72" t="s">
        <v>58</v>
      </c>
      <c r="AI87" s="54" t="s">
        <v>56</v>
      </c>
      <c r="AJ87" s="54" t="s">
        <v>60</v>
      </c>
      <c r="AK87" s="54" t="s">
        <v>61</v>
      </c>
    </row>
    <row r="88" spans="1:37" ht="36" hidden="1">
      <c r="A88" s="2">
        <v>42102</v>
      </c>
      <c r="B88" s="67" t="s">
        <v>126</v>
      </c>
      <c r="C88" s="67" t="s">
        <v>144</v>
      </c>
      <c r="D88" s="67" t="s">
        <v>81</v>
      </c>
      <c r="E88" s="67" t="s">
        <v>213</v>
      </c>
      <c r="F88" s="67" t="s">
        <v>79</v>
      </c>
      <c r="G88" s="91">
        <v>11388000</v>
      </c>
      <c r="H88" s="2" t="s">
        <v>69</v>
      </c>
      <c r="I88" s="67" t="s">
        <v>70</v>
      </c>
      <c r="J88" s="2" t="s">
        <v>1056</v>
      </c>
      <c r="K88" s="2" t="s">
        <v>49</v>
      </c>
      <c r="L88" s="67"/>
      <c r="M88" s="39" t="s">
        <v>463</v>
      </c>
      <c r="N88" s="2" t="s">
        <v>84</v>
      </c>
      <c r="O88" s="67" t="s">
        <v>464</v>
      </c>
      <c r="P88" s="45" t="s">
        <v>71</v>
      </c>
      <c r="Q88" s="46" t="s">
        <v>71</v>
      </c>
      <c r="R88" s="2">
        <v>4</v>
      </c>
      <c r="S88" s="45" t="s">
        <v>47</v>
      </c>
      <c r="T88" s="43" t="s">
        <v>84</v>
      </c>
      <c r="U88" s="94">
        <v>11388000</v>
      </c>
      <c r="V88" s="94">
        <v>11388000</v>
      </c>
      <c r="W88" s="46" t="s">
        <v>49</v>
      </c>
      <c r="X88" s="45" t="s">
        <v>50</v>
      </c>
      <c r="Y88" s="61" t="s">
        <v>81</v>
      </c>
      <c r="Z88" s="2" t="s">
        <v>345</v>
      </c>
      <c r="AA88" s="1" t="s">
        <v>81</v>
      </c>
      <c r="AB88" s="67" t="s">
        <v>465</v>
      </c>
      <c r="AC88" s="76" t="s">
        <v>347</v>
      </c>
      <c r="AD88" s="55" t="s">
        <v>49</v>
      </c>
      <c r="AE88" s="55" t="s">
        <v>49</v>
      </c>
      <c r="AF88" s="72" t="s">
        <v>56</v>
      </c>
      <c r="AG88" s="72" t="s">
        <v>57</v>
      </c>
      <c r="AH88" s="72" t="s">
        <v>58</v>
      </c>
      <c r="AI88" s="54" t="s">
        <v>56</v>
      </c>
      <c r="AJ88" s="54" t="s">
        <v>60</v>
      </c>
      <c r="AK88" s="54" t="s">
        <v>61</v>
      </c>
    </row>
    <row r="89" spans="1:37" ht="36" hidden="1">
      <c r="A89" s="2">
        <v>42102</v>
      </c>
      <c r="B89" s="67" t="s">
        <v>126</v>
      </c>
      <c r="C89" s="67" t="s">
        <v>144</v>
      </c>
      <c r="D89" s="67" t="s">
        <v>81</v>
      </c>
      <c r="E89" s="67" t="s">
        <v>213</v>
      </c>
      <c r="F89" s="67" t="s">
        <v>79</v>
      </c>
      <c r="G89" s="91">
        <v>11388000</v>
      </c>
      <c r="H89" s="2" t="s">
        <v>69</v>
      </c>
      <c r="I89" s="67" t="s">
        <v>70</v>
      </c>
      <c r="J89" s="2" t="s">
        <v>1057</v>
      </c>
      <c r="K89" s="2" t="s">
        <v>49</v>
      </c>
      <c r="L89" s="67"/>
      <c r="M89" s="39" t="s">
        <v>466</v>
      </c>
      <c r="N89" s="2" t="s">
        <v>84</v>
      </c>
      <c r="O89" s="67" t="s">
        <v>467</v>
      </c>
      <c r="P89" s="45" t="s">
        <v>71</v>
      </c>
      <c r="Q89" s="46" t="s">
        <v>71</v>
      </c>
      <c r="R89" s="2">
        <v>4</v>
      </c>
      <c r="S89" s="45" t="s">
        <v>47</v>
      </c>
      <c r="T89" s="43" t="s">
        <v>84</v>
      </c>
      <c r="U89" s="94">
        <v>11388000</v>
      </c>
      <c r="V89" s="94">
        <v>11388000</v>
      </c>
      <c r="W89" s="46" t="s">
        <v>49</v>
      </c>
      <c r="X89" s="45" t="s">
        <v>50</v>
      </c>
      <c r="Y89" s="61" t="s">
        <v>81</v>
      </c>
      <c r="Z89" s="2" t="s">
        <v>345</v>
      </c>
      <c r="AA89" s="1" t="s">
        <v>81</v>
      </c>
      <c r="AB89" s="67" t="s">
        <v>468</v>
      </c>
      <c r="AC89" s="76" t="s">
        <v>347</v>
      </c>
      <c r="AD89" s="55" t="s">
        <v>49</v>
      </c>
      <c r="AE89" s="55" t="s">
        <v>49</v>
      </c>
      <c r="AF89" s="72" t="s">
        <v>56</v>
      </c>
      <c r="AG89" s="72" t="s">
        <v>57</v>
      </c>
      <c r="AH89" s="72" t="s">
        <v>58</v>
      </c>
      <c r="AI89" s="54" t="s">
        <v>56</v>
      </c>
      <c r="AJ89" s="54" t="s">
        <v>60</v>
      </c>
      <c r="AK89" s="54" t="s">
        <v>61</v>
      </c>
    </row>
    <row r="90" spans="1:37" ht="36" hidden="1">
      <c r="A90" s="2">
        <v>42102</v>
      </c>
      <c r="B90" s="67" t="s">
        <v>126</v>
      </c>
      <c r="C90" s="67" t="s">
        <v>144</v>
      </c>
      <c r="D90" s="67" t="s">
        <v>81</v>
      </c>
      <c r="E90" s="67" t="s">
        <v>213</v>
      </c>
      <c r="F90" s="67" t="s">
        <v>79</v>
      </c>
      <c r="G90" s="91">
        <v>11388000</v>
      </c>
      <c r="H90" s="2" t="s">
        <v>69</v>
      </c>
      <c r="I90" s="67" t="s">
        <v>70</v>
      </c>
      <c r="J90" s="2" t="s">
        <v>1058</v>
      </c>
      <c r="K90" s="2" t="s">
        <v>49</v>
      </c>
      <c r="L90" s="67"/>
      <c r="M90" s="39" t="s">
        <v>469</v>
      </c>
      <c r="N90" s="2" t="s">
        <v>84</v>
      </c>
      <c r="O90" s="67" t="s">
        <v>470</v>
      </c>
      <c r="P90" s="45" t="s">
        <v>71</v>
      </c>
      <c r="Q90" s="46" t="s">
        <v>71</v>
      </c>
      <c r="R90" s="2">
        <v>4</v>
      </c>
      <c r="S90" s="45" t="s">
        <v>47</v>
      </c>
      <c r="T90" s="43" t="s">
        <v>84</v>
      </c>
      <c r="U90" s="94">
        <v>11388000</v>
      </c>
      <c r="V90" s="94">
        <v>11388000</v>
      </c>
      <c r="W90" s="46" t="s">
        <v>49</v>
      </c>
      <c r="X90" s="45" t="s">
        <v>50</v>
      </c>
      <c r="Y90" s="61" t="s">
        <v>81</v>
      </c>
      <c r="Z90" s="2" t="s">
        <v>345</v>
      </c>
      <c r="AA90" s="1" t="s">
        <v>81</v>
      </c>
      <c r="AB90" s="67" t="s">
        <v>471</v>
      </c>
      <c r="AC90" s="76" t="s">
        <v>347</v>
      </c>
      <c r="AD90" s="55" t="s">
        <v>49</v>
      </c>
      <c r="AE90" s="55" t="s">
        <v>49</v>
      </c>
      <c r="AF90" s="72" t="s">
        <v>56</v>
      </c>
      <c r="AG90" s="72" t="s">
        <v>57</v>
      </c>
      <c r="AH90" s="72" t="s">
        <v>58</v>
      </c>
      <c r="AI90" s="54" t="s">
        <v>56</v>
      </c>
      <c r="AJ90" s="54" t="s">
        <v>60</v>
      </c>
      <c r="AK90" s="54" t="s">
        <v>61</v>
      </c>
    </row>
    <row r="91" spans="1:37" ht="36" hidden="1">
      <c r="A91" s="2">
        <v>42102</v>
      </c>
      <c r="B91" s="67" t="s">
        <v>126</v>
      </c>
      <c r="C91" s="67" t="s">
        <v>144</v>
      </c>
      <c r="D91" s="67" t="s">
        <v>81</v>
      </c>
      <c r="E91" s="67" t="s">
        <v>213</v>
      </c>
      <c r="F91" s="67" t="s">
        <v>79</v>
      </c>
      <c r="G91" s="91">
        <v>11388000</v>
      </c>
      <c r="H91" s="2" t="s">
        <v>69</v>
      </c>
      <c r="I91" s="67" t="s">
        <v>70</v>
      </c>
      <c r="J91" s="2" t="s">
        <v>1059</v>
      </c>
      <c r="K91" s="2" t="s">
        <v>49</v>
      </c>
      <c r="L91" s="67"/>
      <c r="M91" s="39" t="s">
        <v>472</v>
      </c>
      <c r="N91" s="2" t="s">
        <v>84</v>
      </c>
      <c r="O91" s="67" t="s">
        <v>473</v>
      </c>
      <c r="P91" s="45" t="s">
        <v>71</v>
      </c>
      <c r="Q91" s="46" t="s">
        <v>71</v>
      </c>
      <c r="R91" s="2">
        <v>4</v>
      </c>
      <c r="S91" s="45" t="s">
        <v>47</v>
      </c>
      <c r="T91" s="43" t="s">
        <v>84</v>
      </c>
      <c r="U91" s="94">
        <v>11388000</v>
      </c>
      <c r="V91" s="94">
        <v>11388000</v>
      </c>
      <c r="W91" s="46" t="s">
        <v>49</v>
      </c>
      <c r="X91" s="45" t="s">
        <v>50</v>
      </c>
      <c r="Y91" s="61" t="s">
        <v>81</v>
      </c>
      <c r="Z91" s="2" t="s">
        <v>345</v>
      </c>
      <c r="AA91" s="1" t="s">
        <v>81</v>
      </c>
      <c r="AB91" s="67" t="s">
        <v>474</v>
      </c>
      <c r="AC91" s="76" t="s">
        <v>347</v>
      </c>
      <c r="AD91" s="55" t="s">
        <v>49</v>
      </c>
      <c r="AE91" s="55" t="s">
        <v>49</v>
      </c>
      <c r="AF91" s="72" t="s">
        <v>56</v>
      </c>
      <c r="AG91" s="72" t="s">
        <v>57</v>
      </c>
      <c r="AH91" s="72" t="s">
        <v>58</v>
      </c>
      <c r="AI91" s="54" t="s">
        <v>56</v>
      </c>
      <c r="AJ91" s="54" t="s">
        <v>60</v>
      </c>
      <c r="AK91" s="54" t="s">
        <v>61</v>
      </c>
    </row>
    <row r="92" spans="1:37" ht="36" hidden="1">
      <c r="A92" s="2">
        <v>42102</v>
      </c>
      <c r="B92" s="67" t="s">
        <v>126</v>
      </c>
      <c r="C92" s="67" t="s">
        <v>144</v>
      </c>
      <c r="D92" s="67" t="s">
        <v>81</v>
      </c>
      <c r="E92" s="67" t="s">
        <v>213</v>
      </c>
      <c r="F92" s="67" t="s">
        <v>79</v>
      </c>
      <c r="G92" s="91">
        <v>11388000</v>
      </c>
      <c r="H92" s="2" t="s">
        <v>69</v>
      </c>
      <c r="I92" s="67" t="s">
        <v>70</v>
      </c>
      <c r="J92" s="2" t="s">
        <v>1060</v>
      </c>
      <c r="K92" s="2" t="s">
        <v>49</v>
      </c>
      <c r="L92" s="67"/>
      <c r="M92" s="39" t="s">
        <v>475</v>
      </c>
      <c r="N92" s="2" t="s">
        <v>84</v>
      </c>
      <c r="O92" s="67" t="s">
        <v>476</v>
      </c>
      <c r="P92" s="45" t="s">
        <v>71</v>
      </c>
      <c r="Q92" s="46" t="s">
        <v>71</v>
      </c>
      <c r="R92" s="2">
        <v>4</v>
      </c>
      <c r="S92" s="45" t="s">
        <v>47</v>
      </c>
      <c r="T92" s="43" t="s">
        <v>84</v>
      </c>
      <c r="U92" s="94">
        <v>11388000</v>
      </c>
      <c r="V92" s="94">
        <v>11388000</v>
      </c>
      <c r="W92" s="46" t="s">
        <v>49</v>
      </c>
      <c r="X92" s="45" t="s">
        <v>50</v>
      </c>
      <c r="Y92" s="61" t="s">
        <v>81</v>
      </c>
      <c r="Z92" s="2" t="s">
        <v>345</v>
      </c>
      <c r="AA92" s="1" t="s">
        <v>81</v>
      </c>
      <c r="AB92" s="67" t="s">
        <v>477</v>
      </c>
      <c r="AC92" s="76" t="s">
        <v>347</v>
      </c>
      <c r="AD92" s="55" t="s">
        <v>49</v>
      </c>
      <c r="AE92" s="55" t="s">
        <v>49</v>
      </c>
      <c r="AF92" s="72" t="s">
        <v>56</v>
      </c>
      <c r="AG92" s="72" t="s">
        <v>57</v>
      </c>
      <c r="AH92" s="72" t="s">
        <v>58</v>
      </c>
      <c r="AI92" s="54" t="s">
        <v>56</v>
      </c>
      <c r="AJ92" s="54" t="s">
        <v>60</v>
      </c>
      <c r="AK92" s="54" t="s">
        <v>61</v>
      </c>
    </row>
    <row r="93" spans="1:37" ht="36" hidden="1">
      <c r="A93" s="2">
        <v>42102</v>
      </c>
      <c r="B93" s="67" t="s">
        <v>126</v>
      </c>
      <c r="C93" s="67" t="s">
        <v>144</v>
      </c>
      <c r="D93" s="67" t="s">
        <v>81</v>
      </c>
      <c r="E93" s="67" t="s">
        <v>213</v>
      </c>
      <c r="F93" s="67" t="s">
        <v>79</v>
      </c>
      <c r="G93" s="91">
        <v>11388000</v>
      </c>
      <c r="H93" s="2" t="s">
        <v>69</v>
      </c>
      <c r="I93" s="67" t="s">
        <v>70</v>
      </c>
      <c r="J93" s="2" t="s">
        <v>1061</v>
      </c>
      <c r="K93" s="2" t="s">
        <v>49</v>
      </c>
      <c r="L93" s="67"/>
      <c r="M93" s="39" t="s">
        <v>478</v>
      </c>
      <c r="N93" s="2" t="s">
        <v>84</v>
      </c>
      <c r="O93" s="67" t="s">
        <v>479</v>
      </c>
      <c r="P93" s="45" t="s">
        <v>71</v>
      </c>
      <c r="Q93" s="46" t="s">
        <v>71</v>
      </c>
      <c r="R93" s="2">
        <v>4</v>
      </c>
      <c r="S93" s="45" t="s">
        <v>47</v>
      </c>
      <c r="T93" s="43" t="s">
        <v>84</v>
      </c>
      <c r="U93" s="94">
        <v>11388000</v>
      </c>
      <c r="V93" s="94">
        <v>11388000</v>
      </c>
      <c r="W93" s="46" t="s">
        <v>49</v>
      </c>
      <c r="X93" s="45" t="s">
        <v>50</v>
      </c>
      <c r="Y93" s="61" t="s">
        <v>81</v>
      </c>
      <c r="Z93" s="2" t="s">
        <v>345</v>
      </c>
      <c r="AA93" s="1" t="s">
        <v>81</v>
      </c>
      <c r="AB93" s="67" t="s">
        <v>480</v>
      </c>
      <c r="AC93" s="76" t="s">
        <v>347</v>
      </c>
      <c r="AD93" s="55" t="s">
        <v>49</v>
      </c>
      <c r="AE93" s="55" t="s">
        <v>49</v>
      </c>
      <c r="AF93" s="72" t="s">
        <v>56</v>
      </c>
      <c r="AG93" s="72" t="s">
        <v>57</v>
      </c>
      <c r="AH93" s="72" t="s">
        <v>58</v>
      </c>
      <c r="AI93" s="54" t="s">
        <v>56</v>
      </c>
      <c r="AJ93" s="54" t="s">
        <v>60</v>
      </c>
      <c r="AK93" s="54" t="s">
        <v>61</v>
      </c>
    </row>
    <row r="94" spans="1:37" ht="36" hidden="1">
      <c r="A94" s="2">
        <v>42102</v>
      </c>
      <c r="B94" s="67" t="s">
        <v>126</v>
      </c>
      <c r="C94" s="67" t="s">
        <v>144</v>
      </c>
      <c r="D94" s="67" t="s">
        <v>81</v>
      </c>
      <c r="E94" s="67" t="s">
        <v>213</v>
      </c>
      <c r="F94" s="67" t="s">
        <v>79</v>
      </c>
      <c r="G94" s="91">
        <v>11388000</v>
      </c>
      <c r="H94" s="2" t="s">
        <v>69</v>
      </c>
      <c r="I94" s="67" t="s">
        <v>70</v>
      </c>
      <c r="J94" s="2" t="s">
        <v>1062</v>
      </c>
      <c r="K94" s="2" t="s">
        <v>49</v>
      </c>
      <c r="L94" s="67"/>
      <c r="M94" s="39" t="s">
        <v>481</v>
      </c>
      <c r="N94" s="2" t="s">
        <v>84</v>
      </c>
      <c r="O94" s="67" t="s">
        <v>482</v>
      </c>
      <c r="P94" s="45" t="s">
        <v>71</v>
      </c>
      <c r="Q94" s="46" t="s">
        <v>71</v>
      </c>
      <c r="R94" s="2">
        <v>4</v>
      </c>
      <c r="S94" s="45" t="s">
        <v>47</v>
      </c>
      <c r="T94" s="43" t="s">
        <v>84</v>
      </c>
      <c r="U94" s="94">
        <v>11388000</v>
      </c>
      <c r="V94" s="94">
        <v>11388000</v>
      </c>
      <c r="W94" s="46" t="s">
        <v>49</v>
      </c>
      <c r="X94" s="45" t="s">
        <v>50</v>
      </c>
      <c r="Y94" s="61" t="s">
        <v>81</v>
      </c>
      <c r="Z94" s="2" t="s">
        <v>345</v>
      </c>
      <c r="AA94" s="1" t="s">
        <v>81</v>
      </c>
      <c r="AB94" s="67" t="s">
        <v>483</v>
      </c>
      <c r="AC94" s="76" t="s">
        <v>347</v>
      </c>
      <c r="AD94" s="55" t="s">
        <v>49</v>
      </c>
      <c r="AE94" s="55" t="s">
        <v>49</v>
      </c>
      <c r="AF94" s="72" t="s">
        <v>56</v>
      </c>
      <c r="AG94" s="72" t="s">
        <v>57</v>
      </c>
      <c r="AH94" s="72" t="s">
        <v>58</v>
      </c>
      <c r="AI94" s="54" t="s">
        <v>56</v>
      </c>
      <c r="AJ94" s="54" t="s">
        <v>60</v>
      </c>
      <c r="AK94" s="54" t="s">
        <v>61</v>
      </c>
    </row>
    <row r="95" spans="1:37" ht="36" hidden="1">
      <c r="A95" s="2">
        <v>42102</v>
      </c>
      <c r="B95" s="67" t="s">
        <v>126</v>
      </c>
      <c r="C95" s="67" t="s">
        <v>144</v>
      </c>
      <c r="D95" s="67" t="s">
        <v>81</v>
      </c>
      <c r="E95" s="67" t="s">
        <v>213</v>
      </c>
      <c r="F95" s="67" t="s">
        <v>79</v>
      </c>
      <c r="G95" s="91">
        <v>11388000</v>
      </c>
      <c r="H95" s="2" t="s">
        <v>69</v>
      </c>
      <c r="I95" s="67" t="s">
        <v>70</v>
      </c>
      <c r="J95" s="2" t="s">
        <v>1063</v>
      </c>
      <c r="K95" s="2" t="s">
        <v>49</v>
      </c>
      <c r="L95" s="67"/>
      <c r="M95" s="39" t="s">
        <v>484</v>
      </c>
      <c r="N95" s="2" t="s">
        <v>84</v>
      </c>
      <c r="O95" s="67" t="s">
        <v>485</v>
      </c>
      <c r="P95" s="45" t="s">
        <v>71</v>
      </c>
      <c r="Q95" s="46" t="s">
        <v>71</v>
      </c>
      <c r="R95" s="2">
        <v>4</v>
      </c>
      <c r="S95" s="45" t="s">
        <v>47</v>
      </c>
      <c r="T95" s="43" t="s">
        <v>84</v>
      </c>
      <c r="U95" s="94">
        <v>11388000</v>
      </c>
      <c r="V95" s="94">
        <v>11388000</v>
      </c>
      <c r="W95" s="46" t="s">
        <v>49</v>
      </c>
      <c r="X95" s="45" t="s">
        <v>50</v>
      </c>
      <c r="Y95" s="61" t="s">
        <v>81</v>
      </c>
      <c r="Z95" s="2" t="s">
        <v>345</v>
      </c>
      <c r="AA95" s="1" t="s">
        <v>81</v>
      </c>
      <c r="AB95" s="67" t="s">
        <v>486</v>
      </c>
      <c r="AC95" s="76" t="s">
        <v>347</v>
      </c>
      <c r="AD95" s="55" t="s">
        <v>49</v>
      </c>
      <c r="AE95" s="55" t="s">
        <v>49</v>
      </c>
      <c r="AF95" s="72" t="s">
        <v>56</v>
      </c>
      <c r="AG95" s="72" t="s">
        <v>57</v>
      </c>
      <c r="AH95" s="72" t="s">
        <v>58</v>
      </c>
      <c r="AI95" s="54" t="s">
        <v>56</v>
      </c>
      <c r="AJ95" s="54" t="s">
        <v>60</v>
      </c>
      <c r="AK95" s="54" t="s">
        <v>61</v>
      </c>
    </row>
    <row r="96" spans="1:37" ht="36" hidden="1">
      <c r="A96" s="2">
        <v>42102</v>
      </c>
      <c r="B96" s="67" t="s">
        <v>126</v>
      </c>
      <c r="C96" s="67" t="s">
        <v>144</v>
      </c>
      <c r="D96" s="67" t="s">
        <v>81</v>
      </c>
      <c r="E96" s="67" t="s">
        <v>213</v>
      </c>
      <c r="F96" s="67" t="s">
        <v>79</v>
      </c>
      <c r="G96" s="91">
        <v>11388000</v>
      </c>
      <c r="H96" s="2" t="s">
        <v>69</v>
      </c>
      <c r="I96" s="67" t="s">
        <v>70</v>
      </c>
      <c r="J96" s="2" t="s">
        <v>1064</v>
      </c>
      <c r="K96" s="2" t="s">
        <v>49</v>
      </c>
      <c r="L96" s="67"/>
      <c r="M96" s="39" t="s">
        <v>487</v>
      </c>
      <c r="N96" s="2" t="s">
        <v>84</v>
      </c>
      <c r="O96" s="67" t="s">
        <v>488</v>
      </c>
      <c r="P96" s="45" t="s">
        <v>71</v>
      </c>
      <c r="Q96" s="46" t="s">
        <v>71</v>
      </c>
      <c r="R96" s="2">
        <v>4</v>
      </c>
      <c r="S96" s="45" t="s">
        <v>47</v>
      </c>
      <c r="T96" s="43" t="s">
        <v>84</v>
      </c>
      <c r="U96" s="94">
        <v>11388000</v>
      </c>
      <c r="V96" s="94">
        <v>11388000</v>
      </c>
      <c r="W96" s="46" t="s">
        <v>49</v>
      </c>
      <c r="X96" s="45" t="s">
        <v>50</v>
      </c>
      <c r="Y96" s="61" t="s">
        <v>81</v>
      </c>
      <c r="Z96" s="2" t="s">
        <v>345</v>
      </c>
      <c r="AA96" s="1" t="s">
        <v>81</v>
      </c>
      <c r="AB96" s="67" t="s">
        <v>489</v>
      </c>
      <c r="AC96" s="76" t="s">
        <v>347</v>
      </c>
      <c r="AD96" s="55" t="s">
        <v>49</v>
      </c>
      <c r="AE96" s="55" t="s">
        <v>49</v>
      </c>
      <c r="AF96" s="72" t="s">
        <v>56</v>
      </c>
      <c r="AG96" s="72" t="s">
        <v>57</v>
      </c>
      <c r="AH96" s="72" t="s">
        <v>58</v>
      </c>
      <c r="AI96" s="54" t="s">
        <v>56</v>
      </c>
      <c r="AJ96" s="54" t="s">
        <v>60</v>
      </c>
      <c r="AK96" s="54" t="s">
        <v>61</v>
      </c>
    </row>
    <row r="97" spans="1:37" ht="36" hidden="1">
      <c r="A97" s="2">
        <v>42102</v>
      </c>
      <c r="B97" s="67" t="s">
        <v>126</v>
      </c>
      <c r="C97" s="67" t="s">
        <v>144</v>
      </c>
      <c r="D97" s="67" t="s">
        <v>81</v>
      </c>
      <c r="E97" s="67" t="s">
        <v>213</v>
      </c>
      <c r="F97" s="67" t="s">
        <v>79</v>
      </c>
      <c r="G97" s="91">
        <v>5694000</v>
      </c>
      <c r="H97" s="2" t="s">
        <v>69</v>
      </c>
      <c r="I97" s="67" t="s">
        <v>70</v>
      </c>
      <c r="J97" s="2" t="s">
        <v>1065</v>
      </c>
      <c r="K97" s="2" t="s">
        <v>49</v>
      </c>
      <c r="L97" s="67"/>
      <c r="M97" s="39" t="s">
        <v>490</v>
      </c>
      <c r="N97" s="2" t="s">
        <v>84</v>
      </c>
      <c r="O97" s="67" t="s">
        <v>491</v>
      </c>
      <c r="P97" s="45" t="s">
        <v>71</v>
      </c>
      <c r="Q97" s="46" t="s">
        <v>71</v>
      </c>
      <c r="R97" s="2">
        <v>4</v>
      </c>
      <c r="S97" s="45" t="s">
        <v>47</v>
      </c>
      <c r="T97" s="43" t="s">
        <v>84</v>
      </c>
      <c r="U97" s="94">
        <v>5694000</v>
      </c>
      <c r="V97" s="94">
        <v>5694000</v>
      </c>
      <c r="W97" s="46" t="s">
        <v>49</v>
      </c>
      <c r="X97" s="45" t="s">
        <v>50</v>
      </c>
      <c r="Y97" s="61" t="s">
        <v>81</v>
      </c>
      <c r="Z97" s="2" t="s">
        <v>345</v>
      </c>
      <c r="AA97" s="1" t="s">
        <v>81</v>
      </c>
      <c r="AB97" s="67" t="s">
        <v>492</v>
      </c>
      <c r="AC97" s="76" t="s">
        <v>347</v>
      </c>
      <c r="AD97" s="55" t="s">
        <v>49</v>
      </c>
      <c r="AE97" s="55" t="s">
        <v>49</v>
      </c>
      <c r="AF97" s="72" t="s">
        <v>56</v>
      </c>
      <c r="AG97" s="72" t="s">
        <v>57</v>
      </c>
      <c r="AH97" s="72" t="s">
        <v>58</v>
      </c>
      <c r="AI97" s="54" t="s">
        <v>56</v>
      </c>
      <c r="AJ97" s="54" t="s">
        <v>60</v>
      </c>
      <c r="AK97" s="54" t="s">
        <v>61</v>
      </c>
    </row>
    <row r="98" spans="1:37" ht="36" hidden="1">
      <c r="A98" s="2">
        <v>42102</v>
      </c>
      <c r="B98" s="67" t="s">
        <v>126</v>
      </c>
      <c r="C98" s="67" t="s">
        <v>493</v>
      </c>
      <c r="D98" s="67" t="s">
        <v>81</v>
      </c>
      <c r="E98" s="67" t="s">
        <v>213</v>
      </c>
      <c r="F98" s="67" t="s">
        <v>79</v>
      </c>
      <c r="G98" s="91">
        <v>5694000</v>
      </c>
      <c r="H98" s="2" t="s">
        <v>69</v>
      </c>
      <c r="I98" s="67" t="s">
        <v>70</v>
      </c>
      <c r="J98" s="2" t="s">
        <v>1066</v>
      </c>
      <c r="K98" s="2" t="s">
        <v>49</v>
      </c>
      <c r="L98" s="67"/>
      <c r="M98" s="39" t="s">
        <v>566</v>
      </c>
      <c r="N98" s="2" t="s">
        <v>84</v>
      </c>
      <c r="O98" s="67" t="s">
        <v>494</v>
      </c>
      <c r="P98" s="45" t="s">
        <v>232</v>
      </c>
      <c r="Q98" s="46" t="s">
        <v>232</v>
      </c>
      <c r="R98" s="2">
        <v>4</v>
      </c>
      <c r="S98" s="45" t="s">
        <v>47</v>
      </c>
      <c r="T98" s="43" t="s">
        <v>84</v>
      </c>
      <c r="U98" s="94">
        <v>5694000</v>
      </c>
      <c r="V98" s="94">
        <v>5694000</v>
      </c>
      <c r="W98" s="46" t="s">
        <v>49</v>
      </c>
      <c r="X98" s="45" t="s">
        <v>50</v>
      </c>
      <c r="Y98" s="61" t="s">
        <v>81</v>
      </c>
      <c r="Z98" s="2" t="s">
        <v>345</v>
      </c>
      <c r="AA98" s="1" t="s">
        <v>81</v>
      </c>
      <c r="AB98" s="67" t="s">
        <v>495</v>
      </c>
      <c r="AC98" s="76" t="s">
        <v>347</v>
      </c>
      <c r="AD98" s="55" t="s">
        <v>49</v>
      </c>
      <c r="AE98" s="55" t="s">
        <v>49</v>
      </c>
      <c r="AF98" s="72" t="s">
        <v>56</v>
      </c>
      <c r="AG98" s="72" t="s">
        <v>57</v>
      </c>
      <c r="AH98" s="72" t="s">
        <v>58</v>
      </c>
      <c r="AI98" s="54" t="s">
        <v>56</v>
      </c>
      <c r="AJ98" s="54" t="s">
        <v>60</v>
      </c>
      <c r="AK98" s="54" t="s">
        <v>61</v>
      </c>
    </row>
    <row r="99" spans="1:37" ht="36" hidden="1">
      <c r="A99" s="2">
        <v>42102</v>
      </c>
      <c r="B99" s="67" t="s">
        <v>126</v>
      </c>
      <c r="C99" s="67" t="s">
        <v>493</v>
      </c>
      <c r="D99" s="67" t="s">
        <v>81</v>
      </c>
      <c r="E99" s="67" t="s">
        <v>213</v>
      </c>
      <c r="F99" s="67" t="s">
        <v>79</v>
      </c>
      <c r="G99" s="91">
        <v>5694000</v>
      </c>
      <c r="H99" s="2" t="s">
        <v>69</v>
      </c>
      <c r="I99" s="67" t="s">
        <v>70</v>
      </c>
      <c r="J99" s="2" t="s">
        <v>1067</v>
      </c>
      <c r="K99" s="2" t="s">
        <v>49</v>
      </c>
      <c r="L99" s="67"/>
      <c r="M99" s="39" t="s">
        <v>569</v>
      </c>
      <c r="N99" s="2" t="s">
        <v>84</v>
      </c>
      <c r="O99" s="67" t="s">
        <v>496</v>
      </c>
      <c r="P99" s="45" t="s">
        <v>232</v>
      </c>
      <c r="Q99" s="46" t="s">
        <v>232</v>
      </c>
      <c r="R99" s="2">
        <v>4</v>
      </c>
      <c r="S99" s="45" t="s">
        <v>47</v>
      </c>
      <c r="T99" s="43" t="s">
        <v>84</v>
      </c>
      <c r="U99" s="94">
        <v>5694000</v>
      </c>
      <c r="V99" s="94">
        <v>5694000</v>
      </c>
      <c r="W99" s="46" t="s">
        <v>49</v>
      </c>
      <c r="X99" s="45" t="s">
        <v>50</v>
      </c>
      <c r="Y99" s="61" t="s">
        <v>81</v>
      </c>
      <c r="Z99" s="2" t="s">
        <v>345</v>
      </c>
      <c r="AA99" s="1" t="s">
        <v>81</v>
      </c>
      <c r="AB99" s="67" t="s">
        <v>497</v>
      </c>
      <c r="AC99" s="76" t="s">
        <v>347</v>
      </c>
      <c r="AD99" s="55" t="s">
        <v>49</v>
      </c>
      <c r="AE99" s="55" t="s">
        <v>49</v>
      </c>
      <c r="AF99" s="72" t="s">
        <v>56</v>
      </c>
      <c r="AG99" s="72" t="s">
        <v>57</v>
      </c>
      <c r="AH99" s="72" t="s">
        <v>58</v>
      </c>
      <c r="AI99" s="54" t="s">
        <v>56</v>
      </c>
      <c r="AJ99" s="54" t="s">
        <v>60</v>
      </c>
      <c r="AK99" s="54" t="s">
        <v>61</v>
      </c>
    </row>
    <row r="100" spans="1:37" ht="36" hidden="1">
      <c r="A100" s="2">
        <v>42102</v>
      </c>
      <c r="B100" s="67" t="s">
        <v>126</v>
      </c>
      <c r="C100" s="67" t="s">
        <v>493</v>
      </c>
      <c r="D100" s="67" t="s">
        <v>81</v>
      </c>
      <c r="E100" s="67" t="s">
        <v>213</v>
      </c>
      <c r="F100" s="67" t="s">
        <v>79</v>
      </c>
      <c r="G100" s="91">
        <v>5694000</v>
      </c>
      <c r="H100" s="2" t="s">
        <v>69</v>
      </c>
      <c r="I100" s="67" t="s">
        <v>70</v>
      </c>
      <c r="J100" s="2" t="s">
        <v>1068</v>
      </c>
      <c r="K100" s="2" t="s">
        <v>49</v>
      </c>
      <c r="L100" s="67"/>
      <c r="M100" s="39" t="s">
        <v>572</v>
      </c>
      <c r="N100" s="2" t="s">
        <v>84</v>
      </c>
      <c r="O100" s="67" t="s">
        <v>498</v>
      </c>
      <c r="P100" s="45" t="s">
        <v>232</v>
      </c>
      <c r="Q100" s="46" t="s">
        <v>232</v>
      </c>
      <c r="R100" s="2">
        <v>4</v>
      </c>
      <c r="S100" s="45" t="s">
        <v>47</v>
      </c>
      <c r="T100" s="43" t="s">
        <v>84</v>
      </c>
      <c r="U100" s="94">
        <v>5694000</v>
      </c>
      <c r="V100" s="94">
        <v>5694000</v>
      </c>
      <c r="W100" s="46" t="s">
        <v>49</v>
      </c>
      <c r="X100" s="45" t="s">
        <v>50</v>
      </c>
      <c r="Y100" s="61" t="s">
        <v>81</v>
      </c>
      <c r="Z100" s="2" t="s">
        <v>345</v>
      </c>
      <c r="AA100" s="1" t="s">
        <v>81</v>
      </c>
      <c r="AB100" s="67" t="s">
        <v>499</v>
      </c>
      <c r="AC100" s="76" t="s">
        <v>347</v>
      </c>
      <c r="AD100" s="55" t="s">
        <v>49</v>
      </c>
      <c r="AE100" s="55" t="s">
        <v>49</v>
      </c>
      <c r="AF100" s="72" t="s">
        <v>56</v>
      </c>
      <c r="AG100" s="72" t="s">
        <v>57</v>
      </c>
      <c r="AH100" s="72" t="s">
        <v>58</v>
      </c>
      <c r="AI100" s="54" t="s">
        <v>56</v>
      </c>
      <c r="AJ100" s="54" t="s">
        <v>60</v>
      </c>
      <c r="AK100" s="54" t="s">
        <v>61</v>
      </c>
    </row>
    <row r="101" spans="1:37" ht="36" hidden="1">
      <c r="A101" s="2">
        <v>42102</v>
      </c>
      <c r="B101" s="67" t="s">
        <v>126</v>
      </c>
      <c r="C101" s="67" t="s">
        <v>493</v>
      </c>
      <c r="D101" s="67" t="s">
        <v>81</v>
      </c>
      <c r="E101" s="67" t="s">
        <v>213</v>
      </c>
      <c r="F101" s="67" t="s">
        <v>79</v>
      </c>
      <c r="G101" s="91">
        <v>5694000</v>
      </c>
      <c r="H101" s="2" t="s">
        <v>69</v>
      </c>
      <c r="I101" s="67" t="s">
        <v>70</v>
      </c>
      <c r="J101" s="2" t="s">
        <v>1069</v>
      </c>
      <c r="K101" s="2" t="s">
        <v>49</v>
      </c>
      <c r="L101" s="67"/>
      <c r="M101" s="39" t="s">
        <v>575</v>
      </c>
      <c r="N101" s="2" t="s">
        <v>84</v>
      </c>
      <c r="O101" s="67" t="s">
        <v>500</v>
      </c>
      <c r="P101" s="45" t="s">
        <v>232</v>
      </c>
      <c r="Q101" s="46" t="s">
        <v>232</v>
      </c>
      <c r="R101" s="2">
        <v>4</v>
      </c>
      <c r="S101" s="45" t="s">
        <v>47</v>
      </c>
      <c r="T101" s="43" t="s">
        <v>84</v>
      </c>
      <c r="U101" s="94">
        <v>5694000</v>
      </c>
      <c r="V101" s="94">
        <v>5694000</v>
      </c>
      <c r="W101" s="46" t="s">
        <v>49</v>
      </c>
      <c r="X101" s="45" t="s">
        <v>50</v>
      </c>
      <c r="Y101" s="61" t="s">
        <v>81</v>
      </c>
      <c r="Z101" s="2" t="s">
        <v>345</v>
      </c>
      <c r="AA101" s="1" t="s">
        <v>81</v>
      </c>
      <c r="AB101" s="67" t="s">
        <v>501</v>
      </c>
      <c r="AC101" s="76" t="s">
        <v>347</v>
      </c>
      <c r="AD101" s="55" t="s">
        <v>49</v>
      </c>
      <c r="AE101" s="55" t="s">
        <v>49</v>
      </c>
      <c r="AF101" s="72" t="s">
        <v>56</v>
      </c>
      <c r="AG101" s="72" t="s">
        <v>57</v>
      </c>
      <c r="AH101" s="72" t="s">
        <v>58</v>
      </c>
      <c r="AI101" s="54" t="s">
        <v>56</v>
      </c>
      <c r="AJ101" s="54" t="s">
        <v>60</v>
      </c>
      <c r="AK101" s="54" t="s">
        <v>61</v>
      </c>
    </row>
    <row r="102" spans="1:37" ht="36" hidden="1">
      <c r="A102" s="2">
        <v>42102</v>
      </c>
      <c r="B102" s="67" t="s">
        <v>126</v>
      </c>
      <c r="C102" s="67" t="s">
        <v>493</v>
      </c>
      <c r="D102" s="67" t="s">
        <v>81</v>
      </c>
      <c r="E102" s="67" t="s">
        <v>213</v>
      </c>
      <c r="F102" s="67" t="s">
        <v>79</v>
      </c>
      <c r="G102" s="91">
        <v>5694000</v>
      </c>
      <c r="H102" s="2" t="s">
        <v>69</v>
      </c>
      <c r="I102" s="67" t="s">
        <v>70</v>
      </c>
      <c r="J102" s="2" t="s">
        <v>1070</v>
      </c>
      <c r="K102" s="2" t="s">
        <v>49</v>
      </c>
      <c r="L102" s="67"/>
      <c r="M102" s="39" t="s">
        <v>578</v>
      </c>
      <c r="N102" s="2" t="s">
        <v>84</v>
      </c>
      <c r="O102" s="67" t="s">
        <v>502</v>
      </c>
      <c r="P102" s="45" t="s">
        <v>232</v>
      </c>
      <c r="Q102" s="46" t="s">
        <v>232</v>
      </c>
      <c r="R102" s="2">
        <v>4</v>
      </c>
      <c r="S102" s="45" t="s">
        <v>47</v>
      </c>
      <c r="T102" s="43" t="s">
        <v>84</v>
      </c>
      <c r="U102" s="94">
        <v>5694000</v>
      </c>
      <c r="V102" s="94">
        <v>5694000</v>
      </c>
      <c r="W102" s="46" t="s">
        <v>49</v>
      </c>
      <c r="X102" s="45" t="s">
        <v>50</v>
      </c>
      <c r="Y102" s="61" t="s">
        <v>81</v>
      </c>
      <c r="Z102" s="2" t="s">
        <v>345</v>
      </c>
      <c r="AA102" s="1" t="s">
        <v>81</v>
      </c>
      <c r="AB102" s="67" t="s">
        <v>503</v>
      </c>
      <c r="AC102" s="76" t="s">
        <v>347</v>
      </c>
      <c r="AD102" s="55" t="s">
        <v>49</v>
      </c>
      <c r="AE102" s="55" t="s">
        <v>49</v>
      </c>
      <c r="AF102" s="72" t="s">
        <v>56</v>
      </c>
      <c r="AG102" s="72" t="s">
        <v>57</v>
      </c>
      <c r="AH102" s="72" t="s">
        <v>58</v>
      </c>
      <c r="AI102" s="54" t="s">
        <v>56</v>
      </c>
      <c r="AJ102" s="54" t="s">
        <v>60</v>
      </c>
      <c r="AK102" s="54" t="s">
        <v>61</v>
      </c>
    </row>
    <row r="103" spans="1:37" ht="36" hidden="1">
      <c r="A103" s="2">
        <v>42102</v>
      </c>
      <c r="B103" s="67" t="s">
        <v>126</v>
      </c>
      <c r="C103" s="67" t="s">
        <v>493</v>
      </c>
      <c r="D103" s="67" t="s">
        <v>81</v>
      </c>
      <c r="E103" s="67" t="s">
        <v>213</v>
      </c>
      <c r="F103" s="67" t="s">
        <v>79</v>
      </c>
      <c r="G103" s="91">
        <v>5694000</v>
      </c>
      <c r="H103" s="2" t="s">
        <v>69</v>
      </c>
      <c r="I103" s="67" t="s">
        <v>70</v>
      </c>
      <c r="J103" s="2" t="s">
        <v>1071</v>
      </c>
      <c r="K103" s="2" t="s">
        <v>49</v>
      </c>
      <c r="L103" s="67"/>
      <c r="M103" s="39" t="s">
        <v>581</v>
      </c>
      <c r="N103" s="2" t="s">
        <v>84</v>
      </c>
      <c r="O103" s="67" t="s">
        <v>504</v>
      </c>
      <c r="P103" s="45" t="s">
        <v>232</v>
      </c>
      <c r="Q103" s="46" t="s">
        <v>232</v>
      </c>
      <c r="R103" s="2">
        <v>4</v>
      </c>
      <c r="S103" s="45" t="s">
        <v>47</v>
      </c>
      <c r="T103" s="43" t="s">
        <v>84</v>
      </c>
      <c r="U103" s="94">
        <v>5694000</v>
      </c>
      <c r="V103" s="94">
        <v>5694000</v>
      </c>
      <c r="W103" s="46" t="s">
        <v>49</v>
      </c>
      <c r="X103" s="45" t="s">
        <v>50</v>
      </c>
      <c r="Y103" s="61" t="s">
        <v>81</v>
      </c>
      <c r="Z103" s="2" t="s">
        <v>345</v>
      </c>
      <c r="AA103" s="1" t="s">
        <v>81</v>
      </c>
      <c r="AB103" s="67" t="s">
        <v>505</v>
      </c>
      <c r="AC103" s="76" t="s">
        <v>347</v>
      </c>
      <c r="AD103" s="55" t="s">
        <v>49</v>
      </c>
      <c r="AE103" s="55" t="s">
        <v>49</v>
      </c>
      <c r="AF103" s="72" t="s">
        <v>56</v>
      </c>
      <c r="AG103" s="72" t="s">
        <v>57</v>
      </c>
      <c r="AH103" s="72" t="s">
        <v>58</v>
      </c>
      <c r="AI103" s="54" t="s">
        <v>56</v>
      </c>
      <c r="AJ103" s="54" t="s">
        <v>60</v>
      </c>
      <c r="AK103" s="54" t="s">
        <v>61</v>
      </c>
    </row>
    <row r="104" spans="1:37" ht="36" hidden="1">
      <c r="A104" s="2">
        <v>42102</v>
      </c>
      <c r="B104" s="67" t="s">
        <v>126</v>
      </c>
      <c r="C104" s="67" t="s">
        <v>493</v>
      </c>
      <c r="D104" s="67" t="s">
        <v>81</v>
      </c>
      <c r="E104" s="67" t="s">
        <v>213</v>
      </c>
      <c r="F104" s="67" t="s">
        <v>79</v>
      </c>
      <c r="G104" s="91">
        <v>5694000</v>
      </c>
      <c r="H104" s="2" t="s">
        <v>69</v>
      </c>
      <c r="I104" s="67" t="s">
        <v>70</v>
      </c>
      <c r="J104" s="2" t="s">
        <v>1072</v>
      </c>
      <c r="K104" s="2" t="s">
        <v>49</v>
      </c>
      <c r="L104" s="67"/>
      <c r="M104" s="39" t="s">
        <v>584</v>
      </c>
      <c r="N104" s="2" t="s">
        <v>84</v>
      </c>
      <c r="O104" s="67" t="s">
        <v>506</v>
      </c>
      <c r="P104" s="45" t="s">
        <v>232</v>
      </c>
      <c r="Q104" s="46" t="s">
        <v>232</v>
      </c>
      <c r="R104" s="2">
        <v>4</v>
      </c>
      <c r="S104" s="45" t="s">
        <v>47</v>
      </c>
      <c r="T104" s="43" t="s">
        <v>84</v>
      </c>
      <c r="U104" s="94">
        <v>5694000</v>
      </c>
      <c r="V104" s="94">
        <v>5694000</v>
      </c>
      <c r="W104" s="46" t="s">
        <v>49</v>
      </c>
      <c r="X104" s="45" t="s">
        <v>50</v>
      </c>
      <c r="Y104" s="61" t="s">
        <v>81</v>
      </c>
      <c r="Z104" s="2" t="s">
        <v>345</v>
      </c>
      <c r="AA104" s="1" t="s">
        <v>81</v>
      </c>
      <c r="AB104" s="67" t="s">
        <v>507</v>
      </c>
      <c r="AC104" s="76" t="s">
        <v>347</v>
      </c>
      <c r="AD104" s="55" t="s">
        <v>49</v>
      </c>
      <c r="AE104" s="55" t="s">
        <v>49</v>
      </c>
      <c r="AF104" s="72" t="s">
        <v>56</v>
      </c>
      <c r="AG104" s="72" t="s">
        <v>57</v>
      </c>
      <c r="AH104" s="72" t="s">
        <v>58</v>
      </c>
      <c r="AI104" s="54" t="s">
        <v>56</v>
      </c>
      <c r="AJ104" s="54" t="s">
        <v>60</v>
      </c>
      <c r="AK104" s="54" t="s">
        <v>61</v>
      </c>
    </row>
    <row r="105" spans="1:37" ht="36" hidden="1">
      <c r="A105" s="2">
        <v>42102</v>
      </c>
      <c r="B105" s="67" t="s">
        <v>126</v>
      </c>
      <c r="C105" s="67" t="s">
        <v>493</v>
      </c>
      <c r="D105" s="67" t="s">
        <v>81</v>
      </c>
      <c r="E105" s="67" t="s">
        <v>213</v>
      </c>
      <c r="F105" s="67" t="s">
        <v>79</v>
      </c>
      <c r="G105" s="91">
        <v>8541000</v>
      </c>
      <c r="H105" s="2" t="s">
        <v>69</v>
      </c>
      <c r="I105" s="67" t="s">
        <v>70</v>
      </c>
      <c r="J105" s="2" t="s">
        <v>1073</v>
      </c>
      <c r="K105" s="2" t="s">
        <v>49</v>
      </c>
      <c r="L105" s="67"/>
      <c r="M105" s="39" t="s">
        <v>587</v>
      </c>
      <c r="N105" s="2" t="s">
        <v>84</v>
      </c>
      <c r="O105" s="67" t="s">
        <v>508</v>
      </c>
      <c r="P105" s="45" t="s">
        <v>232</v>
      </c>
      <c r="Q105" s="46" t="s">
        <v>232</v>
      </c>
      <c r="R105" s="2">
        <v>4</v>
      </c>
      <c r="S105" s="45" t="s">
        <v>47</v>
      </c>
      <c r="T105" s="43" t="s">
        <v>84</v>
      </c>
      <c r="U105" s="94">
        <v>8541000</v>
      </c>
      <c r="V105" s="94">
        <v>8541000</v>
      </c>
      <c r="W105" s="46" t="s">
        <v>49</v>
      </c>
      <c r="X105" s="45" t="s">
        <v>50</v>
      </c>
      <c r="Y105" s="61" t="s">
        <v>81</v>
      </c>
      <c r="Z105" s="2" t="s">
        <v>345</v>
      </c>
      <c r="AA105" s="1" t="s">
        <v>81</v>
      </c>
      <c r="AB105" s="67" t="s">
        <v>509</v>
      </c>
      <c r="AC105" s="76" t="s">
        <v>347</v>
      </c>
      <c r="AD105" s="55" t="s">
        <v>49</v>
      </c>
      <c r="AE105" s="55" t="s">
        <v>49</v>
      </c>
      <c r="AF105" s="72" t="s">
        <v>56</v>
      </c>
      <c r="AG105" s="72" t="s">
        <v>57</v>
      </c>
      <c r="AH105" s="72" t="s">
        <v>58</v>
      </c>
      <c r="AI105" s="54" t="s">
        <v>56</v>
      </c>
      <c r="AJ105" s="54" t="s">
        <v>60</v>
      </c>
      <c r="AK105" s="54" t="s">
        <v>61</v>
      </c>
    </row>
    <row r="106" spans="1:37" ht="36" hidden="1">
      <c r="A106" s="2">
        <v>42102</v>
      </c>
      <c r="B106" s="67" t="s">
        <v>126</v>
      </c>
      <c r="C106" s="67" t="s">
        <v>493</v>
      </c>
      <c r="D106" s="67" t="s">
        <v>81</v>
      </c>
      <c r="E106" s="67" t="s">
        <v>213</v>
      </c>
      <c r="F106" s="67" t="s">
        <v>79</v>
      </c>
      <c r="G106" s="91">
        <v>8541000</v>
      </c>
      <c r="H106" s="2" t="s">
        <v>69</v>
      </c>
      <c r="I106" s="67" t="s">
        <v>70</v>
      </c>
      <c r="J106" s="2" t="s">
        <v>1074</v>
      </c>
      <c r="K106" s="2" t="s">
        <v>49</v>
      </c>
      <c r="L106" s="67"/>
      <c r="M106" s="39" t="s">
        <v>590</v>
      </c>
      <c r="N106" s="2" t="s">
        <v>84</v>
      </c>
      <c r="O106" s="67" t="s">
        <v>510</v>
      </c>
      <c r="P106" s="45" t="s">
        <v>232</v>
      </c>
      <c r="Q106" s="46" t="s">
        <v>232</v>
      </c>
      <c r="R106" s="2">
        <v>4</v>
      </c>
      <c r="S106" s="45" t="s">
        <v>47</v>
      </c>
      <c r="T106" s="43" t="s">
        <v>84</v>
      </c>
      <c r="U106" s="94">
        <v>8541000</v>
      </c>
      <c r="V106" s="94">
        <v>8541000</v>
      </c>
      <c r="W106" s="46" t="s">
        <v>49</v>
      </c>
      <c r="X106" s="45" t="s">
        <v>50</v>
      </c>
      <c r="Y106" s="61" t="s">
        <v>81</v>
      </c>
      <c r="Z106" s="2" t="s">
        <v>345</v>
      </c>
      <c r="AA106" s="1" t="s">
        <v>81</v>
      </c>
      <c r="AB106" s="67" t="s">
        <v>511</v>
      </c>
      <c r="AC106" s="76" t="s">
        <v>347</v>
      </c>
      <c r="AD106" s="55" t="s">
        <v>49</v>
      </c>
      <c r="AE106" s="55" t="s">
        <v>49</v>
      </c>
      <c r="AF106" s="72" t="s">
        <v>56</v>
      </c>
      <c r="AG106" s="72" t="s">
        <v>57</v>
      </c>
      <c r="AH106" s="72" t="s">
        <v>58</v>
      </c>
      <c r="AI106" s="54" t="s">
        <v>56</v>
      </c>
      <c r="AJ106" s="54" t="s">
        <v>60</v>
      </c>
      <c r="AK106" s="54" t="s">
        <v>61</v>
      </c>
    </row>
    <row r="107" spans="1:37" ht="36" hidden="1">
      <c r="A107" s="2">
        <v>42102</v>
      </c>
      <c r="B107" s="67" t="s">
        <v>126</v>
      </c>
      <c r="C107" s="67" t="s">
        <v>493</v>
      </c>
      <c r="D107" s="67" t="s">
        <v>81</v>
      </c>
      <c r="E107" s="67" t="s">
        <v>213</v>
      </c>
      <c r="F107" s="67" t="s">
        <v>79</v>
      </c>
      <c r="G107" s="91">
        <v>5694000</v>
      </c>
      <c r="H107" s="2" t="s">
        <v>69</v>
      </c>
      <c r="I107" s="67" t="s">
        <v>70</v>
      </c>
      <c r="J107" s="2" t="s">
        <v>1075</v>
      </c>
      <c r="K107" s="2" t="s">
        <v>49</v>
      </c>
      <c r="L107" s="67"/>
      <c r="M107" s="39" t="s">
        <v>593</v>
      </c>
      <c r="N107" s="2" t="s">
        <v>84</v>
      </c>
      <c r="O107" s="67" t="s">
        <v>512</v>
      </c>
      <c r="P107" s="45" t="s">
        <v>232</v>
      </c>
      <c r="Q107" s="46" t="s">
        <v>232</v>
      </c>
      <c r="R107" s="2">
        <v>4</v>
      </c>
      <c r="S107" s="45" t="s">
        <v>47</v>
      </c>
      <c r="T107" s="43" t="s">
        <v>84</v>
      </c>
      <c r="U107" s="94">
        <v>5694000</v>
      </c>
      <c r="V107" s="94">
        <v>5694000</v>
      </c>
      <c r="W107" s="46" t="s">
        <v>49</v>
      </c>
      <c r="X107" s="45" t="s">
        <v>50</v>
      </c>
      <c r="Y107" s="61" t="s">
        <v>81</v>
      </c>
      <c r="Z107" s="2" t="s">
        <v>345</v>
      </c>
      <c r="AA107" s="1" t="s">
        <v>81</v>
      </c>
      <c r="AB107" s="67" t="s">
        <v>513</v>
      </c>
      <c r="AC107" s="76" t="s">
        <v>347</v>
      </c>
      <c r="AD107" s="55" t="s">
        <v>49</v>
      </c>
      <c r="AE107" s="55" t="s">
        <v>49</v>
      </c>
      <c r="AF107" s="72" t="s">
        <v>56</v>
      </c>
      <c r="AG107" s="72" t="s">
        <v>57</v>
      </c>
      <c r="AH107" s="72" t="s">
        <v>58</v>
      </c>
      <c r="AI107" s="54" t="s">
        <v>56</v>
      </c>
      <c r="AJ107" s="54" t="s">
        <v>60</v>
      </c>
      <c r="AK107" s="54" t="s">
        <v>61</v>
      </c>
    </row>
    <row r="108" spans="1:37" ht="36" hidden="1">
      <c r="A108" s="2">
        <v>42102</v>
      </c>
      <c r="B108" s="67" t="s">
        <v>126</v>
      </c>
      <c r="C108" s="67" t="s">
        <v>493</v>
      </c>
      <c r="D108" s="67" t="s">
        <v>129</v>
      </c>
      <c r="E108" s="67" t="s">
        <v>213</v>
      </c>
      <c r="F108" s="67" t="s">
        <v>79</v>
      </c>
      <c r="G108" s="91">
        <v>11388000</v>
      </c>
      <c r="H108" s="2">
        <v>10.02</v>
      </c>
      <c r="I108" s="67" t="s">
        <v>1278</v>
      </c>
      <c r="J108" s="2" t="s">
        <v>1076</v>
      </c>
      <c r="K108" s="2" t="s">
        <v>49</v>
      </c>
      <c r="L108" s="67"/>
      <c r="M108" s="39" t="s">
        <v>596</v>
      </c>
      <c r="N108" s="2" t="s">
        <v>84</v>
      </c>
      <c r="O108" s="67" t="s">
        <v>514</v>
      </c>
      <c r="P108" s="45" t="s">
        <v>232</v>
      </c>
      <c r="Q108" s="46" t="s">
        <v>232</v>
      </c>
      <c r="R108" s="2">
        <v>4</v>
      </c>
      <c r="S108" s="45" t="s">
        <v>47</v>
      </c>
      <c r="T108" s="43" t="s">
        <v>84</v>
      </c>
      <c r="U108" s="94">
        <v>11388000</v>
      </c>
      <c r="V108" s="94">
        <v>11388000</v>
      </c>
      <c r="W108" s="46" t="s">
        <v>49</v>
      </c>
      <c r="X108" s="45" t="s">
        <v>50</v>
      </c>
      <c r="Y108" s="61" t="s">
        <v>81</v>
      </c>
      <c r="Z108" s="2" t="s">
        <v>345</v>
      </c>
      <c r="AA108" s="1" t="s">
        <v>81</v>
      </c>
      <c r="AB108" s="67" t="s">
        <v>54</v>
      </c>
      <c r="AC108" s="76" t="s">
        <v>347</v>
      </c>
      <c r="AD108" s="55" t="s">
        <v>49</v>
      </c>
      <c r="AE108" s="55" t="s">
        <v>49</v>
      </c>
      <c r="AF108" s="72" t="s">
        <v>56</v>
      </c>
      <c r="AG108" s="72" t="s">
        <v>57</v>
      </c>
      <c r="AH108" s="72" t="s">
        <v>58</v>
      </c>
      <c r="AI108" s="54" t="s">
        <v>56</v>
      </c>
      <c r="AJ108" s="54" t="s">
        <v>60</v>
      </c>
      <c r="AK108" s="54" t="s">
        <v>61</v>
      </c>
    </row>
    <row r="109" spans="1:37" ht="36" hidden="1">
      <c r="A109" s="2">
        <v>42102</v>
      </c>
      <c r="B109" s="67" t="s">
        <v>126</v>
      </c>
      <c r="C109" s="67" t="s">
        <v>493</v>
      </c>
      <c r="D109" s="67" t="s">
        <v>81</v>
      </c>
      <c r="E109" s="67" t="s">
        <v>213</v>
      </c>
      <c r="F109" s="67" t="s">
        <v>79</v>
      </c>
      <c r="G109" s="91">
        <v>5694000</v>
      </c>
      <c r="H109" s="2" t="s">
        <v>69</v>
      </c>
      <c r="I109" s="67" t="s">
        <v>70</v>
      </c>
      <c r="J109" s="2" t="s">
        <v>1077</v>
      </c>
      <c r="K109" s="2" t="s">
        <v>49</v>
      </c>
      <c r="L109" s="67"/>
      <c r="M109" s="39" t="s">
        <v>599</v>
      </c>
      <c r="N109" s="2" t="s">
        <v>84</v>
      </c>
      <c r="O109" s="67" t="s">
        <v>515</v>
      </c>
      <c r="P109" s="45" t="s">
        <v>232</v>
      </c>
      <c r="Q109" s="46" t="s">
        <v>232</v>
      </c>
      <c r="R109" s="2">
        <v>4</v>
      </c>
      <c r="S109" s="45" t="s">
        <v>47</v>
      </c>
      <c r="T109" s="43" t="s">
        <v>84</v>
      </c>
      <c r="U109" s="94">
        <v>5694000</v>
      </c>
      <c r="V109" s="94">
        <v>5694000</v>
      </c>
      <c r="W109" s="46" t="s">
        <v>49</v>
      </c>
      <c r="X109" s="45" t="s">
        <v>50</v>
      </c>
      <c r="Y109" s="61" t="s">
        <v>81</v>
      </c>
      <c r="Z109" s="2" t="s">
        <v>345</v>
      </c>
      <c r="AA109" s="1" t="s">
        <v>81</v>
      </c>
      <c r="AB109" s="67" t="s">
        <v>516</v>
      </c>
      <c r="AC109" s="76" t="s">
        <v>347</v>
      </c>
      <c r="AD109" s="55" t="s">
        <v>49</v>
      </c>
      <c r="AE109" s="55" t="s">
        <v>49</v>
      </c>
      <c r="AF109" s="72" t="s">
        <v>56</v>
      </c>
      <c r="AG109" s="72" t="s">
        <v>57</v>
      </c>
      <c r="AH109" s="72" t="s">
        <v>58</v>
      </c>
      <c r="AI109" s="54" t="s">
        <v>56</v>
      </c>
      <c r="AJ109" s="54" t="s">
        <v>60</v>
      </c>
      <c r="AK109" s="54" t="s">
        <v>61</v>
      </c>
    </row>
    <row r="110" spans="1:37" ht="36" hidden="1">
      <c r="A110" s="2">
        <v>42102</v>
      </c>
      <c r="B110" s="67" t="s">
        <v>126</v>
      </c>
      <c r="C110" s="67" t="s">
        <v>493</v>
      </c>
      <c r="D110" s="67" t="s">
        <v>81</v>
      </c>
      <c r="E110" s="67" t="s">
        <v>213</v>
      </c>
      <c r="F110" s="67" t="s">
        <v>79</v>
      </c>
      <c r="G110" s="91">
        <v>5694000</v>
      </c>
      <c r="H110" s="2" t="s">
        <v>69</v>
      </c>
      <c r="I110" s="67" t="s">
        <v>70</v>
      </c>
      <c r="J110" s="2" t="s">
        <v>1078</v>
      </c>
      <c r="K110" s="2" t="s">
        <v>49</v>
      </c>
      <c r="L110" s="67"/>
      <c r="M110" s="39" t="s">
        <v>602</v>
      </c>
      <c r="N110" s="2" t="s">
        <v>84</v>
      </c>
      <c r="O110" s="67" t="s">
        <v>517</v>
      </c>
      <c r="P110" s="45" t="s">
        <v>232</v>
      </c>
      <c r="Q110" s="46" t="s">
        <v>232</v>
      </c>
      <c r="R110" s="2">
        <v>4</v>
      </c>
      <c r="S110" s="45" t="s">
        <v>47</v>
      </c>
      <c r="T110" s="43" t="s">
        <v>84</v>
      </c>
      <c r="U110" s="94">
        <v>5694000</v>
      </c>
      <c r="V110" s="94">
        <v>5694000</v>
      </c>
      <c r="W110" s="46" t="s">
        <v>49</v>
      </c>
      <c r="X110" s="45" t="s">
        <v>50</v>
      </c>
      <c r="Y110" s="61" t="s">
        <v>81</v>
      </c>
      <c r="Z110" s="2" t="s">
        <v>345</v>
      </c>
      <c r="AA110" s="1" t="s">
        <v>81</v>
      </c>
      <c r="AB110" s="67" t="s">
        <v>518</v>
      </c>
      <c r="AC110" s="76" t="s">
        <v>347</v>
      </c>
      <c r="AD110" s="55" t="s">
        <v>49</v>
      </c>
      <c r="AE110" s="55" t="s">
        <v>49</v>
      </c>
      <c r="AF110" s="72" t="s">
        <v>56</v>
      </c>
      <c r="AG110" s="72" t="s">
        <v>57</v>
      </c>
      <c r="AH110" s="72" t="s">
        <v>58</v>
      </c>
      <c r="AI110" s="54" t="s">
        <v>56</v>
      </c>
      <c r="AJ110" s="54" t="s">
        <v>60</v>
      </c>
      <c r="AK110" s="54" t="s">
        <v>61</v>
      </c>
    </row>
    <row r="111" spans="1:37" ht="36" hidden="1">
      <c r="A111" s="2">
        <v>42102</v>
      </c>
      <c r="B111" s="67" t="s">
        <v>126</v>
      </c>
      <c r="C111" s="67" t="s">
        <v>493</v>
      </c>
      <c r="D111" s="67" t="s">
        <v>81</v>
      </c>
      <c r="E111" s="67" t="s">
        <v>213</v>
      </c>
      <c r="F111" s="67" t="s">
        <v>79</v>
      </c>
      <c r="G111" s="91">
        <v>5694000</v>
      </c>
      <c r="H111" s="2" t="s">
        <v>69</v>
      </c>
      <c r="I111" s="67" t="s">
        <v>70</v>
      </c>
      <c r="J111" s="2" t="s">
        <v>1079</v>
      </c>
      <c r="K111" s="2" t="s">
        <v>49</v>
      </c>
      <c r="L111" s="67"/>
      <c r="M111" s="39" t="s">
        <v>605</v>
      </c>
      <c r="N111" s="2" t="s">
        <v>84</v>
      </c>
      <c r="O111" s="67" t="s">
        <v>519</v>
      </c>
      <c r="P111" s="45" t="s">
        <v>232</v>
      </c>
      <c r="Q111" s="46" t="s">
        <v>232</v>
      </c>
      <c r="R111" s="2">
        <v>4</v>
      </c>
      <c r="S111" s="45" t="s">
        <v>47</v>
      </c>
      <c r="T111" s="43" t="s">
        <v>84</v>
      </c>
      <c r="U111" s="94">
        <v>5694000</v>
      </c>
      <c r="V111" s="94">
        <v>5694000</v>
      </c>
      <c r="W111" s="46" t="s">
        <v>49</v>
      </c>
      <c r="X111" s="45" t="s">
        <v>50</v>
      </c>
      <c r="Y111" s="61" t="s">
        <v>81</v>
      </c>
      <c r="Z111" s="2" t="s">
        <v>345</v>
      </c>
      <c r="AA111" s="1" t="s">
        <v>81</v>
      </c>
      <c r="AB111" s="67" t="s">
        <v>520</v>
      </c>
      <c r="AC111" s="76" t="s">
        <v>347</v>
      </c>
      <c r="AD111" s="55" t="s">
        <v>49</v>
      </c>
      <c r="AE111" s="55" t="s">
        <v>49</v>
      </c>
      <c r="AF111" s="72" t="s">
        <v>56</v>
      </c>
      <c r="AG111" s="72" t="s">
        <v>57</v>
      </c>
      <c r="AH111" s="72" t="s">
        <v>58</v>
      </c>
      <c r="AI111" s="54" t="s">
        <v>56</v>
      </c>
      <c r="AJ111" s="54" t="s">
        <v>60</v>
      </c>
      <c r="AK111" s="54" t="s">
        <v>61</v>
      </c>
    </row>
    <row r="112" spans="1:37" ht="36" hidden="1">
      <c r="A112" s="2">
        <v>42102</v>
      </c>
      <c r="B112" s="67" t="s">
        <v>126</v>
      </c>
      <c r="C112" s="67" t="s">
        <v>493</v>
      </c>
      <c r="D112" s="67" t="s">
        <v>81</v>
      </c>
      <c r="E112" s="67" t="s">
        <v>213</v>
      </c>
      <c r="F112" s="67" t="s">
        <v>79</v>
      </c>
      <c r="G112" s="91">
        <v>5694000</v>
      </c>
      <c r="H112" s="2" t="s">
        <v>69</v>
      </c>
      <c r="I112" s="67" t="s">
        <v>70</v>
      </c>
      <c r="J112" s="2" t="s">
        <v>1080</v>
      </c>
      <c r="K112" s="2" t="s">
        <v>49</v>
      </c>
      <c r="L112" s="67"/>
      <c r="M112" s="39" t="s">
        <v>608</v>
      </c>
      <c r="N112" s="2" t="s">
        <v>84</v>
      </c>
      <c r="O112" s="67" t="s">
        <v>521</v>
      </c>
      <c r="P112" s="45" t="s">
        <v>232</v>
      </c>
      <c r="Q112" s="46" t="s">
        <v>232</v>
      </c>
      <c r="R112" s="2">
        <v>4</v>
      </c>
      <c r="S112" s="45" t="s">
        <v>47</v>
      </c>
      <c r="T112" s="43" t="s">
        <v>84</v>
      </c>
      <c r="U112" s="94">
        <v>5694000</v>
      </c>
      <c r="V112" s="94">
        <v>5694000</v>
      </c>
      <c r="W112" s="46" t="s">
        <v>49</v>
      </c>
      <c r="X112" s="45" t="s">
        <v>50</v>
      </c>
      <c r="Y112" s="61" t="s">
        <v>81</v>
      </c>
      <c r="Z112" s="2" t="s">
        <v>345</v>
      </c>
      <c r="AA112" s="1" t="s">
        <v>81</v>
      </c>
      <c r="AB112" s="67" t="s">
        <v>522</v>
      </c>
      <c r="AC112" s="76" t="s">
        <v>347</v>
      </c>
      <c r="AD112" s="55" t="s">
        <v>49</v>
      </c>
      <c r="AE112" s="55" t="s">
        <v>49</v>
      </c>
      <c r="AF112" s="72" t="s">
        <v>56</v>
      </c>
      <c r="AG112" s="72" t="s">
        <v>57</v>
      </c>
      <c r="AH112" s="72" t="s">
        <v>58</v>
      </c>
      <c r="AI112" s="54" t="s">
        <v>56</v>
      </c>
      <c r="AJ112" s="54" t="s">
        <v>60</v>
      </c>
      <c r="AK112" s="54" t="s">
        <v>61</v>
      </c>
    </row>
    <row r="113" spans="1:37" ht="36" hidden="1">
      <c r="A113" s="2">
        <v>42102</v>
      </c>
      <c r="B113" s="67" t="s">
        <v>126</v>
      </c>
      <c r="C113" s="67" t="s">
        <v>493</v>
      </c>
      <c r="D113" s="67" t="s">
        <v>81</v>
      </c>
      <c r="E113" s="67" t="s">
        <v>213</v>
      </c>
      <c r="F113" s="67" t="s">
        <v>79</v>
      </c>
      <c r="G113" s="91">
        <v>5694000</v>
      </c>
      <c r="H113" s="2" t="s">
        <v>69</v>
      </c>
      <c r="I113" s="67" t="s">
        <v>70</v>
      </c>
      <c r="J113" s="2" t="s">
        <v>1081</v>
      </c>
      <c r="K113" s="2" t="s">
        <v>49</v>
      </c>
      <c r="L113" s="67"/>
      <c r="M113" s="39" t="s">
        <v>611</v>
      </c>
      <c r="N113" s="2" t="s">
        <v>84</v>
      </c>
      <c r="O113" s="67" t="s">
        <v>523</v>
      </c>
      <c r="P113" s="45" t="s">
        <v>232</v>
      </c>
      <c r="Q113" s="46" t="s">
        <v>232</v>
      </c>
      <c r="R113" s="2">
        <v>4</v>
      </c>
      <c r="S113" s="45" t="s">
        <v>47</v>
      </c>
      <c r="T113" s="43" t="s">
        <v>84</v>
      </c>
      <c r="U113" s="94">
        <v>5694000</v>
      </c>
      <c r="V113" s="94">
        <v>5694000</v>
      </c>
      <c r="W113" s="46" t="s">
        <v>49</v>
      </c>
      <c r="X113" s="45" t="s">
        <v>50</v>
      </c>
      <c r="Y113" s="61" t="s">
        <v>81</v>
      </c>
      <c r="Z113" s="2" t="s">
        <v>345</v>
      </c>
      <c r="AA113" s="1" t="s">
        <v>81</v>
      </c>
      <c r="AB113" s="67" t="s">
        <v>524</v>
      </c>
      <c r="AC113" s="76" t="s">
        <v>347</v>
      </c>
      <c r="AD113" s="55" t="s">
        <v>49</v>
      </c>
      <c r="AE113" s="55" t="s">
        <v>49</v>
      </c>
      <c r="AF113" s="72" t="s">
        <v>56</v>
      </c>
      <c r="AG113" s="72" t="s">
        <v>57</v>
      </c>
      <c r="AH113" s="72" t="s">
        <v>58</v>
      </c>
      <c r="AI113" s="54" t="s">
        <v>56</v>
      </c>
      <c r="AJ113" s="54" t="s">
        <v>60</v>
      </c>
      <c r="AK113" s="54" t="s">
        <v>61</v>
      </c>
    </row>
    <row r="114" spans="1:37" ht="36" hidden="1">
      <c r="A114" s="2">
        <v>42102</v>
      </c>
      <c r="B114" s="67" t="s">
        <v>126</v>
      </c>
      <c r="C114" s="67" t="s">
        <v>493</v>
      </c>
      <c r="D114" s="67" t="s">
        <v>81</v>
      </c>
      <c r="E114" s="67" t="s">
        <v>213</v>
      </c>
      <c r="F114" s="67" t="s">
        <v>79</v>
      </c>
      <c r="G114" s="91">
        <v>5694000</v>
      </c>
      <c r="H114" s="2" t="s">
        <v>69</v>
      </c>
      <c r="I114" s="67" t="s">
        <v>70</v>
      </c>
      <c r="J114" s="2" t="s">
        <v>1082</v>
      </c>
      <c r="K114" s="2" t="s">
        <v>49</v>
      </c>
      <c r="L114" s="67"/>
      <c r="M114" s="39" t="s">
        <v>614</v>
      </c>
      <c r="N114" s="2" t="s">
        <v>84</v>
      </c>
      <c r="O114" s="67" t="s">
        <v>525</v>
      </c>
      <c r="P114" s="45" t="s">
        <v>232</v>
      </c>
      <c r="Q114" s="46" t="s">
        <v>232</v>
      </c>
      <c r="R114" s="2">
        <v>4</v>
      </c>
      <c r="S114" s="45" t="s">
        <v>47</v>
      </c>
      <c r="T114" s="43" t="s">
        <v>84</v>
      </c>
      <c r="U114" s="94">
        <v>5694000</v>
      </c>
      <c r="V114" s="94">
        <v>5694000</v>
      </c>
      <c r="W114" s="46" t="s">
        <v>49</v>
      </c>
      <c r="X114" s="45" t="s">
        <v>50</v>
      </c>
      <c r="Y114" s="61" t="s">
        <v>81</v>
      </c>
      <c r="Z114" s="2" t="s">
        <v>345</v>
      </c>
      <c r="AA114" s="1" t="s">
        <v>81</v>
      </c>
      <c r="AB114" s="67" t="s">
        <v>526</v>
      </c>
      <c r="AC114" s="76" t="s">
        <v>347</v>
      </c>
      <c r="AD114" s="55" t="s">
        <v>49</v>
      </c>
      <c r="AE114" s="55" t="s">
        <v>49</v>
      </c>
      <c r="AF114" s="72" t="s">
        <v>56</v>
      </c>
      <c r="AG114" s="72" t="s">
        <v>57</v>
      </c>
      <c r="AH114" s="72" t="s">
        <v>58</v>
      </c>
      <c r="AI114" s="54" t="s">
        <v>56</v>
      </c>
      <c r="AJ114" s="54" t="s">
        <v>60</v>
      </c>
      <c r="AK114" s="54" t="s">
        <v>61</v>
      </c>
    </row>
    <row r="115" spans="1:37" ht="36" hidden="1">
      <c r="A115" s="2">
        <v>42102</v>
      </c>
      <c r="B115" s="67" t="s">
        <v>126</v>
      </c>
      <c r="C115" s="67" t="s">
        <v>493</v>
      </c>
      <c r="D115" s="67" t="s">
        <v>81</v>
      </c>
      <c r="E115" s="67" t="s">
        <v>213</v>
      </c>
      <c r="F115" s="67" t="s">
        <v>79</v>
      </c>
      <c r="G115" s="91">
        <v>5694000</v>
      </c>
      <c r="H115" s="2" t="s">
        <v>69</v>
      </c>
      <c r="I115" s="67" t="s">
        <v>70</v>
      </c>
      <c r="J115" s="2" t="s">
        <v>1083</v>
      </c>
      <c r="K115" s="2" t="s">
        <v>49</v>
      </c>
      <c r="L115" s="67"/>
      <c r="M115" s="39" t="s">
        <v>617</v>
      </c>
      <c r="N115" s="2" t="s">
        <v>84</v>
      </c>
      <c r="O115" s="67" t="s">
        <v>527</v>
      </c>
      <c r="P115" s="45" t="s">
        <v>232</v>
      </c>
      <c r="Q115" s="46" t="s">
        <v>232</v>
      </c>
      <c r="R115" s="2">
        <v>4</v>
      </c>
      <c r="S115" s="45" t="s">
        <v>47</v>
      </c>
      <c r="T115" s="43" t="s">
        <v>84</v>
      </c>
      <c r="U115" s="94">
        <v>5694000</v>
      </c>
      <c r="V115" s="94">
        <v>5694000</v>
      </c>
      <c r="W115" s="46" t="s">
        <v>49</v>
      </c>
      <c r="X115" s="45" t="s">
        <v>50</v>
      </c>
      <c r="Y115" s="61" t="s">
        <v>81</v>
      </c>
      <c r="Z115" s="2" t="s">
        <v>345</v>
      </c>
      <c r="AA115" s="1" t="s">
        <v>81</v>
      </c>
      <c r="AB115" s="67" t="s">
        <v>528</v>
      </c>
      <c r="AC115" s="76" t="s">
        <v>347</v>
      </c>
      <c r="AD115" s="55" t="s">
        <v>49</v>
      </c>
      <c r="AE115" s="55" t="s">
        <v>49</v>
      </c>
      <c r="AF115" s="72" t="s">
        <v>56</v>
      </c>
      <c r="AG115" s="72" t="s">
        <v>57</v>
      </c>
      <c r="AH115" s="72" t="s">
        <v>58</v>
      </c>
      <c r="AI115" s="54" t="s">
        <v>56</v>
      </c>
      <c r="AJ115" s="54" t="s">
        <v>60</v>
      </c>
      <c r="AK115" s="54" t="s">
        <v>61</v>
      </c>
    </row>
    <row r="116" spans="1:37" ht="36" hidden="1">
      <c r="A116" s="2">
        <v>42102</v>
      </c>
      <c r="B116" s="67" t="s">
        <v>126</v>
      </c>
      <c r="C116" s="67" t="s">
        <v>493</v>
      </c>
      <c r="D116" s="67" t="s">
        <v>81</v>
      </c>
      <c r="E116" s="67" t="s">
        <v>213</v>
      </c>
      <c r="F116" s="67" t="s">
        <v>79</v>
      </c>
      <c r="G116" s="91">
        <v>5694000</v>
      </c>
      <c r="H116" s="2" t="s">
        <v>69</v>
      </c>
      <c r="I116" s="67" t="s">
        <v>70</v>
      </c>
      <c r="J116" s="2" t="s">
        <v>1084</v>
      </c>
      <c r="K116" s="2" t="s">
        <v>49</v>
      </c>
      <c r="L116" s="67"/>
      <c r="M116" s="39" t="s">
        <v>620</v>
      </c>
      <c r="N116" s="2" t="s">
        <v>84</v>
      </c>
      <c r="O116" s="67" t="s">
        <v>529</v>
      </c>
      <c r="P116" s="45" t="s">
        <v>232</v>
      </c>
      <c r="Q116" s="46" t="s">
        <v>232</v>
      </c>
      <c r="R116" s="2">
        <v>4</v>
      </c>
      <c r="S116" s="45" t="s">
        <v>47</v>
      </c>
      <c r="T116" s="43" t="s">
        <v>84</v>
      </c>
      <c r="U116" s="94">
        <v>5694000</v>
      </c>
      <c r="V116" s="94">
        <v>5694000</v>
      </c>
      <c r="W116" s="46" t="s">
        <v>49</v>
      </c>
      <c r="X116" s="45" t="s">
        <v>50</v>
      </c>
      <c r="Y116" s="61" t="s">
        <v>81</v>
      </c>
      <c r="Z116" s="2" t="s">
        <v>345</v>
      </c>
      <c r="AA116" s="1" t="s">
        <v>81</v>
      </c>
      <c r="AB116" s="67" t="s">
        <v>530</v>
      </c>
      <c r="AC116" s="76" t="s">
        <v>347</v>
      </c>
      <c r="AD116" s="55" t="s">
        <v>49</v>
      </c>
      <c r="AE116" s="55" t="s">
        <v>49</v>
      </c>
      <c r="AF116" s="72" t="s">
        <v>56</v>
      </c>
      <c r="AG116" s="72" t="s">
        <v>57</v>
      </c>
      <c r="AH116" s="72" t="s">
        <v>58</v>
      </c>
      <c r="AI116" s="54" t="s">
        <v>56</v>
      </c>
      <c r="AJ116" s="54" t="s">
        <v>60</v>
      </c>
      <c r="AK116" s="54" t="s">
        <v>61</v>
      </c>
    </row>
    <row r="117" spans="1:37" ht="36" hidden="1">
      <c r="A117" s="2">
        <v>42102</v>
      </c>
      <c r="B117" s="67" t="s">
        <v>126</v>
      </c>
      <c r="C117" s="67" t="s">
        <v>493</v>
      </c>
      <c r="D117" s="67" t="s">
        <v>81</v>
      </c>
      <c r="E117" s="67" t="s">
        <v>213</v>
      </c>
      <c r="F117" s="67" t="s">
        <v>79</v>
      </c>
      <c r="G117" s="91">
        <v>5694000</v>
      </c>
      <c r="H117" s="2" t="s">
        <v>69</v>
      </c>
      <c r="I117" s="67" t="s">
        <v>70</v>
      </c>
      <c r="J117" s="2" t="s">
        <v>1085</v>
      </c>
      <c r="K117" s="2" t="s">
        <v>49</v>
      </c>
      <c r="L117" s="67"/>
      <c r="M117" s="39" t="s">
        <v>623</v>
      </c>
      <c r="N117" s="2" t="s">
        <v>84</v>
      </c>
      <c r="O117" s="67" t="s">
        <v>531</v>
      </c>
      <c r="P117" s="45" t="s">
        <v>232</v>
      </c>
      <c r="Q117" s="46" t="s">
        <v>232</v>
      </c>
      <c r="R117" s="2">
        <v>4</v>
      </c>
      <c r="S117" s="45" t="s">
        <v>47</v>
      </c>
      <c r="T117" s="43" t="s">
        <v>84</v>
      </c>
      <c r="U117" s="94">
        <v>5694000</v>
      </c>
      <c r="V117" s="94">
        <v>5694000</v>
      </c>
      <c r="W117" s="46" t="s">
        <v>49</v>
      </c>
      <c r="X117" s="45" t="s">
        <v>50</v>
      </c>
      <c r="Y117" s="61" t="s">
        <v>81</v>
      </c>
      <c r="Z117" s="2" t="s">
        <v>345</v>
      </c>
      <c r="AA117" s="1" t="s">
        <v>81</v>
      </c>
      <c r="AB117" s="67" t="s">
        <v>532</v>
      </c>
      <c r="AC117" s="76" t="s">
        <v>347</v>
      </c>
      <c r="AD117" s="55" t="s">
        <v>49</v>
      </c>
      <c r="AE117" s="55" t="s">
        <v>49</v>
      </c>
      <c r="AF117" s="72" t="s">
        <v>56</v>
      </c>
      <c r="AG117" s="72" t="s">
        <v>57</v>
      </c>
      <c r="AH117" s="72" t="s">
        <v>58</v>
      </c>
      <c r="AI117" s="54" t="s">
        <v>56</v>
      </c>
      <c r="AJ117" s="54" t="s">
        <v>60</v>
      </c>
      <c r="AK117" s="54" t="s">
        <v>61</v>
      </c>
    </row>
    <row r="118" spans="1:37" ht="36" hidden="1">
      <c r="A118" s="2">
        <v>42102</v>
      </c>
      <c r="B118" s="67" t="s">
        <v>126</v>
      </c>
      <c r="C118" s="67" t="s">
        <v>493</v>
      </c>
      <c r="D118" s="67" t="s">
        <v>81</v>
      </c>
      <c r="E118" s="67" t="s">
        <v>213</v>
      </c>
      <c r="F118" s="67" t="s">
        <v>79</v>
      </c>
      <c r="G118" s="91">
        <v>5694000</v>
      </c>
      <c r="H118" s="2" t="s">
        <v>69</v>
      </c>
      <c r="I118" s="67" t="s">
        <v>70</v>
      </c>
      <c r="J118" s="2" t="s">
        <v>1086</v>
      </c>
      <c r="K118" s="2" t="s">
        <v>49</v>
      </c>
      <c r="L118" s="67"/>
      <c r="M118" s="39" t="s">
        <v>626</v>
      </c>
      <c r="N118" s="2" t="s">
        <v>84</v>
      </c>
      <c r="O118" s="67" t="s">
        <v>533</v>
      </c>
      <c r="P118" s="45" t="s">
        <v>232</v>
      </c>
      <c r="Q118" s="46" t="s">
        <v>232</v>
      </c>
      <c r="R118" s="2">
        <v>4</v>
      </c>
      <c r="S118" s="45" t="s">
        <v>47</v>
      </c>
      <c r="T118" s="43" t="s">
        <v>84</v>
      </c>
      <c r="U118" s="94">
        <v>5694000</v>
      </c>
      <c r="V118" s="94">
        <v>5694000</v>
      </c>
      <c r="W118" s="46" t="s">
        <v>49</v>
      </c>
      <c r="X118" s="45" t="s">
        <v>50</v>
      </c>
      <c r="Y118" s="61" t="s">
        <v>81</v>
      </c>
      <c r="Z118" s="2" t="s">
        <v>345</v>
      </c>
      <c r="AA118" s="1" t="s">
        <v>81</v>
      </c>
      <c r="AB118" s="67" t="s">
        <v>534</v>
      </c>
      <c r="AC118" s="76" t="s">
        <v>347</v>
      </c>
      <c r="AD118" s="55" t="s">
        <v>49</v>
      </c>
      <c r="AE118" s="55" t="s">
        <v>49</v>
      </c>
      <c r="AF118" s="72" t="s">
        <v>56</v>
      </c>
      <c r="AG118" s="72" t="s">
        <v>57</v>
      </c>
      <c r="AH118" s="72" t="s">
        <v>58</v>
      </c>
      <c r="AI118" s="54" t="s">
        <v>56</v>
      </c>
      <c r="AJ118" s="54" t="s">
        <v>60</v>
      </c>
      <c r="AK118" s="54" t="s">
        <v>61</v>
      </c>
    </row>
    <row r="119" spans="1:37" ht="36" hidden="1">
      <c r="A119" s="2">
        <v>42102</v>
      </c>
      <c r="B119" s="67" t="s">
        <v>126</v>
      </c>
      <c r="C119" s="67" t="s">
        <v>493</v>
      </c>
      <c r="D119" s="67" t="s">
        <v>81</v>
      </c>
      <c r="E119" s="67" t="s">
        <v>213</v>
      </c>
      <c r="F119" s="67" t="s">
        <v>79</v>
      </c>
      <c r="G119" s="91">
        <v>5694000</v>
      </c>
      <c r="H119" s="2" t="s">
        <v>69</v>
      </c>
      <c r="I119" s="67" t="s">
        <v>70</v>
      </c>
      <c r="J119" s="2" t="s">
        <v>1087</v>
      </c>
      <c r="K119" s="2" t="s">
        <v>49</v>
      </c>
      <c r="L119" s="67"/>
      <c r="M119" s="39" t="s">
        <v>629</v>
      </c>
      <c r="N119" s="2" t="s">
        <v>84</v>
      </c>
      <c r="O119" s="67" t="s">
        <v>535</v>
      </c>
      <c r="P119" s="45" t="s">
        <v>232</v>
      </c>
      <c r="Q119" s="46" t="s">
        <v>232</v>
      </c>
      <c r="R119" s="2">
        <v>4</v>
      </c>
      <c r="S119" s="45" t="s">
        <v>47</v>
      </c>
      <c r="T119" s="43" t="s">
        <v>84</v>
      </c>
      <c r="U119" s="94">
        <v>5694000</v>
      </c>
      <c r="V119" s="94">
        <v>5694000</v>
      </c>
      <c r="W119" s="46" t="s">
        <v>49</v>
      </c>
      <c r="X119" s="45" t="s">
        <v>50</v>
      </c>
      <c r="Y119" s="61" t="s">
        <v>81</v>
      </c>
      <c r="Z119" s="2" t="s">
        <v>345</v>
      </c>
      <c r="AA119" s="1" t="s">
        <v>81</v>
      </c>
      <c r="AB119" s="67" t="s">
        <v>536</v>
      </c>
      <c r="AC119" s="76" t="s">
        <v>347</v>
      </c>
      <c r="AD119" s="55" t="s">
        <v>49</v>
      </c>
      <c r="AE119" s="55" t="s">
        <v>49</v>
      </c>
      <c r="AF119" s="72" t="s">
        <v>56</v>
      </c>
      <c r="AG119" s="72" t="s">
        <v>57</v>
      </c>
      <c r="AH119" s="72" t="s">
        <v>58</v>
      </c>
      <c r="AI119" s="54" t="s">
        <v>56</v>
      </c>
      <c r="AJ119" s="54" t="s">
        <v>60</v>
      </c>
      <c r="AK119" s="54" t="s">
        <v>61</v>
      </c>
    </row>
    <row r="120" spans="1:37" ht="36" hidden="1">
      <c r="A120" s="2">
        <v>42102</v>
      </c>
      <c r="B120" s="67" t="s">
        <v>126</v>
      </c>
      <c r="C120" s="67" t="s">
        <v>493</v>
      </c>
      <c r="D120" s="67" t="s">
        <v>81</v>
      </c>
      <c r="E120" s="67" t="s">
        <v>213</v>
      </c>
      <c r="F120" s="67" t="s">
        <v>79</v>
      </c>
      <c r="G120" s="91">
        <v>5694000</v>
      </c>
      <c r="H120" s="2" t="s">
        <v>69</v>
      </c>
      <c r="I120" s="67" t="s">
        <v>70</v>
      </c>
      <c r="J120" s="2" t="s">
        <v>1088</v>
      </c>
      <c r="K120" s="2" t="s">
        <v>49</v>
      </c>
      <c r="L120" s="67"/>
      <c r="M120" s="39" t="s">
        <v>632</v>
      </c>
      <c r="N120" s="2" t="s">
        <v>84</v>
      </c>
      <c r="O120" s="67" t="s">
        <v>537</v>
      </c>
      <c r="P120" s="45" t="s">
        <v>232</v>
      </c>
      <c r="Q120" s="46" t="s">
        <v>232</v>
      </c>
      <c r="R120" s="2">
        <v>4</v>
      </c>
      <c r="S120" s="45" t="s">
        <v>47</v>
      </c>
      <c r="T120" s="43" t="s">
        <v>84</v>
      </c>
      <c r="U120" s="94">
        <v>5694000</v>
      </c>
      <c r="V120" s="94">
        <v>5694000</v>
      </c>
      <c r="W120" s="46" t="s">
        <v>49</v>
      </c>
      <c r="X120" s="45" t="s">
        <v>50</v>
      </c>
      <c r="Y120" s="61" t="s">
        <v>81</v>
      </c>
      <c r="Z120" s="2" t="s">
        <v>345</v>
      </c>
      <c r="AA120" s="1" t="s">
        <v>81</v>
      </c>
      <c r="AB120" s="67" t="s">
        <v>538</v>
      </c>
      <c r="AC120" s="76" t="s">
        <v>347</v>
      </c>
      <c r="AD120" s="55" t="s">
        <v>49</v>
      </c>
      <c r="AE120" s="55" t="s">
        <v>49</v>
      </c>
      <c r="AF120" s="72" t="s">
        <v>56</v>
      </c>
      <c r="AG120" s="72" t="s">
        <v>57</v>
      </c>
      <c r="AH120" s="72" t="s">
        <v>58</v>
      </c>
      <c r="AI120" s="54" t="s">
        <v>56</v>
      </c>
      <c r="AJ120" s="54" t="s">
        <v>60</v>
      </c>
      <c r="AK120" s="54" t="s">
        <v>61</v>
      </c>
    </row>
    <row r="121" spans="1:37" ht="36" hidden="1">
      <c r="A121" s="2">
        <v>42102</v>
      </c>
      <c r="B121" s="67" t="s">
        <v>126</v>
      </c>
      <c r="C121" s="67" t="s">
        <v>493</v>
      </c>
      <c r="D121" s="67" t="s">
        <v>81</v>
      </c>
      <c r="E121" s="67" t="s">
        <v>213</v>
      </c>
      <c r="F121" s="67" t="s">
        <v>79</v>
      </c>
      <c r="G121" s="91">
        <v>5694000</v>
      </c>
      <c r="H121" s="2" t="s">
        <v>69</v>
      </c>
      <c r="I121" s="67" t="s">
        <v>70</v>
      </c>
      <c r="J121" s="2" t="s">
        <v>1089</v>
      </c>
      <c r="K121" s="2" t="s">
        <v>49</v>
      </c>
      <c r="L121" s="67"/>
      <c r="M121" s="39" t="s">
        <v>635</v>
      </c>
      <c r="N121" s="2" t="s">
        <v>84</v>
      </c>
      <c r="O121" s="67" t="s">
        <v>539</v>
      </c>
      <c r="P121" s="45" t="s">
        <v>232</v>
      </c>
      <c r="Q121" s="46" t="s">
        <v>232</v>
      </c>
      <c r="R121" s="2">
        <v>4</v>
      </c>
      <c r="S121" s="45" t="s">
        <v>47</v>
      </c>
      <c r="T121" s="43" t="s">
        <v>84</v>
      </c>
      <c r="U121" s="94">
        <v>5694000</v>
      </c>
      <c r="V121" s="94">
        <v>5694000</v>
      </c>
      <c r="W121" s="46" t="s">
        <v>49</v>
      </c>
      <c r="X121" s="45" t="s">
        <v>50</v>
      </c>
      <c r="Y121" s="61" t="s">
        <v>81</v>
      </c>
      <c r="Z121" s="2" t="s">
        <v>345</v>
      </c>
      <c r="AA121" s="1" t="s">
        <v>81</v>
      </c>
      <c r="AB121" s="67" t="s">
        <v>540</v>
      </c>
      <c r="AC121" s="76" t="s">
        <v>347</v>
      </c>
      <c r="AD121" s="55" t="s">
        <v>49</v>
      </c>
      <c r="AE121" s="55" t="s">
        <v>49</v>
      </c>
      <c r="AF121" s="72" t="s">
        <v>56</v>
      </c>
      <c r="AG121" s="72" t="s">
        <v>57</v>
      </c>
      <c r="AH121" s="72" t="s">
        <v>58</v>
      </c>
      <c r="AI121" s="54" t="s">
        <v>56</v>
      </c>
      <c r="AJ121" s="54" t="s">
        <v>60</v>
      </c>
      <c r="AK121" s="54" t="s">
        <v>61</v>
      </c>
    </row>
    <row r="122" spans="1:37" ht="36" hidden="1">
      <c r="A122" s="2">
        <v>42102</v>
      </c>
      <c r="B122" s="67" t="s">
        <v>126</v>
      </c>
      <c r="C122" s="67" t="s">
        <v>493</v>
      </c>
      <c r="D122" s="67" t="s">
        <v>81</v>
      </c>
      <c r="E122" s="67" t="s">
        <v>213</v>
      </c>
      <c r="F122" s="67" t="s">
        <v>79</v>
      </c>
      <c r="G122" s="91">
        <v>5694000</v>
      </c>
      <c r="H122" s="2" t="s">
        <v>69</v>
      </c>
      <c r="I122" s="67" t="s">
        <v>70</v>
      </c>
      <c r="J122" s="2" t="s">
        <v>1090</v>
      </c>
      <c r="K122" s="2" t="s">
        <v>49</v>
      </c>
      <c r="L122" s="67"/>
      <c r="M122" s="39" t="s">
        <v>638</v>
      </c>
      <c r="N122" s="2" t="s">
        <v>84</v>
      </c>
      <c r="O122" s="67" t="s">
        <v>541</v>
      </c>
      <c r="P122" s="45" t="s">
        <v>232</v>
      </c>
      <c r="Q122" s="46" t="s">
        <v>232</v>
      </c>
      <c r="R122" s="2">
        <v>4</v>
      </c>
      <c r="S122" s="45" t="s">
        <v>47</v>
      </c>
      <c r="T122" s="43" t="s">
        <v>84</v>
      </c>
      <c r="U122" s="94">
        <v>5694000</v>
      </c>
      <c r="V122" s="94">
        <v>5694000</v>
      </c>
      <c r="W122" s="46" t="s">
        <v>49</v>
      </c>
      <c r="X122" s="45" t="s">
        <v>50</v>
      </c>
      <c r="Y122" s="61" t="s">
        <v>81</v>
      </c>
      <c r="Z122" s="2" t="s">
        <v>345</v>
      </c>
      <c r="AA122" s="1" t="s">
        <v>81</v>
      </c>
      <c r="AB122" s="67" t="s">
        <v>542</v>
      </c>
      <c r="AC122" s="76" t="s">
        <v>347</v>
      </c>
      <c r="AD122" s="55" t="s">
        <v>49</v>
      </c>
      <c r="AE122" s="55" t="s">
        <v>49</v>
      </c>
      <c r="AF122" s="72" t="s">
        <v>56</v>
      </c>
      <c r="AG122" s="72" t="s">
        <v>57</v>
      </c>
      <c r="AH122" s="72" t="s">
        <v>58</v>
      </c>
      <c r="AI122" s="54" t="s">
        <v>56</v>
      </c>
      <c r="AJ122" s="54" t="s">
        <v>60</v>
      </c>
      <c r="AK122" s="54" t="s">
        <v>61</v>
      </c>
    </row>
    <row r="123" spans="1:37" ht="36" hidden="1">
      <c r="A123" s="2">
        <v>42102</v>
      </c>
      <c r="B123" s="67" t="s">
        <v>126</v>
      </c>
      <c r="C123" s="67" t="s">
        <v>493</v>
      </c>
      <c r="D123" s="67" t="s">
        <v>81</v>
      </c>
      <c r="E123" s="67" t="s">
        <v>213</v>
      </c>
      <c r="F123" s="67" t="s">
        <v>79</v>
      </c>
      <c r="G123" s="91">
        <v>5694000</v>
      </c>
      <c r="H123" s="2" t="s">
        <v>69</v>
      </c>
      <c r="I123" s="67" t="s">
        <v>70</v>
      </c>
      <c r="J123" s="2" t="s">
        <v>1091</v>
      </c>
      <c r="K123" s="2" t="s">
        <v>49</v>
      </c>
      <c r="L123" s="67"/>
      <c r="M123" s="39" t="s">
        <v>641</v>
      </c>
      <c r="N123" s="2" t="s">
        <v>84</v>
      </c>
      <c r="O123" s="67" t="s">
        <v>543</v>
      </c>
      <c r="P123" s="45" t="s">
        <v>232</v>
      </c>
      <c r="Q123" s="46" t="s">
        <v>232</v>
      </c>
      <c r="R123" s="2">
        <v>4</v>
      </c>
      <c r="S123" s="45" t="s">
        <v>47</v>
      </c>
      <c r="T123" s="43" t="s">
        <v>84</v>
      </c>
      <c r="U123" s="94">
        <v>5694000</v>
      </c>
      <c r="V123" s="94">
        <v>5694000</v>
      </c>
      <c r="W123" s="46" t="s">
        <v>49</v>
      </c>
      <c r="X123" s="45" t="s">
        <v>50</v>
      </c>
      <c r="Y123" s="61" t="s">
        <v>81</v>
      </c>
      <c r="Z123" s="2" t="s">
        <v>345</v>
      </c>
      <c r="AA123" s="1" t="s">
        <v>81</v>
      </c>
      <c r="AB123" s="67" t="s">
        <v>544</v>
      </c>
      <c r="AC123" s="76" t="s">
        <v>347</v>
      </c>
      <c r="AD123" s="55" t="s">
        <v>49</v>
      </c>
      <c r="AE123" s="55" t="s">
        <v>49</v>
      </c>
      <c r="AF123" s="72" t="s">
        <v>56</v>
      </c>
      <c r="AG123" s="72" t="s">
        <v>57</v>
      </c>
      <c r="AH123" s="72" t="s">
        <v>58</v>
      </c>
      <c r="AI123" s="54" t="s">
        <v>56</v>
      </c>
      <c r="AJ123" s="54" t="s">
        <v>60</v>
      </c>
      <c r="AK123" s="54" t="s">
        <v>61</v>
      </c>
    </row>
    <row r="124" spans="1:37" ht="36" hidden="1">
      <c r="A124" s="2">
        <v>42102</v>
      </c>
      <c r="B124" s="67" t="s">
        <v>126</v>
      </c>
      <c r="C124" s="67" t="s">
        <v>493</v>
      </c>
      <c r="D124" s="67" t="s">
        <v>129</v>
      </c>
      <c r="E124" s="67" t="s">
        <v>213</v>
      </c>
      <c r="F124" s="67" t="s">
        <v>79</v>
      </c>
      <c r="G124" s="91">
        <v>8541000</v>
      </c>
      <c r="H124" s="2">
        <v>10.02</v>
      </c>
      <c r="I124" s="67" t="s">
        <v>1278</v>
      </c>
      <c r="J124" s="2" t="s">
        <v>1092</v>
      </c>
      <c r="K124" s="2" t="s">
        <v>49</v>
      </c>
      <c r="L124" s="67"/>
      <c r="M124" s="39" t="s">
        <v>644</v>
      </c>
      <c r="N124" s="2" t="s">
        <v>84</v>
      </c>
      <c r="O124" s="67" t="s">
        <v>545</v>
      </c>
      <c r="P124" s="45" t="s">
        <v>232</v>
      </c>
      <c r="Q124" s="46" t="s">
        <v>232</v>
      </c>
      <c r="R124" s="2">
        <v>4</v>
      </c>
      <c r="S124" s="45" t="s">
        <v>47</v>
      </c>
      <c r="T124" s="43" t="s">
        <v>84</v>
      </c>
      <c r="U124" s="94">
        <v>8541000</v>
      </c>
      <c r="V124" s="94">
        <v>8541000</v>
      </c>
      <c r="W124" s="46" t="s">
        <v>49</v>
      </c>
      <c r="X124" s="45" t="s">
        <v>50</v>
      </c>
      <c r="Y124" s="61" t="s">
        <v>81</v>
      </c>
      <c r="Z124" s="2" t="s">
        <v>345</v>
      </c>
      <c r="AA124" s="1" t="s">
        <v>81</v>
      </c>
      <c r="AB124" s="67" t="s">
        <v>54</v>
      </c>
      <c r="AC124" s="76" t="s">
        <v>347</v>
      </c>
      <c r="AD124" s="55" t="s">
        <v>49</v>
      </c>
      <c r="AE124" s="55" t="s">
        <v>49</v>
      </c>
      <c r="AF124" s="72" t="s">
        <v>56</v>
      </c>
      <c r="AG124" s="72" t="s">
        <v>57</v>
      </c>
      <c r="AH124" s="72" t="s">
        <v>58</v>
      </c>
      <c r="AI124" s="54" t="s">
        <v>56</v>
      </c>
      <c r="AJ124" s="54" t="s">
        <v>60</v>
      </c>
      <c r="AK124" s="54" t="s">
        <v>61</v>
      </c>
    </row>
    <row r="125" spans="1:37" ht="36" hidden="1">
      <c r="A125" s="2">
        <v>42102</v>
      </c>
      <c r="B125" s="67" t="s">
        <v>126</v>
      </c>
      <c r="C125" s="67" t="s">
        <v>493</v>
      </c>
      <c r="D125" s="67" t="s">
        <v>81</v>
      </c>
      <c r="E125" s="67" t="s">
        <v>213</v>
      </c>
      <c r="F125" s="67" t="s">
        <v>79</v>
      </c>
      <c r="G125" s="91">
        <v>5694000</v>
      </c>
      <c r="H125" s="2" t="s">
        <v>69</v>
      </c>
      <c r="I125" s="67" t="s">
        <v>70</v>
      </c>
      <c r="J125" s="2" t="s">
        <v>1093</v>
      </c>
      <c r="K125" s="2" t="s">
        <v>49</v>
      </c>
      <c r="L125" s="67"/>
      <c r="M125" s="39" t="s">
        <v>647</v>
      </c>
      <c r="N125" s="2" t="s">
        <v>84</v>
      </c>
      <c r="O125" s="67" t="s">
        <v>546</v>
      </c>
      <c r="P125" s="45" t="s">
        <v>232</v>
      </c>
      <c r="Q125" s="46" t="s">
        <v>232</v>
      </c>
      <c r="R125" s="2">
        <v>4</v>
      </c>
      <c r="S125" s="45" t="s">
        <v>47</v>
      </c>
      <c r="T125" s="43" t="s">
        <v>84</v>
      </c>
      <c r="U125" s="94">
        <v>5694000</v>
      </c>
      <c r="V125" s="94">
        <v>5694000</v>
      </c>
      <c r="W125" s="46" t="s">
        <v>49</v>
      </c>
      <c r="X125" s="45" t="s">
        <v>50</v>
      </c>
      <c r="Y125" s="61" t="s">
        <v>81</v>
      </c>
      <c r="Z125" s="2" t="s">
        <v>345</v>
      </c>
      <c r="AA125" s="1" t="s">
        <v>81</v>
      </c>
      <c r="AB125" s="67" t="s">
        <v>547</v>
      </c>
      <c r="AC125" s="76" t="s">
        <v>347</v>
      </c>
      <c r="AD125" s="55" t="s">
        <v>49</v>
      </c>
      <c r="AE125" s="55" t="s">
        <v>49</v>
      </c>
      <c r="AF125" s="72" t="s">
        <v>56</v>
      </c>
      <c r="AG125" s="72" t="s">
        <v>57</v>
      </c>
      <c r="AH125" s="72" t="s">
        <v>58</v>
      </c>
      <c r="AI125" s="54" t="s">
        <v>56</v>
      </c>
      <c r="AJ125" s="54" t="s">
        <v>60</v>
      </c>
      <c r="AK125" s="54" t="s">
        <v>61</v>
      </c>
    </row>
    <row r="126" spans="1:37" ht="36" hidden="1">
      <c r="A126" s="2">
        <v>42102</v>
      </c>
      <c r="B126" s="67" t="s">
        <v>126</v>
      </c>
      <c r="C126" s="67" t="s">
        <v>493</v>
      </c>
      <c r="D126" s="67" t="s">
        <v>81</v>
      </c>
      <c r="E126" s="67" t="s">
        <v>213</v>
      </c>
      <c r="F126" s="67" t="s">
        <v>79</v>
      </c>
      <c r="G126" s="91">
        <v>5694000</v>
      </c>
      <c r="H126" s="2" t="s">
        <v>69</v>
      </c>
      <c r="I126" s="67" t="s">
        <v>70</v>
      </c>
      <c r="J126" s="2" t="s">
        <v>1094</v>
      </c>
      <c r="K126" s="2" t="s">
        <v>49</v>
      </c>
      <c r="L126" s="67"/>
      <c r="M126" s="39" t="s">
        <v>650</v>
      </c>
      <c r="N126" s="2" t="s">
        <v>84</v>
      </c>
      <c r="O126" s="67" t="s">
        <v>548</v>
      </c>
      <c r="P126" s="45" t="s">
        <v>232</v>
      </c>
      <c r="Q126" s="46" t="s">
        <v>232</v>
      </c>
      <c r="R126" s="2">
        <v>4</v>
      </c>
      <c r="S126" s="45" t="s">
        <v>47</v>
      </c>
      <c r="T126" s="43" t="s">
        <v>84</v>
      </c>
      <c r="U126" s="94">
        <v>5694000</v>
      </c>
      <c r="V126" s="94">
        <v>5694000</v>
      </c>
      <c r="W126" s="46" t="s">
        <v>49</v>
      </c>
      <c r="X126" s="45" t="s">
        <v>50</v>
      </c>
      <c r="Y126" s="61" t="s">
        <v>81</v>
      </c>
      <c r="Z126" s="2" t="s">
        <v>345</v>
      </c>
      <c r="AA126" s="1" t="s">
        <v>81</v>
      </c>
      <c r="AB126" s="67" t="s">
        <v>549</v>
      </c>
      <c r="AC126" s="76" t="s">
        <v>347</v>
      </c>
      <c r="AD126" s="55" t="s">
        <v>49</v>
      </c>
      <c r="AE126" s="55" t="s">
        <v>49</v>
      </c>
      <c r="AF126" s="72" t="s">
        <v>56</v>
      </c>
      <c r="AG126" s="72" t="s">
        <v>57</v>
      </c>
      <c r="AH126" s="72" t="s">
        <v>58</v>
      </c>
      <c r="AI126" s="54" t="s">
        <v>56</v>
      </c>
      <c r="AJ126" s="54" t="s">
        <v>60</v>
      </c>
      <c r="AK126" s="54" t="s">
        <v>61</v>
      </c>
    </row>
    <row r="127" spans="1:37" ht="36" hidden="1">
      <c r="A127" s="2">
        <v>42102</v>
      </c>
      <c r="B127" s="67" t="s">
        <v>126</v>
      </c>
      <c r="C127" s="67" t="s">
        <v>493</v>
      </c>
      <c r="D127" s="67" t="s">
        <v>81</v>
      </c>
      <c r="E127" s="67" t="s">
        <v>213</v>
      </c>
      <c r="F127" s="67" t="s">
        <v>79</v>
      </c>
      <c r="G127" s="91">
        <v>5694000</v>
      </c>
      <c r="H127" s="2" t="s">
        <v>69</v>
      </c>
      <c r="I127" s="67" t="s">
        <v>70</v>
      </c>
      <c r="J127" s="2" t="s">
        <v>1095</v>
      </c>
      <c r="K127" s="2" t="s">
        <v>49</v>
      </c>
      <c r="L127" s="67"/>
      <c r="M127" s="39" t="s">
        <v>653</v>
      </c>
      <c r="N127" s="2" t="s">
        <v>84</v>
      </c>
      <c r="O127" s="67" t="s">
        <v>550</v>
      </c>
      <c r="P127" s="45" t="s">
        <v>232</v>
      </c>
      <c r="Q127" s="46" t="s">
        <v>232</v>
      </c>
      <c r="R127" s="2">
        <v>4</v>
      </c>
      <c r="S127" s="45" t="s">
        <v>47</v>
      </c>
      <c r="T127" s="43" t="s">
        <v>84</v>
      </c>
      <c r="U127" s="94">
        <v>5694000</v>
      </c>
      <c r="V127" s="94">
        <v>5694000</v>
      </c>
      <c r="W127" s="46" t="s">
        <v>49</v>
      </c>
      <c r="X127" s="45" t="s">
        <v>50</v>
      </c>
      <c r="Y127" s="61" t="s">
        <v>81</v>
      </c>
      <c r="Z127" s="2" t="s">
        <v>345</v>
      </c>
      <c r="AA127" s="1" t="s">
        <v>81</v>
      </c>
      <c r="AB127" s="67" t="s">
        <v>551</v>
      </c>
      <c r="AC127" s="76" t="s">
        <v>347</v>
      </c>
      <c r="AD127" s="55" t="s">
        <v>49</v>
      </c>
      <c r="AE127" s="55" t="s">
        <v>49</v>
      </c>
      <c r="AF127" s="72" t="s">
        <v>56</v>
      </c>
      <c r="AG127" s="72" t="s">
        <v>57</v>
      </c>
      <c r="AH127" s="72" t="s">
        <v>58</v>
      </c>
      <c r="AI127" s="54" t="s">
        <v>56</v>
      </c>
      <c r="AJ127" s="54" t="s">
        <v>60</v>
      </c>
      <c r="AK127" s="54" t="s">
        <v>61</v>
      </c>
    </row>
    <row r="128" spans="1:37" ht="36" hidden="1">
      <c r="A128" s="2">
        <v>42102</v>
      </c>
      <c r="B128" s="67" t="s">
        <v>126</v>
      </c>
      <c r="C128" s="67" t="s">
        <v>493</v>
      </c>
      <c r="D128" s="67" t="s">
        <v>81</v>
      </c>
      <c r="E128" s="67" t="s">
        <v>213</v>
      </c>
      <c r="F128" s="67" t="s">
        <v>79</v>
      </c>
      <c r="G128" s="91">
        <v>5694000</v>
      </c>
      <c r="H128" s="2" t="s">
        <v>69</v>
      </c>
      <c r="I128" s="67" t="s">
        <v>70</v>
      </c>
      <c r="J128" s="2" t="s">
        <v>1096</v>
      </c>
      <c r="K128" s="2" t="s">
        <v>49</v>
      </c>
      <c r="L128" s="67"/>
      <c r="M128" s="39" t="s">
        <v>656</v>
      </c>
      <c r="N128" s="2" t="s">
        <v>84</v>
      </c>
      <c r="O128" s="67" t="s">
        <v>552</v>
      </c>
      <c r="P128" s="45" t="s">
        <v>232</v>
      </c>
      <c r="Q128" s="46" t="s">
        <v>232</v>
      </c>
      <c r="R128" s="2">
        <v>4</v>
      </c>
      <c r="S128" s="45" t="s">
        <v>47</v>
      </c>
      <c r="T128" s="43" t="s">
        <v>84</v>
      </c>
      <c r="U128" s="94">
        <v>5694000</v>
      </c>
      <c r="V128" s="94">
        <v>5694000</v>
      </c>
      <c r="W128" s="46" t="s">
        <v>49</v>
      </c>
      <c r="X128" s="45" t="s">
        <v>50</v>
      </c>
      <c r="Y128" s="61" t="s">
        <v>81</v>
      </c>
      <c r="Z128" s="2" t="s">
        <v>345</v>
      </c>
      <c r="AA128" s="1" t="s">
        <v>81</v>
      </c>
      <c r="AB128" s="67" t="s">
        <v>553</v>
      </c>
      <c r="AC128" s="76" t="s">
        <v>347</v>
      </c>
      <c r="AD128" s="55" t="s">
        <v>49</v>
      </c>
      <c r="AE128" s="55" t="s">
        <v>49</v>
      </c>
      <c r="AF128" s="72" t="s">
        <v>56</v>
      </c>
      <c r="AG128" s="72" t="s">
        <v>57</v>
      </c>
      <c r="AH128" s="72" t="s">
        <v>58</v>
      </c>
      <c r="AI128" s="54" t="s">
        <v>56</v>
      </c>
      <c r="AJ128" s="54" t="s">
        <v>60</v>
      </c>
      <c r="AK128" s="54" t="s">
        <v>61</v>
      </c>
    </row>
    <row r="129" spans="1:37" ht="36" hidden="1">
      <c r="A129" s="2">
        <v>42102</v>
      </c>
      <c r="B129" s="67" t="s">
        <v>126</v>
      </c>
      <c r="C129" s="67" t="s">
        <v>493</v>
      </c>
      <c r="D129" s="67" t="s">
        <v>81</v>
      </c>
      <c r="E129" s="67" t="s">
        <v>213</v>
      </c>
      <c r="F129" s="67" t="s">
        <v>79</v>
      </c>
      <c r="G129" s="91">
        <v>5694000</v>
      </c>
      <c r="H129" s="2" t="s">
        <v>69</v>
      </c>
      <c r="I129" s="67" t="s">
        <v>70</v>
      </c>
      <c r="J129" s="2" t="s">
        <v>1097</v>
      </c>
      <c r="K129" s="2" t="s">
        <v>49</v>
      </c>
      <c r="L129" s="67"/>
      <c r="M129" s="39" t="s">
        <v>659</v>
      </c>
      <c r="N129" s="2" t="s">
        <v>84</v>
      </c>
      <c r="O129" s="67" t="s">
        <v>554</v>
      </c>
      <c r="P129" s="45" t="s">
        <v>232</v>
      </c>
      <c r="Q129" s="46" t="s">
        <v>232</v>
      </c>
      <c r="R129" s="2">
        <v>4</v>
      </c>
      <c r="S129" s="45" t="s">
        <v>47</v>
      </c>
      <c r="T129" s="43" t="s">
        <v>84</v>
      </c>
      <c r="U129" s="94">
        <v>5694000</v>
      </c>
      <c r="V129" s="94">
        <v>5694000</v>
      </c>
      <c r="W129" s="46" t="s">
        <v>49</v>
      </c>
      <c r="X129" s="45" t="s">
        <v>50</v>
      </c>
      <c r="Y129" s="61" t="s">
        <v>81</v>
      </c>
      <c r="Z129" s="2" t="s">
        <v>345</v>
      </c>
      <c r="AA129" s="1" t="s">
        <v>81</v>
      </c>
      <c r="AB129" s="67" t="s">
        <v>555</v>
      </c>
      <c r="AC129" s="76" t="s">
        <v>347</v>
      </c>
      <c r="AD129" s="55" t="s">
        <v>49</v>
      </c>
      <c r="AE129" s="55" t="s">
        <v>49</v>
      </c>
      <c r="AF129" s="72" t="s">
        <v>56</v>
      </c>
      <c r="AG129" s="72" t="s">
        <v>57</v>
      </c>
      <c r="AH129" s="72" t="s">
        <v>58</v>
      </c>
      <c r="AI129" s="54" t="s">
        <v>56</v>
      </c>
      <c r="AJ129" s="54" t="s">
        <v>60</v>
      </c>
      <c r="AK129" s="54" t="s">
        <v>61</v>
      </c>
    </row>
    <row r="130" spans="1:37" ht="36" hidden="1">
      <c r="A130" s="2">
        <v>42102</v>
      </c>
      <c r="B130" s="67" t="s">
        <v>126</v>
      </c>
      <c r="C130" s="67" t="s">
        <v>493</v>
      </c>
      <c r="D130" s="67" t="s">
        <v>81</v>
      </c>
      <c r="E130" s="67" t="s">
        <v>213</v>
      </c>
      <c r="F130" s="67" t="s">
        <v>79</v>
      </c>
      <c r="G130" s="91">
        <v>5694000</v>
      </c>
      <c r="H130" s="2" t="s">
        <v>69</v>
      </c>
      <c r="I130" s="67" t="s">
        <v>70</v>
      </c>
      <c r="J130" s="2" t="s">
        <v>1098</v>
      </c>
      <c r="K130" s="2" t="s">
        <v>49</v>
      </c>
      <c r="L130" s="67"/>
      <c r="M130" s="39" t="s">
        <v>660</v>
      </c>
      <c r="N130" s="2" t="s">
        <v>84</v>
      </c>
      <c r="O130" s="67" t="s">
        <v>556</v>
      </c>
      <c r="P130" s="45" t="s">
        <v>232</v>
      </c>
      <c r="Q130" s="46" t="s">
        <v>232</v>
      </c>
      <c r="R130" s="2">
        <v>4</v>
      </c>
      <c r="S130" s="45" t="s">
        <v>47</v>
      </c>
      <c r="T130" s="43" t="s">
        <v>84</v>
      </c>
      <c r="U130" s="94">
        <v>5694000</v>
      </c>
      <c r="V130" s="94">
        <v>5694000</v>
      </c>
      <c r="W130" s="46" t="s">
        <v>49</v>
      </c>
      <c r="X130" s="45" t="s">
        <v>50</v>
      </c>
      <c r="Y130" s="61" t="s">
        <v>81</v>
      </c>
      <c r="Z130" s="2" t="s">
        <v>345</v>
      </c>
      <c r="AA130" s="1" t="s">
        <v>81</v>
      </c>
      <c r="AB130" s="67" t="s">
        <v>557</v>
      </c>
      <c r="AC130" s="76" t="s">
        <v>347</v>
      </c>
      <c r="AD130" s="55" t="s">
        <v>49</v>
      </c>
      <c r="AE130" s="55" t="s">
        <v>49</v>
      </c>
      <c r="AF130" s="72" t="s">
        <v>56</v>
      </c>
      <c r="AG130" s="72" t="s">
        <v>57</v>
      </c>
      <c r="AH130" s="72" t="s">
        <v>58</v>
      </c>
      <c r="AI130" s="54" t="s">
        <v>56</v>
      </c>
      <c r="AJ130" s="54" t="s">
        <v>60</v>
      </c>
      <c r="AK130" s="54" t="s">
        <v>61</v>
      </c>
    </row>
    <row r="131" spans="1:37" ht="36" hidden="1">
      <c r="A131" s="2">
        <v>42102</v>
      </c>
      <c r="B131" s="67" t="s">
        <v>126</v>
      </c>
      <c r="C131" s="67" t="s">
        <v>493</v>
      </c>
      <c r="D131" s="67" t="s">
        <v>81</v>
      </c>
      <c r="E131" s="67" t="s">
        <v>213</v>
      </c>
      <c r="F131" s="67" t="s">
        <v>79</v>
      </c>
      <c r="G131" s="91">
        <v>5694000</v>
      </c>
      <c r="H131" s="2" t="s">
        <v>69</v>
      </c>
      <c r="I131" s="67" t="s">
        <v>70</v>
      </c>
      <c r="J131" s="2" t="s">
        <v>1099</v>
      </c>
      <c r="K131" s="2" t="s">
        <v>49</v>
      </c>
      <c r="L131" s="67"/>
      <c r="M131" s="39" t="s">
        <v>662</v>
      </c>
      <c r="N131" s="2" t="s">
        <v>84</v>
      </c>
      <c r="O131" s="67" t="s">
        <v>558</v>
      </c>
      <c r="P131" s="45" t="s">
        <v>232</v>
      </c>
      <c r="Q131" s="46" t="s">
        <v>232</v>
      </c>
      <c r="R131" s="2">
        <v>4</v>
      </c>
      <c r="S131" s="45" t="s">
        <v>47</v>
      </c>
      <c r="T131" s="43" t="s">
        <v>84</v>
      </c>
      <c r="U131" s="94">
        <v>5694000</v>
      </c>
      <c r="V131" s="94">
        <v>5694000</v>
      </c>
      <c r="W131" s="46" t="s">
        <v>49</v>
      </c>
      <c r="X131" s="45" t="s">
        <v>50</v>
      </c>
      <c r="Y131" s="61" t="s">
        <v>81</v>
      </c>
      <c r="Z131" s="2" t="s">
        <v>345</v>
      </c>
      <c r="AA131" s="1" t="s">
        <v>81</v>
      </c>
      <c r="AB131" s="67" t="s">
        <v>559</v>
      </c>
      <c r="AC131" s="76" t="s">
        <v>347</v>
      </c>
      <c r="AD131" s="55" t="s">
        <v>49</v>
      </c>
      <c r="AE131" s="55" t="s">
        <v>49</v>
      </c>
      <c r="AF131" s="72" t="s">
        <v>56</v>
      </c>
      <c r="AG131" s="72" t="s">
        <v>57</v>
      </c>
      <c r="AH131" s="72" t="s">
        <v>58</v>
      </c>
      <c r="AI131" s="54" t="s">
        <v>56</v>
      </c>
      <c r="AJ131" s="54" t="s">
        <v>60</v>
      </c>
      <c r="AK131" s="54" t="s">
        <v>61</v>
      </c>
    </row>
    <row r="132" spans="1:37" ht="36" hidden="1">
      <c r="A132" s="2">
        <v>42102</v>
      </c>
      <c r="B132" s="67" t="s">
        <v>126</v>
      </c>
      <c r="C132" s="67" t="s">
        <v>493</v>
      </c>
      <c r="D132" s="67" t="s">
        <v>81</v>
      </c>
      <c r="E132" s="67" t="s">
        <v>213</v>
      </c>
      <c r="F132" s="67" t="s">
        <v>79</v>
      </c>
      <c r="G132" s="91">
        <v>5694000</v>
      </c>
      <c r="H132" s="2" t="s">
        <v>69</v>
      </c>
      <c r="I132" s="67" t="s">
        <v>70</v>
      </c>
      <c r="J132" s="2" t="s">
        <v>1100</v>
      </c>
      <c r="K132" s="2" t="s">
        <v>49</v>
      </c>
      <c r="L132" s="67"/>
      <c r="M132" s="39" t="s">
        <v>665</v>
      </c>
      <c r="N132" s="2" t="s">
        <v>84</v>
      </c>
      <c r="O132" s="67" t="s">
        <v>560</v>
      </c>
      <c r="P132" s="45" t="s">
        <v>232</v>
      </c>
      <c r="Q132" s="46" t="s">
        <v>232</v>
      </c>
      <c r="R132" s="2">
        <v>4</v>
      </c>
      <c r="S132" s="45" t="s">
        <v>47</v>
      </c>
      <c r="T132" s="43" t="s">
        <v>84</v>
      </c>
      <c r="U132" s="94">
        <v>5694000</v>
      </c>
      <c r="V132" s="94">
        <v>5694000</v>
      </c>
      <c r="W132" s="46" t="s">
        <v>49</v>
      </c>
      <c r="X132" s="45" t="s">
        <v>50</v>
      </c>
      <c r="Y132" s="61" t="s">
        <v>81</v>
      </c>
      <c r="Z132" s="2" t="s">
        <v>345</v>
      </c>
      <c r="AA132" s="1" t="s">
        <v>81</v>
      </c>
      <c r="AB132" s="67" t="s">
        <v>561</v>
      </c>
      <c r="AC132" s="76" t="s">
        <v>347</v>
      </c>
      <c r="AD132" s="55" t="s">
        <v>49</v>
      </c>
      <c r="AE132" s="55" t="s">
        <v>49</v>
      </c>
      <c r="AF132" s="72" t="s">
        <v>56</v>
      </c>
      <c r="AG132" s="72" t="s">
        <v>57</v>
      </c>
      <c r="AH132" s="72" t="s">
        <v>58</v>
      </c>
      <c r="AI132" s="54" t="s">
        <v>56</v>
      </c>
      <c r="AJ132" s="54" t="s">
        <v>60</v>
      </c>
      <c r="AK132" s="54" t="s">
        <v>61</v>
      </c>
    </row>
    <row r="133" spans="1:37" ht="36" hidden="1">
      <c r="A133" s="2">
        <v>42102</v>
      </c>
      <c r="B133" s="67" t="s">
        <v>126</v>
      </c>
      <c r="C133" s="67" t="s">
        <v>493</v>
      </c>
      <c r="D133" s="67" t="s">
        <v>81</v>
      </c>
      <c r="E133" s="67" t="s">
        <v>213</v>
      </c>
      <c r="F133" s="67" t="s">
        <v>79</v>
      </c>
      <c r="G133" s="91">
        <v>5694000</v>
      </c>
      <c r="H133" s="2" t="s">
        <v>69</v>
      </c>
      <c r="I133" s="67" t="s">
        <v>70</v>
      </c>
      <c r="J133" s="2" t="s">
        <v>1101</v>
      </c>
      <c r="K133" s="2" t="s">
        <v>49</v>
      </c>
      <c r="L133" s="67"/>
      <c r="M133" s="39" t="s">
        <v>668</v>
      </c>
      <c r="N133" s="2" t="s">
        <v>84</v>
      </c>
      <c r="O133" s="67" t="s">
        <v>562</v>
      </c>
      <c r="P133" s="45" t="s">
        <v>232</v>
      </c>
      <c r="Q133" s="46" t="s">
        <v>232</v>
      </c>
      <c r="R133" s="2">
        <v>4</v>
      </c>
      <c r="S133" s="45" t="s">
        <v>47</v>
      </c>
      <c r="T133" s="43" t="s">
        <v>84</v>
      </c>
      <c r="U133" s="94">
        <v>5694000</v>
      </c>
      <c r="V133" s="94">
        <v>5694000</v>
      </c>
      <c r="W133" s="46" t="s">
        <v>49</v>
      </c>
      <c r="X133" s="45" t="s">
        <v>50</v>
      </c>
      <c r="Y133" s="61" t="s">
        <v>81</v>
      </c>
      <c r="Z133" s="2" t="s">
        <v>345</v>
      </c>
      <c r="AA133" s="1" t="s">
        <v>81</v>
      </c>
      <c r="AB133" s="67" t="s">
        <v>563</v>
      </c>
      <c r="AC133" s="76" t="s">
        <v>347</v>
      </c>
      <c r="AD133" s="55" t="s">
        <v>49</v>
      </c>
      <c r="AE133" s="55" t="s">
        <v>49</v>
      </c>
      <c r="AF133" s="72" t="s">
        <v>56</v>
      </c>
      <c r="AG133" s="72" t="s">
        <v>57</v>
      </c>
      <c r="AH133" s="72" t="s">
        <v>58</v>
      </c>
      <c r="AI133" s="54" t="s">
        <v>56</v>
      </c>
      <c r="AJ133" s="54" t="s">
        <v>60</v>
      </c>
      <c r="AK133" s="54" t="s">
        <v>61</v>
      </c>
    </row>
    <row r="134" spans="1:37" ht="36" hidden="1">
      <c r="A134" s="2">
        <v>42102</v>
      </c>
      <c r="B134" s="67" t="s">
        <v>126</v>
      </c>
      <c r="C134" s="67" t="s">
        <v>493</v>
      </c>
      <c r="D134" s="67" t="s">
        <v>81</v>
      </c>
      <c r="E134" s="67" t="s">
        <v>213</v>
      </c>
      <c r="F134" s="67" t="s">
        <v>79</v>
      </c>
      <c r="G134" s="91">
        <v>5694000</v>
      </c>
      <c r="H134" s="2" t="s">
        <v>69</v>
      </c>
      <c r="I134" s="67" t="s">
        <v>70</v>
      </c>
      <c r="J134" s="2" t="s">
        <v>1102</v>
      </c>
      <c r="K134" s="2" t="s">
        <v>49</v>
      </c>
      <c r="L134" s="67"/>
      <c r="M134" s="39" t="s">
        <v>671</v>
      </c>
      <c r="N134" s="2" t="s">
        <v>84</v>
      </c>
      <c r="O134" s="67" t="s">
        <v>564</v>
      </c>
      <c r="P134" s="45" t="s">
        <v>232</v>
      </c>
      <c r="Q134" s="46" t="s">
        <v>232</v>
      </c>
      <c r="R134" s="2">
        <v>4</v>
      </c>
      <c r="S134" s="45" t="s">
        <v>47</v>
      </c>
      <c r="T134" s="43" t="s">
        <v>84</v>
      </c>
      <c r="U134" s="94">
        <v>5694000</v>
      </c>
      <c r="V134" s="94">
        <v>5694000</v>
      </c>
      <c r="W134" s="46" t="s">
        <v>49</v>
      </c>
      <c r="X134" s="45" t="s">
        <v>50</v>
      </c>
      <c r="Y134" s="61" t="s">
        <v>81</v>
      </c>
      <c r="Z134" s="2" t="s">
        <v>345</v>
      </c>
      <c r="AA134" s="1" t="s">
        <v>81</v>
      </c>
      <c r="AB134" s="67" t="s">
        <v>565</v>
      </c>
      <c r="AC134" s="76" t="s">
        <v>347</v>
      </c>
      <c r="AD134" s="55" t="s">
        <v>49</v>
      </c>
      <c r="AE134" s="55" t="s">
        <v>49</v>
      </c>
      <c r="AF134" s="72" t="s">
        <v>56</v>
      </c>
      <c r="AG134" s="72" t="s">
        <v>57</v>
      </c>
      <c r="AH134" s="72" t="s">
        <v>58</v>
      </c>
      <c r="AI134" s="54" t="s">
        <v>56</v>
      </c>
      <c r="AJ134" s="54" t="s">
        <v>60</v>
      </c>
      <c r="AK134" s="54" t="s">
        <v>61</v>
      </c>
    </row>
    <row r="135" spans="1:37" ht="36" hidden="1">
      <c r="A135" s="2">
        <v>42102</v>
      </c>
      <c r="B135" s="67" t="s">
        <v>126</v>
      </c>
      <c r="C135" s="67" t="s">
        <v>493</v>
      </c>
      <c r="D135" s="67" t="s">
        <v>129</v>
      </c>
      <c r="E135" s="67" t="s">
        <v>213</v>
      </c>
      <c r="F135" s="67" t="s">
        <v>79</v>
      </c>
      <c r="G135" s="91">
        <v>11388000</v>
      </c>
      <c r="H135" s="2">
        <v>10.02</v>
      </c>
      <c r="I135" s="67" t="s">
        <v>1278</v>
      </c>
      <c r="J135" s="2" t="s">
        <v>1103</v>
      </c>
      <c r="K135" s="2" t="s">
        <v>49</v>
      </c>
      <c r="L135" s="67"/>
      <c r="M135" s="39" t="s">
        <v>674</v>
      </c>
      <c r="N135" s="2" t="s">
        <v>84</v>
      </c>
      <c r="O135" s="67" t="s">
        <v>1557</v>
      </c>
      <c r="P135" s="45" t="s">
        <v>232</v>
      </c>
      <c r="Q135" s="46" t="s">
        <v>232</v>
      </c>
      <c r="R135" s="2">
        <v>4</v>
      </c>
      <c r="S135" s="45" t="s">
        <v>47</v>
      </c>
      <c r="T135" s="43" t="s">
        <v>84</v>
      </c>
      <c r="U135" s="94">
        <v>11388000</v>
      </c>
      <c r="V135" s="94">
        <v>11388000</v>
      </c>
      <c r="W135" s="46" t="s">
        <v>49</v>
      </c>
      <c r="X135" s="45" t="s">
        <v>50</v>
      </c>
      <c r="Y135" s="61" t="s">
        <v>81</v>
      </c>
      <c r="Z135" s="2" t="s">
        <v>345</v>
      </c>
      <c r="AA135" s="1" t="s">
        <v>81</v>
      </c>
      <c r="AB135" s="67" t="s">
        <v>54</v>
      </c>
      <c r="AC135" s="76" t="s">
        <v>347</v>
      </c>
      <c r="AD135" s="55" t="s">
        <v>49</v>
      </c>
      <c r="AE135" s="55" t="s">
        <v>49</v>
      </c>
      <c r="AF135" s="72" t="s">
        <v>56</v>
      </c>
      <c r="AG135" s="72" t="s">
        <v>57</v>
      </c>
      <c r="AH135" s="72" t="s">
        <v>58</v>
      </c>
      <c r="AI135" s="54" t="s">
        <v>56</v>
      </c>
      <c r="AJ135" s="54" t="s">
        <v>60</v>
      </c>
      <c r="AK135" s="54" t="s">
        <v>61</v>
      </c>
    </row>
    <row r="136" spans="1:37" ht="36" hidden="1">
      <c r="A136" s="2">
        <v>42102</v>
      </c>
      <c r="B136" s="67" t="s">
        <v>126</v>
      </c>
      <c r="C136" s="67" t="s">
        <v>493</v>
      </c>
      <c r="D136" s="67" t="s">
        <v>129</v>
      </c>
      <c r="E136" s="67" t="s">
        <v>213</v>
      </c>
      <c r="F136" s="67" t="s">
        <v>79</v>
      </c>
      <c r="G136" s="91">
        <v>17082000</v>
      </c>
      <c r="H136" s="2">
        <v>10.02</v>
      </c>
      <c r="I136" s="67" t="s">
        <v>1278</v>
      </c>
      <c r="J136" s="2" t="s">
        <v>1104</v>
      </c>
      <c r="K136" s="2" t="s">
        <v>49</v>
      </c>
      <c r="L136" s="67"/>
      <c r="M136" s="39" t="s">
        <v>677</v>
      </c>
      <c r="N136" s="2" t="s">
        <v>84</v>
      </c>
      <c r="O136" s="67" t="s">
        <v>1558</v>
      </c>
      <c r="P136" s="45" t="s">
        <v>232</v>
      </c>
      <c r="Q136" s="46" t="s">
        <v>232</v>
      </c>
      <c r="R136" s="2">
        <v>4</v>
      </c>
      <c r="S136" s="45" t="s">
        <v>47</v>
      </c>
      <c r="T136" s="43" t="s">
        <v>84</v>
      </c>
      <c r="U136" s="94">
        <v>17082000</v>
      </c>
      <c r="V136" s="94">
        <v>17082000</v>
      </c>
      <c r="W136" s="46" t="s">
        <v>49</v>
      </c>
      <c r="X136" s="45" t="s">
        <v>50</v>
      </c>
      <c r="Y136" s="61" t="s">
        <v>81</v>
      </c>
      <c r="Z136" s="2" t="s">
        <v>345</v>
      </c>
      <c r="AA136" s="1" t="s">
        <v>81</v>
      </c>
      <c r="AB136" s="67" t="s">
        <v>54</v>
      </c>
      <c r="AC136" s="76" t="s">
        <v>347</v>
      </c>
      <c r="AD136" s="55" t="s">
        <v>49</v>
      </c>
      <c r="AE136" s="55" t="s">
        <v>49</v>
      </c>
      <c r="AF136" s="72" t="s">
        <v>56</v>
      </c>
      <c r="AG136" s="72" t="s">
        <v>57</v>
      </c>
      <c r="AH136" s="72" t="s">
        <v>58</v>
      </c>
      <c r="AI136" s="54" t="s">
        <v>56</v>
      </c>
      <c r="AJ136" s="54" t="s">
        <v>60</v>
      </c>
      <c r="AK136" s="54" t="s">
        <v>61</v>
      </c>
    </row>
    <row r="137" spans="1:37" ht="36" hidden="1">
      <c r="A137" s="2">
        <v>42102</v>
      </c>
      <c r="B137" s="67" t="s">
        <v>126</v>
      </c>
      <c r="C137" s="67" t="s">
        <v>493</v>
      </c>
      <c r="D137" s="67" t="s">
        <v>129</v>
      </c>
      <c r="E137" s="67" t="s">
        <v>213</v>
      </c>
      <c r="F137" s="67" t="s">
        <v>79</v>
      </c>
      <c r="G137" s="91">
        <v>11388000</v>
      </c>
      <c r="H137" s="2">
        <v>10.02</v>
      </c>
      <c r="I137" s="67" t="s">
        <v>1278</v>
      </c>
      <c r="J137" s="2" t="s">
        <v>1105</v>
      </c>
      <c r="K137" s="2" t="s">
        <v>49</v>
      </c>
      <c r="L137" s="67"/>
      <c r="M137" s="39" t="s">
        <v>680</v>
      </c>
      <c r="N137" s="2" t="s">
        <v>84</v>
      </c>
      <c r="O137" s="67" t="s">
        <v>1559</v>
      </c>
      <c r="P137" s="45" t="s">
        <v>232</v>
      </c>
      <c r="Q137" s="46" t="s">
        <v>232</v>
      </c>
      <c r="R137" s="2">
        <v>4</v>
      </c>
      <c r="S137" s="45" t="s">
        <v>47</v>
      </c>
      <c r="T137" s="43" t="s">
        <v>84</v>
      </c>
      <c r="U137" s="94">
        <v>11388000</v>
      </c>
      <c r="V137" s="94">
        <v>11388000</v>
      </c>
      <c r="W137" s="46" t="s">
        <v>49</v>
      </c>
      <c r="X137" s="45" t="s">
        <v>50</v>
      </c>
      <c r="Y137" s="61" t="s">
        <v>81</v>
      </c>
      <c r="Z137" s="2" t="s">
        <v>345</v>
      </c>
      <c r="AA137" s="1" t="s">
        <v>81</v>
      </c>
      <c r="AB137" s="67" t="s">
        <v>54</v>
      </c>
      <c r="AC137" s="76" t="s">
        <v>347</v>
      </c>
      <c r="AD137" s="55" t="s">
        <v>49</v>
      </c>
      <c r="AE137" s="55" t="s">
        <v>49</v>
      </c>
      <c r="AF137" s="72" t="s">
        <v>56</v>
      </c>
      <c r="AG137" s="72" t="s">
        <v>57</v>
      </c>
      <c r="AH137" s="72" t="s">
        <v>58</v>
      </c>
      <c r="AI137" s="54" t="s">
        <v>56</v>
      </c>
      <c r="AJ137" s="54" t="s">
        <v>60</v>
      </c>
      <c r="AK137" s="54" t="s">
        <v>61</v>
      </c>
    </row>
    <row r="138" spans="1:37" ht="36" hidden="1">
      <c r="A138" s="2">
        <v>42102</v>
      </c>
      <c r="B138" s="67" t="s">
        <v>126</v>
      </c>
      <c r="C138" s="67" t="s">
        <v>493</v>
      </c>
      <c r="D138" s="67" t="s">
        <v>129</v>
      </c>
      <c r="E138" s="67" t="s">
        <v>213</v>
      </c>
      <c r="F138" s="67" t="s">
        <v>79</v>
      </c>
      <c r="G138" s="91">
        <v>11388000</v>
      </c>
      <c r="H138" s="2">
        <v>10.02</v>
      </c>
      <c r="I138" s="67" t="s">
        <v>1278</v>
      </c>
      <c r="J138" s="2" t="s">
        <v>1106</v>
      </c>
      <c r="K138" s="2" t="s">
        <v>49</v>
      </c>
      <c r="L138" s="67"/>
      <c r="M138" s="39" t="s">
        <v>683</v>
      </c>
      <c r="N138" s="2" t="s">
        <v>84</v>
      </c>
      <c r="O138" s="67" t="s">
        <v>1560</v>
      </c>
      <c r="P138" s="45" t="s">
        <v>232</v>
      </c>
      <c r="Q138" s="46" t="s">
        <v>232</v>
      </c>
      <c r="R138" s="2">
        <v>4</v>
      </c>
      <c r="S138" s="45" t="s">
        <v>47</v>
      </c>
      <c r="T138" s="43" t="s">
        <v>84</v>
      </c>
      <c r="U138" s="94">
        <v>11388000</v>
      </c>
      <c r="V138" s="94">
        <v>11388000</v>
      </c>
      <c r="W138" s="46" t="s">
        <v>49</v>
      </c>
      <c r="X138" s="45" t="s">
        <v>50</v>
      </c>
      <c r="Y138" s="61" t="s">
        <v>81</v>
      </c>
      <c r="Z138" s="2" t="s">
        <v>345</v>
      </c>
      <c r="AA138" s="1" t="s">
        <v>81</v>
      </c>
      <c r="AB138" s="67" t="s">
        <v>54</v>
      </c>
      <c r="AC138" s="76" t="s">
        <v>347</v>
      </c>
      <c r="AD138" s="55" t="s">
        <v>49</v>
      </c>
      <c r="AE138" s="55" t="s">
        <v>49</v>
      </c>
      <c r="AF138" s="72" t="s">
        <v>56</v>
      </c>
      <c r="AG138" s="72" t="s">
        <v>57</v>
      </c>
      <c r="AH138" s="72" t="s">
        <v>58</v>
      </c>
      <c r="AI138" s="54" t="s">
        <v>56</v>
      </c>
      <c r="AJ138" s="54" t="s">
        <v>60</v>
      </c>
      <c r="AK138" s="54" t="s">
        <v>61</v>
      </c>
    </row>
    <row r="139" spans="1:37" ht="36" hidden="1">
      <c r="A139" s="2">
        <v>42102</v>
      </c>
      <c r="B139" s="67" t="s">
        <v>126</v>
      </c>
      <c r="C139" s="67" t="s">
        <v>493</v>
      </c>
      <c r="D139" s="67" t="s">
        <v>129</v>
      </c>
      <c r="E139" s="67" t="s">
        <v>213</v>
      </c>
      <c r="F139" s="67" t="s">
        <v>79</v>
      </c>
      <c r="G139" s="91">
        <v>11388000</v>
      </c>
      <c r="H139" s="2">
        <v>10.02</v>
      </c>
      <c r="I139" s="67" t="s">
        <v>1278</v>
      </c>
      <c r="J139" s="2" t="s">
        <v>1107</v>
      </c>
      <c r="K139" s="2" t="s">
        <v>49</v>
      </c>
      <c r="L139" s="67"/>
      <c r="M139" s="39" t="s">
        <v>686</v>
      </c>
      <c r="N139" s="2" t="s">
        <v>84</v>
      </c>
      <c r="O139" s="67" t="s">
        <v>1561</v>
      </c>
      <c r="P139" s="45" t="s">
        <v>232</v>
      </c>
      <c r="Q139" s="46" t="s">
        <v>232</v>
      </c>
      <c r="R139" s="2">
        <v>4</v>
      </c>
      <c r="S139" s="45" t="s">
        <v>47</v>
      </c>
      <c r="T139" s="43" t="s">
        <v>84</v>
      </c>
      <c r="U139" s="94">
        <v>11388000</v>
      </c>
      <c r="V139" s="94">
        <v>11388000</v>
      </c>
      <c r="W139" s="46" t="s">
        <v>49</v>
      </c>
      <c r="X139" s="45" t="s">
        <v>50</v>
      </c>
      <c r="Y139" s="61" t="s">
        <v>81</v>
      </c>
      <c r="Z139" s="2" t="s">
        <v>345</v>
      </c>
      <c r="AA139" s="1" t="s">
        <v>81</v>
      </c>
      <c r="AB139" s="67" t="s">
        <v>54</v>
      </c>
      <c r="AC139" s="76" t="s">
        <v>347</v>
      </c>
      <c r="AD139" s="55" t="s">
        <v>49</v>
      </c>
      <c r="AE139" s="55" t="s">
        <v>49</v>
      </c>
      <c r="AF139" s="72" t="s">
        <v>56</v>
      </c>
      <c r="AG139" s="72" t="s">
        <v>57</v>
      </c>
      <c r="AH139" s="72" t="s">
        <v>58</v>
      </c>
      <c r="AI139" s="54" t="s">
        <v>56</v>
      </c>
      <c r="AJ139" s="54" t="s">
        <v>60</v>
      </c>
      <c r="AK139" s="54" t="s">
        <v>61</v>
      </c>
    </row>
    <row r="140" spans="1:37" ht="36" hidden="1">
      <c r="A140" s="2">
        <v>42102</v>
      </c>
      <c r="B140" s="67" t="s">
        <v>126</v>
      </c>
      <c r="C140" s="67" t="s">
        <v>493</v>
      </c>
      <c r="D140" s="67" t="s">
        <v>129</v>
      </c>
      <c r="E140" s="67" t="s">
        <v>213</v>
      </c>
      <c r="F140" s="67" t="s">
        <v>79</v>
      </c>
      <c r="G140" s="91">
        <v>11388000</v>
      </c>
      <c r="H140" s="2">
        <v>10.02</v>
      </c>
      <c r="I140" s="67" t="s">
        <v>1278</v>
      </c>
      <c r="J140" s="2" t="s">
        <v>1108</v>
      </c>
      <c r="K140" s="2" t="s">
        <v>49</v>
      </c>
      <c r="L140" s="67"/>
      <c r="M140" s="39" t="s">
        <v>689</v>
      </c>
      <c r="N140" s="2" t="s">
        <v>84</v>
      </c>
      <c r="O140" s="67" t="s">
        <v>1562</v>
      </c>
      <c r="P140" s="45" t="s">
        <v>232</v>
      </c>
      <c r="Q140" s="46" t="s">
        <v>232</v>
      </c>
      <c r="R140" s="2">
        <v>4</v>
      </c>
      <c r="S140" s="45" t="s">
        <v>47</v>
      </c>
      <c r="T140" s="43" t="s">
        <v>84</v>
      </c>
      <c r="U140" s="94">
        <v>11388000</v>
      </c>
      <c r="V140" s="94">
        <v>11388000</v>
      </c>
      <c r="W140" s="46" t="s">
        <v>49</v>
      </c>
      <c r="X140" s="45" t="s">
        <v>50</v>
      </c>
      <c r="Y140" s="61" t="s">
        <v>81</v>
      </c>
      <c r="Z140" s="2" t="s">
        <v>345</v>
      </c>
      <c r="AA140" s="1" t="s">
        <v>81</v>
      </c>
      <c r="AB140" s="67" t="s">
        <v>54</v>
      </c>
      <c r="AC140" s="76" t="s">
        <v>347</v>
      </c>
      <c r="AD140" s="55" t="s">
        <v>49</v>
      </c>
      <c r="AE140" s="55" t="s">
        <v>49</v>
      </c>
      <c r="AF140" s="72" t="s">
        <v>56</v>
      </c>
      <c r="AG140" s="72" t="s">
        <v>57</v>
      </c>
      <c r="AH140" s="72" t="s">
        <v>58</v>
      </c>
      <c r="AI140" s="54" t="s">
        <v>56</v>
      </c>
      <c r="AJ140" s="54" t="s">
        <v>60</v>
      </c>
      <c r="AK140" s="54" t="s">
        <v>61</v>
      </c>
    </row>
    <row r="141" spans="1:37" ht="36" hidden="1">
      <c r="A141" s="2">
        <v>42102</v>
      </c>
      <c r="B141" s="67" t="s">
        <v>126</v>
      </c>
      <c r="C141" s="67" t="s">
        <v>493</v>
      </c>
      <c r="D141" s="67" t="s">
        <v>129</v>
      </c>
      <c r="E141" s="67" t="s">
        <v>213</v>
      </c>
      <c r="F141" s="67" t="s">
        <v>79</v>
      </c>
      <c r="G141" s="91">
        <v>11388000</v>
      </c>
      <c r="H141" s="2">
        <v>10.02</v>
      </c>
      <c r="I141" s="67" t="s">
        <v>1278</v>
      </c>
      <c r="J141" s="2" t="s">
        <v>1109</v>
      </c>
      <c r="K141" s="2" t="s">
        <v>49</v>
      </c>
      <c r="L141" s="67"/>
      <c r="M141" s="39" t="s">
        <v>692</v>
      </c>
      <c r="N141" s="2" t="s">
        <v>84</v>
      </c>
      <c r="O141" s="67" t="s">
        <v>1563</v>
      </c>
      <c r="P141" s="45" t="s">
        <v>232</v>
      </c>
      <c r="Q141" s="46" t="s">
        <v>232</v>
      </c>
      <c r="R141" s="2">
        <v>4</v>
      </c>
      <c r="S141" s="45" t="s">
        <v>47</v>
      </c>
      <c r="T141" s="43" t="s">
        <v>84</v>
      </c>
      <c r="U141" s="94">
        <v>11388000</v>
      </c>
      <c r="V141" s="94">
        <v>11388000</v>
      </c>
      <c r="W141" s="46" t="s">
        <v>49</v>
      </c>
      <c r="X141" s="45" t="s">
        <v>50</v>
      </c>
      <c r="Y141" s="61" t="s">
        <v>81</v>
      </c>
      <c r="Z141" s="2" t="s">
        <v>345</v>
      </c>
      <c r="AA141" s="1" t="s">
        <v>81</v>
      </c>
      <c r="AB141" s="67" t="s">
        <v>54</v>
      </c>
      <c r="AC141" s="76" t="s">
        <v>347</v>
      </c>
      <c r="AD141" s="55" t="s">
        <v>49</v>
      </c>
      <c r="AE141" s="55" t="s">
        <v>49</v>
      </c>
      <c r="AF141" s="72" t="s">
        <v>56</v>
      </c>
      <c r="AG141" s="72" t="s">
        <v>57</v>
      </c>
      <c r="AH141" s="72" t="s">
        <v>58</v>
      </c>
      <c r="AI141" s="54" t="s">
        <v>56</v>
      </c>
      <c r="AJ141" s="54" t="s">
        <v>60</v>
      </c>
      <c r="AK141" s="54" t="s">
        <v>61</v>
      </c>
    </row>
    <row r="142" spans="1:37" ht="36" hidden="1">
      <c r="A142" s="2">
        <v>42102</v>
      </c>
      <c r="B142" s="67" t="s">
        <v>126</v>
      </c>
      <c r="C142" s="67" t="s">
        <v>493</v>
      </c>
      <c r="D142" s="67" t="s">
        <v>129</v>
      </c>
      <c r="E142" s="67" t="s">
        <v>213</v>
      </c>
      <c r="F142" s="67" t="s">
        <v>79</v>
      </c>
      <c r="G142" s="91">
        <v>11388000</v>
      </c>
      <c r="H142" s="2">
        <v>10.02</v>
      </c>
      <c r="I142" s="67" t="s">
        <v>1278</v>
      </c>
      <c r="J142" s="2" t="s">
        <v>1110</v>
      </c>
      <c r="K142" s="2" t="s">
        <v>49</v>
      </c>
      <c r="L142" s="67"/>
      <c r="M142" s="39" t="s">
        <v>695</v>
      </c>
      <c r="N142" s="2" t="s">
        <v>84</v>
      </c>
      <c r="O142" s="67" t="s">
        <v>1564</v>
      </c>
      <c r="P142" s="45" t="s">
        <v>232</v>
      </c>
      <c r="Q142" s="46" t="s">
        <v>232</v>
      </c>
      <c r="R142" s="2">
        <v>4</v>
      </c>
      <c r="S142" s="45" t="s">
        <v>47</v>
      </c>
      <c r="T142" s="43" t="s">
        <v>84</v>
      </c>
      <c r="U142" s="94">
        <v>11388000</v>
      </c>
      <c r="V142" s="94">
        <v>11388000</v>
      </c>
      <c r="W142" s="46" t="s">
        <v>49</v>
      </c>
      <c r="X142" s="45" t="s">
        <v>50</v>
      </c>
      <c r="Y142" s="61" t="s">
        <v>81</v>
      </c>
      <c r="Z142" s="2" t="s">
        <v>345</v>
      </c>
      <c r="AA142" s="1" t="s">
        <v>81</v>
      </c>
      <c r="AB142" s="67" t="s">
        <v>54</v>
      </c>
      <c r="AC142" s="76" t="s">
        <v>347</v>
      </c>
      <c r="AD142" s="55" t="s">
        <v>49</v>
      </c>
      <c r="AE142" s="55" t="s">
        <v>49</v>
      </c>
      <c r="AF142" s="72" t="s">
        <v>56</v>
      </c>
      <c r="AG142" s="72" t="s">
        <v>57</v>
      </c>
      <c r="AH142" s="72" t="s">
        <v>58</v>
      </c>
      <c r="AI142" s="54" t="s">
        <v>56</v>
      </c>
      <c r="AJ142" s="54" t="s">
        <v>60</v>
      </c>
      <c r="AK142" s="54" t="s">
        <v>61</v>
      </c>
    </row>
    <row r="143" spans="1:37" ht="36" hidden="1">
      <c r="A143" s="2">
        <v>42102</v>
      </c>
      <c r="B143" s="67" t="s">
        <v>126</v>
      </c>
      <c r="C143" s="67" t="s">
        <v>493</v>
      </c>
      <c r="D143" s="67" t="s">
        <v>129</v>
      </c>
      <c r="E143" s="67" t="s">
        <v>213</v>
      </c>
      <c r="F143" s="67" t="s">
        <v>79</v>
      </c>
      <c r="G143" s="91">
        <v>11388000</v>
      </c>
      <c r="H143" s="2">
        <v>10.02</v>
      </c>
      <c r="I143" s="67" t="s">
        <v>1278</v>
      </c>
      <c r="J143" s="2" t="s">
        <v>1111</v>
      </c>
      <c r="K143" s="2" t="s">
        <v>49</v>
      </c>
      <c r="L143" s="67"/>
      <c r="M143" s="39" t="s">
        <v>698</v>
      </c>
      <c r="N143" s="2" t="s">
        <v>84</v>
      </c>
      <c r="O143" s="67" t="s">
        <v>1565</v>
      </c>
      <c r="P143" s="45" t="s">
        <v>232</v>
      </c>
      <c r="Q143" s="46" t="s">
        <v>232</v>
      </c>
      <c r="R143" s="2">
        <v>4</v>
      </c>
      <c r="S143" s="45" t="s">
        <v>47</v>
      </c>
      <c r="T143" s="43" t="s">
        <v>84</v>
      </c>
      <c r="U143" s="94">
        <v>11388000</v>
      </c>
      <c r="V143" s="94">
        <v>11388000</v>
      </c>
      <c r="W143" s="46" t="s">
        <v>49</v>
      </c>
      <c r="X143" s="45" t="s">
        <v>50</v>
      </c>
      <c r="Y143" s="61" t="s">
        <v>81</v>
      </c>
      <c r="Z143" s="2" t="s">
        <v>345</v>
      </c>
      <c r="AA143" s="1" t="s">
        <v>81</v>
      </c>
      <c r="AB143" s="67" t="s">
        <v>54</v>
      </c>
      <c r="AC143" s="76" t="s">
        <v>347</v>
      </c>
      <c r="AD143" s="55" t="s">
        <v>49</v>
      </c>
      <c r="AE143" s="55" t="s">
        <v>49</v>
      </c>
      <c r="AF143" s="72" t="s">
        <v>56</v>
      </c>
      <c r="AG143" s="72" t="s">
        <v>57</v>
      </c>
      <c r="AH143" s="72" t="s">
        <v>58</v>
      </c>
      <c r="AI143" s="54" t="s">
        <v>56</v>
      </c>
      <c r="AJ143" s="54" t="s">
        <v>60</v>
      </c>
      <c r="AK143" s="54" t="s">
        <v>61</v>
      </c>
    </row>
    <row r="144" spans="1:37" ht="36" hidden="1">
      <c r="A144" s="2">
        <v>42102</v>
      </c>
      <c r="B144" s="67" t="s">
        <v>126</v>
      </c>
      <c r="C144" s="67" t="s">
        <v>493</v>
      </c>
      <c r="D144" s="67" t="s">
        <v>129</v>
      </c>
      <c r="E144" s="67" t="s">
        <v>213</v>
      </c>
      <c r="F144" s="67" t="s">
        <v>79</v>
      </c>
      <c r="G144" s="91">
        <v>11388000</v>
      </c>
      <c r="H144" s="2">
        <v>10.02</v>
      </c>
      <c r="I144" s="67" t="s">
        <v>1278</v>
      </c>
      <c r="J144" s="2" t="s">
        <v>1112</v>
      </c>
      <c r="K144" s="2" t="s">
        <v>49</v>
      </c>
      <c r="L144" s="67"/>
      <c r="M144" s="39" t="s">
        <v>701</v>
      </c>
      <c r="N144" s="2" t="s">
        <v>84</v>
      </c>
      <c r="O144" s="67" t="s">
        <v>1566</v>
      </c>
      <c r="P144" s="45" t="s">
        <v>232</v>
      </c>
      <c r="Q144" s="46" t="s">
        <v>232</v>
      </c>
      <c r="R144" s="2">
        <v>4</v>
      </c>
      <c r="S144" s="45" t="s">
        <v>47</v>
      </c>
      <c r="T144" s="43" t="s">
        <v>84</v>
      </c>
      <c r="U144" s="94">
        <v>11388000</v>
      </c>
      <c r="V144" s="94">
        <v>11388000</v>
      </c>
      <c r="W144" s="46" t="s">
        <v>49</v>
      </c>
      <c r="X144" s="45" t="s">
        <v>50</v>
      </c>
      <c r="Y144" s="61" t="s">
        <v>81</v>
      </c>
      <c r="Z144" s="2" t="s">
        <v>345</v>
      </c>
      <c r="AA144" s="1" t="s">
        <v>81</v>
      </c>
      <c r="AB144" s="67" t="s">
        <v>54</v>
      </c>
      <c r="AC144" s="76" t="s">
        <v>347</v>
      </c>
      <c r="AD144" s="55" t="s">
        <v>49</v>
      </c>
      <c r="AE144" s="55" t="s">
        <v>49</v>
      </c>
      <c r="AF144" s="72" t="s">
        <v>56</v>
      </c>
      <c r="AG144" s="72" t="s">
        <v>57</v>
      </c>
      <c r="AH144" s="72" t="s">
        <v>58</v>
      </c>
      <c r="AI144" s="54" t="s">
        <v>56</v>
      </c>
      <c r="AJ144" s="54" t="s">
        <v>60</v>
      </c>
      <c r="AK144" s="54" t="s">
        <v>61</v>
      </c>
    </row>
    <row r="145" spans="1:37" ht="36" hidden="1">
      <c r="A145" s="2">
        <v>42102</v>
      </c>
      <c r="B145" s="67" t="s">
        <v>126</v>
      </c>
      <c r="C145" s="67" t="s">
        <v>493</v>
      </c>
      <c r="D145" s="67" t="s">
        <v>129</v>
      </c>
      <c r="E145" s="67" t="s">
        <v>213</v>
      </c>
      <c r="F145" s="67" t="s">
        <v>79</v>
      </c>
      <c r="G145" s="91">
        <v>11388000</v>
      </c>
      <c r="H145" s="2">
        <v>10.02</v>
      </c>
      <c r="I145" s="67" t="s">
        <v>1278</v>
      </c>
      <c r="J145" s="2" t="s">
        <v>1113</v>
      </c>
      <c r="K145" s="2" t="s">
        <v>49</v>
      </c>
      <c r="L145" s="67"/>
      <c r="M145" s="39" t="s">
        <v>704</v>
      </c>
      <c r="N145" s="2" t="s">
        <v>84</v>
      </c>
      <c r="O145" s="67" t="s">
        <v>1567</v>
      </c>
      <c r="P145" s="45" t="s">
        <v>232</v>
      </c>
      <c r="Q145" s="46" t="s">
        <v>232</v>
      </c>
      <c r="R145" s="2">
        <v>4</v>
      </c>
      <c r="S145" s="45" t="s">
        <v>47</v>
      </c>
      <c r="T145" s="43" t="s">
        <v>84</v>
      </c>
      <c r="U145" s="94">
        <v>11388000</v>
      </c>
      <c r="V145" s="94">
        <v>11388000</v>
      </c>
      <c r="W145" s="46" t="s">
        <v>49</v>
      </c>
      <c r="X145" s="45" t="s">
        <v>50</v>
      </c>
      <c r="Y145" s="61" t="s">
        <v>81</v>
      </c>
      <c r="Z145" s="2" t="s">
        <v>345</v>
      </c>
      <c r="AA145" s="1" t="s">
        <v>81</v>
      </c>
      <c r="AB145" s="67" t="s">
        <v>54</v>
      </c>
      <c r="AC145" s="76" t="s">
        <v>347</v>
      </c>
      <c r="AD145" s="55" t="s">
        <v>49</v>
      </c>
      <c r="AE145" s="55" t="s">
        <v>49</v>
      </c>
      <c r="AF145" s="72" t="s">
        <v>56</v>
      </c>
      <c r="AG145" s="72" t="s">
        <v>57</v>
      </c>
      <c r="AH145" s="72" t="s">
        <v>58</v>
      </c>
      <c r="AI145" s="54" t="s">
        <v>56</v>
      </c>
      <c r="AJ145" s="54" t="s">
        <v>60</v>
      </c>
      <c r="AK145" s="54" t="s">
        <v>61</v>
      </c>
    </row>
    <row r="146" spans="1:37" ht="36" hidden="1">
      <c r="A146" s="2">
        <v>42102</v>
      </c>
      <c r="B146" s="67" t="s">
        <v>126</v>
      </c>
      <c r="C146" s="67" t="s">
        <v>493</v>
      </c>
      <c r="D146" s="67" t="s">
        <v>129</v>
      </c>
      <c r="E146" s="67" t="s">
        <v>213</v>
      </c>
      <c r="F146" s="67" t="s">
        <v>79</v>
      </c>
      <c r="G146" s="91">
        <v>11388000</v>
      </c>
      <c r="H146" s="2">
        <v>10.02</v>
      </c>
      <c r="I146" s="67" t="s">
        <v>1278</v>
      </c>
      <c r="J146" s="2" t="s">
        <v>1114</v>
      </c>
      <c r="K146" s="2" t="s">
        <v>49</v>
      </c>
      <c r="L146" s="67"/>
      <c r="M146" s="39" t="s">
        <v>707</v>
      </c>
      <c r="N146" s="2" t="s">
        <v>84</v>
      </c>
      <c r="O146" s="67" t="s">
        <v>1568</v>
      </c>
      <c r="P146" s="45" t="s">
        <v>232</v>
      </c>
      <c r="Q146" s="46" t="s">
        <v>232</v>
      </c>
      <c r="R146" s="2">
        <v>4</v>
      </c>
      <c r="S146" s="45" t="s">
        <v>47</v>
      </c>
      <c r="T146" s="43" t="s">
        <v>84</v>
      </c>
      <c r="U146" s="94">
        <v>11388000</v>
      </c>
      <c r="V146" s="94">
        <v>11388000</v>
      </c>
      <c r="W146" s="46" t="s">
        <v>49</v>
      </c>
      <c r="X146" s="45" t="s">
        <v>50</v>
      </c>
      <c r="Y146" s="61" t="s">
        <v>81</v>
      </c>
      <c r="Z146" s="2" t="s">
        <v>345</v>
      </c>
      <c r="AA146" s="1" t="s">
        <v>81</v>
      </c>
      <c r="AB146" s="67" t="s">
        <v>54</v>
      </c>
      <c r="AC146" s="76" t="s">
        <v>347</v>
      </c>
      <c r="AD146" s="55" t="s">
        <v>49</v>
      </c>
      <c r="AE146" s="55" t="s">
        <v>49</v>
      </c>
      <c r="AF146" s="72" t="s">
        <v>56</v>
      </c>
      <c r="AG146" s="72" t="s">
        <v>57</v>
      </c>
      <c r="AH146" s="72" t="s">
        <v>58</v>
      </c>
      <c r="AI146" s="54" t="s">
        <v>56</v>
      </c>
      <c r="AJ146" s="54" t="s">
        <v>60</v>
      </c>
      <c r="AK146" s="54" t="s">
        <v>61</v>
      </c>
    </row>
    <row r="147" spans="1:37" ht="36" hidden="1">
      <c r="A147" s="2">
        <v>42102</v>
      </c>
      <c r="B147" s="67" t="s">
        <v>126</v>
      </c>
      <c r="C147" s="67" t="s">
        <v>493</v>
      </c>
      <c r="D147" s="67" t="s">
        <v>81</v>
      </c>
      <c r="E147" s="67" t="s">
        <v>213</v>
      </c>
      <c r="F147" s="67" t="s">
        <v>79</v>
      </c>
      <c r="G147" s="91">
        <v>5694000</v>
      </c>
      <c r="H147" s="2" t="s">
        <v>69</v>
      </c>
      <c r="I147" s="67" t="s">
        <v>70</v>
      </c>
      <c r="J147" s="2" t="s">
        <v>1115</v>
      </c>
      <c r="K147" s="2" t="s">
        <v>49</v>
      </c>
      <c r="L147" s="67"/>
      <c r="M147" s="39" t="s">
        <v>710</v>
      </c>
      <c r="N147" s="2" t="s">
        <v>84</v>
      </c>
      <c r="O147" s="67" t="s">
        <v>567</v>
      </c>
      <c r="P147" s="45" t="s">
        <v>232</v>
      </c>
      <c r="Q147" s="46" t="s">
        <v>232</v>
      </c>
      <c r="R147" s="2">
        <v>4</v>
      </c>
      <c r="S147" s="45" t="s">
        <v>47</v>
      </c>
      <c r="T147" s="43" t="s">
        <v>84</v>
      </c>
      <c r="U147" s="94">
        <v>5694000</v>
      </c>
      <c r="V147" s="94">
        <v>5694000</v>
      </c>
      <c r="W147" s="46" t="s">
        <v>49</v>
      </c>
      <c r="X147" s="45" t="s">
        <v>50</v>
      </c>
      <c r="Y147" s="61" t="s">
        <v>81</v>
      </c>
      <c r="Z147" s="2" t="s">
        <v>345</v>
      </c>
      <c r="AA147" s="1" t="s">
        <v>81</v>
      </c>
      <c r="AB147" s="67" t="s">
        <v>568</v>
      </c>
      <c r="AC147" s="76" t="s">
        <v>347</v>
      </c>
      <c r="AD147" s="55" t="s">
        <v>49</v>
      </c>
      <c r="AE147" s="55" t="s">
        <v>49</v>
      </c>
      <c r="AF147" s="72" t="s">
        <v>56</v>
      </c>
      <c r="AG147" s="72" t="s">
        <v>57</v>
      </c>
      <c r="AH147" s="72" t="s">
        <v>58</v>
      </c>
      <c r="AI147" s="54" t="s">
        <v>56</v>
      </c>
      <c r="AJ147" s="54" t="s">
        <v>60</v>
      </c>
      <c r="AK147" s="54" t="s">
        <v>61</v>
      </c>
    </row>
    <row r="148" spans="1:37" ht="36" hidden="1">
      <c r="A148" s="2">
        <v>42102</v>
      </c>
      <c r="B148" s="67" t="s">
        <v>126</v>
      </c>
      <c r="C148" s="67" t="s">
        <v>144</v>
      </c>
      <c r="D148" s="67" t="s">
        <v>81</v>
      </c>
      <c r="E148" s="67" t="s">
        <v>213</v>
      </c>
      <c r="F148" s="67" t="s">
        <v>79</v>
      </c>
      <c r="G148" s="91">
        <v>5694000</v>
      </c>
      <c r="H148" s="2" t="s">
        <v>69</v>
      </c>
      <c r="I148" s="67" t="s">
        <v>70</v>
      </c>
      <c r="J148" s="2" t="s">
        <v>1116</v>
      </c>
      <c r="K148" s="2" t="s">
        <v>49</v>
      </c>
      <c r="L148" s="67"/>
      <c r="M148" s="39" t="s">
        <v>713</v>
      </c>
      <c r="N148" s="2" t="s">
        <v>84</v>
      </c>
      <c r="O148" s="67" t="s">
        <v>570</v>
      </c>
      <c r="P148" s="45" t="s">
        <v>71</v>
      </c>
      <c r="Q148" s="46" t="s">
        <v>71</v>
      </c>
      <c r="R148" s="2">
        <v>4</v>
      </c>
      <c r="S148" s="45" t="s">
        <v>47</v>
      </c>
      <c r="T148" s="43" t="s">
        <v>84</v>
      </c>
      <c r="U148" s="94">
        <v>5694000</v>
      </c>
      <c r="V148" s="94">
        <v>5694000</v>
      </c>
      <c r="W148" s="46" t="s">
        <v>49</v>
      </c>
      <c r="X148" s="45" t="s">
        <v>50</v>
      </c>
      <c r="Y148" s="61" t="s">
        <v>81</v>
      </c>
      <c r="Z148" s="2" t="s">
        <v>345</v>
      </c>
      <c r="AA148" s="1" t="s">
        <v>81</v>
      </c>
      <c r="AB148" s="67" t="s">
        <v>571</v>
      </c>
      <c r="AC148" s="76" t="s">
        <v>347</v>
      </c>
      <c r="AD148" s="55" t="s">
        <v>49</v>
      </c>
      <c r="AE148" s="55" t="s">
        <v>49</v>
      </c>
      <c r="AF148" s="72" t="s">
        <v>56</v>
      </c>
      <c r="AG148" s="72" t="s">
        <v>57</v>
      </c>
      <c r="AH148" s="72" t="s">
        <v>58</v>
      </c>
      <c r="AI148" s="54" t="s">
        <v>56</v>
      </c>
      <c r="AJ148" s="54" t="s">
        <v>60</v>
      </c>
      <c r="AK148" s="54" t="s">
        <v>61</v>
      </c>
    </row>
    <row r="149" spans="1:37" ht="36" hidden="1">
      <c r="A149" s="2">
        <v>42102</v>
      </c>
      <c r="B149" s="67" t="s">
        <v>126</v>
      </c>
      <c r="C149" s="67" t="s">
        <v>144</v>
      </c>
      <c r="D149" s="67" t="s">
        <v>81</v>
      </c>
      <c r="E149" s="67" t="s">
        <v>213</v>
      </c>
      <c r="F149" s="67" t="s">
        <v>79</v>
      </c>
      <c r="G149" s="91">
        <v>8541000</v>
      </c>
      <c r="H149" s="2" t="s">
        <v>69</v>
      </c>
      <c r="I149" s="67" t="s">
        <v>70</v>
      </c>
      <c r="J149" s="2" t="s">
        <v>1117</v>
      </c>
      <c r="K149" s="2" t="s">
        <v>49</v>
      </c>
      <c r="L149" s="67"/>
      <c r="M149" s="39" t="s">
        <v>716</v>
      </c>
      <c r="N149" s="2" t="s">
        <v>84</v>
      </c>
      <c r="O149" s="67" t="s">
        <v>573</v>
      </c>
      <c r="P149" s="45" t="s">
        <v>71</v>
      </c>
      <c r="Q149" s="46" t="s">
        <v>71</v>
      </c>
      <c r="R149" s="2">
        <v>4</v>
      </c>
      <c r="S149" s="45" t="s">
        <v>47</v>
      </c>
      <c r="T149" s="43" t="s">
        <v>84</v>
      </c>
      <c r="U149" s="94">
        <v>8541000</v>
      </c>
      <c r="V149" s="94">
        <v>8541000</v>
      </c>
      <c r="W149" s="46" t="s">
        <v>49</v>
      </c>
      <c r="X149" s="45" t="s">
        <v>50</v>
      </c>
      <c r="Y149" s="61" t="s">
        <v>81</v>
      </c>
      <c r="Z149" s="2" t="s">
        <v>345</v>
      </c>
      <c r="AA149" s="1" t="s">
        <v>81</v>
      </c>
      <c r="AB149" s="67" t="s">
        <v>574</v>
      </c>
      <c r="AC149" s="76" t="s">
        <v>347</v>
      </c>
      <c r="AD149" s="55" t="s">
        <v>49</v>
      </c>
      <c r="AE149" s="55" t="s">
        <v>49</v>
      </c>
      <c r="AF149" s="72" t="s">
        <v>56</v>
      </c>
      <c r="AG149" s="72" t="s">
        <v>57</v>
      </c>
      <c r="AH149" s="72" t="s">
        <v>58</v>
      </c>
      <c r="AI149" s="54" t="s">
        <v>56</v>
      </c>
      <c r="AJ149" s="54" t="s">
        <v>60</v>
      </c>
      <c r="AK149" s="54" t="s">
        <v>61</v>
      </c>
    </row>
    <row r="150" spans="1:37" ht="36" hidden="1">
      <c r="A150" s="2">
        <v>42102</v>
      </c>
      <c r="B150" s="67" t="s">
        <v>126</v>
      </c>
      <c r="C150" s="67" t="s">
        <v>144</v>
      </c>
      <c r="D150" s="67" t="s">
        <v>81</v>
      </c>
      <c r="E150" s="67" t="s">
        <v>213</v>
      </c>
      <c r="F150" s="67" t="s">
        <v>79</v>
      </c>
      <c r="G150" s="91">
        <v>5694000</v>
      </c>
      <c r="H150" s="2" t="s">
        <v>69</v>
      </c>
      <c r="I150" s="67" t="s">
        <v>70</v>
      </c>
      <c r="J150" s="2" t="s">
        <v>1118</v>
      </c>
      <c r="K150" s="2" t="s">
        <v>49</v>
      </c>
      <c r="L150" s="67"/>
      <c r="M150" s="39" t="s">
        <v>719</v>
      </c>
      <c r="N150" s="2" t="s">
        <v>84</v>
      </c>
      <c r="O150" s="67" t="s">
        <v>576</v>
      </c>
      <c r="P150" s="45" t="s">
        <v>71</v>
      </c>
      <c r="Q150" s="46" t="s">
        <v>71</v>
      </c>
      <c r="R150" s="2">
        <v>4</v>
      </c>
      <c r="S150" s="45" t="s">
        <v>47</v>
      </c>
      <c r="T150" s="43" t="s">
        <v>84</v>
      </c>
      <c r="U150" s="94">
        <v>5694000</v>
      </c>
      <c r="V150" s="94">
        <v>5694000</v>
      </c>
      <c r="W150" s="46" t="s">
        <v>49</v>
      </c>
      <c r="X150" s="45" t="s">
        <v>50</v>
      </c>
      <c r="Y150" s="61" t="s">
        <v>81</v>
      </c>
      <c r="Z150" s="2" t="s">
        <v>345</v>
      </c>
      <c r="AA150" s="1" t="s">
        <v>81</v>
      </c>
      <c r="AB150" s="67" t="s">
        <v>577</v>
      </c>
      <c r="AC150" s="76" t="s">
        <v>347</v>
      </c>
      <c r="AD150" s="55" t="s">
        <v>49</v>
      </c>
      <c r="AE150" s="55" t="s">
        <v>49</v>
      </c>
      <c r="AF150" s="72" t="s">
        <v>56</v>
      </c>
      <c r="AG150" s="72" t="s">
        <v>57</v>
      </c>
      <c r="AH150" s="72" t="s">
        <v>58</v>
      </c>
      <c r="AI150" s="54" t="s">
        <v>56</v>
      </c>
      <c r="AJ150" s="54" t="s">
        <v>60</v>
      </c>
      <c r="AK150" s="54" t="s">
        <v>61</v>
      </c>
    </row>
    <row r="151" spans="1:37" ht="36" hidden="1">
      <c r="A151" s="2">
        <v>42102</v>
      </c>
      <c r="B151" s="67" t="s">
        <v>126</v>
      </c>
      <c r="C151" s="67" t="s">
        <v>144</v>
      </c>
      <c r="D151" s="67" t="s">
        <v>81</v>
      </c>
      <c r="E151" s="67" t="s">
        <v>213</v>
      </c>
      <c r="F151" s="67" t="s">
        <v>79</v>
      </c>
      <c r="G151" s="91">
        <v>5694000</v>
      </c>
      <c r="H151" s="2" t="s">
        <v>69</v>
      </c>
      <c r="I151" s="67" t="s">
        <v>70</v>
      </c>
      <c r="J151" s="2" t="s">
        <v>1119</v>
      </c>
      <c r="K151" s="2" t="s">
        <v>49</v>
      </c>
      <c r="L151" s="67"/>
      <c r="M151" s="39" t="s">
        <v>722</v>
      </c>
      <c r="N151" s="2" t="s">
        <v>84</v>
      </c>
      <c r="O151" s="67" t="s">
        <v>579</v>
      </c>
      <c r="P151" s="45" t="s">
        <v>71</v>
      </c>
      <c r="Q151" s="46" t="s">
        <v>71</v>
      </c>
      <c r="R151" s="2">
        <v>4</v>
      </c>
      <c r="S151" s="45" t="s">
        <v>47</v>
      </c>
      <c r="T151" s="43" t="s">
        <v>84</v>
      </c>
      <c r="U151" s="94">
        <v>5694000</v>
      </c>
      <c r="V151" s="94">
        <v>5694000</v>
      </c>
      <c r="W151" s="46" t="s">
        <v>49</v>
      </c>
      <c r="X151" s="45" t="s">
        <v>50</v>
      </c>
      <c r="Y151" s="61" t="s">
        <v>81</v>
      </c>
      <c r="Z151" s="2" t="s">
        <v>345</v>
      </c>
      <c r="AA151" s="1" t="s">
        <v>81</v>
      </c>
      <c r="AB151" s="67" t="s">
        <v>580</v>
      </c>
      <c r="AC151" s="76" t="s">
        <v>347</v>
      </c>
      <c r="AD151" s="55" t="s">
        <v>49</v>
      </c>
      <c r="AE151" s="55" t="s">
        <v>49</v>
      </c>
      <c r="AF151" s="72" t="s">
        <v>56</v>
      </c>
      <c r="AG151" s="72" t="s">
        <v>57</v>
      </c>
      <c r="AH151" s="72" t="s">
        <v>58</v>
      </c>
      <c r="AI151" s="54" t="s">
        <v>56</v>
      </c>
      <c r="AJ151" s="54" t="s">
        <v>60</v>
      </c>
      <c r="AK151" s="54" t="s">
        <v>61</v>
      </c>
    </row>
    <row r="152" spans="1:37" ht="36" hidden="1">
      <c r="A152" s="2">
        <v>42102</v>
      </c>
      <c r="B152" s="67" t="s">
        <v>126</v>
      </c>
      <c r="C152" s="67" t="s">
        <v>144</v>
      </c>
      <c r="D152" s="67" t="s">
        <v>81</v>
      </c>
      <c r="E152" s="67" t="s">
        <v>213</v>
      </c>
      <c r="F152" s="67" t="s">
        <v>79</v>
      </c>
      <c r="G152" s="91">
        <v>5694000</v>
      </c>
      <c r="H152" s="2" t="s">
        <v>69</v>
      </c>
      <c r="I152" s="67" t="s">
        <v>70</v>
      </c>
      <c r="J152" s="2" t="s">
        <v>1120</v>
      </c>
      <c r="K152" s="2" t="s">
        <v>49</v>
      </c>
      <c r="L152" s="67"/>
      <c r="M152" s="39" t="s">
        <v>725</v>
      </c>
      <c r="N152" s="2" t="s">
        <v>84</v>
      </c>
      <c r="O152" s="67" t="s">
        <v>582</v>
      </c>
      <c r="P152" s="45" t="s">
        <v>71</v>
      </c>
      <c r="Q152" s="46" t="s">
        <v>71</v>
      </c>
      <c r="R152" s="2">
        <v>4</v>
      </c>
      <c r="S152" s="45" t="s">
        <v>47</v>
      </c>
      <c r="T152" s="43" t="s">
        <v>84</v>
      </c>
      <c r="U152" s="94">
        <v>5694000</v>
      </c>
      <c r="V152" s="94">
        <v>5694000</v>
      </c>
      <c r="W152" s="46" t="s">
        <v>49</v>
      </c>
      <c r="X152" s="45" t="s">
        <v>50</v>
      </c>
      <c r="Y152" s="61" t="s">
        <v>81</v>
      </c>
      <c r="Z152" s="2" t="s">
        <v>345</v>
      </c>
      <c r="AA152" s="1" t="s">
        <v>81</v>
      </c>
      <c r="AB152" s="67" t="s">
        <v>583</v>
      </c>
      <c r="AC152" s="76" t="s">
        <v>347</v>
      </c>
      <c r="AD152" s="55" t="s">
        <v>49</v>
      </c>
      <c r="AE152" s="55" t="s">
        <v>49</v>
      </c>
      <c r="AF152" s="72" t="s">
        <v>56</v>
      </c>
      <c r="AG152" s="72" t="s">
        <v>57</v>
      </c>
      <c r="AH152" s="72" t="s">
        <v>58</v>
      </c>
      <c r="AI152" s="54" t="s">
        <v>56</v>
      </c>
      <c r="AJ152" s="54" t="s">
        <v>60</v>
      </c>
      <c r="AK152" s="54" t="s">
        <v>61</v>
      </c>
    </row>
    <row r="153" spans="1:37" ht="36" hidden="1">
      <c r="A153" s="2">
        <v>42102</v>
      </c>
      <c r="B153" s="67" t="s">
        <v>126</v>
      </c>
      <c r="C153" s="67" t="s">
        <v>144</v>
      </c>
      <c r="D153" s="67" t="s">
        <v>81</v>
      </c>
      <c r="E153" s="67" t="s">
        <v>213</v>
      </c>
      <c r="F153" s="67" t="s">
        <v>79</v>
      </c>
      <c r="G153" s="91">
        <v>5694000</v>
      </c>
      <c r="H153" s="2" t="s">
        <v>69</v>
      </c>
      <c r="I153" s="67" t="s">
        <v>70</v>
      </c>
      <c r="J153" s="2" t="s">
        <v>1121</v>
      </c>
      <c r="K153" s="2" t="s">
        <v>49</v>
      </c>
      <c r="L153" s="67"/>
      <c r="M153" s="39" t="s">
        <v>728</v>
      </c>
      <c r="N153" s="2" t="s">
        <v>84</v>
      </c>
      <c r="O153" s="67" t="s">
        <v>585</v>
      </c>
      <c r="P153" s="45" t="s">
        <v>71</v>
      </c>
      <c r="Q153" s="46" t="s">
        <v>71</v>
      </c>
      <c r="R153" s="2">
        <v>4</v>
      </c>
      <c r="S153" s="45" t="s">
        <v>47</v>
      </c>
      <c r="T153" s="43" t="s">
        <v>84</v>
      </c>
      <c r="U153" s="94">
        <v>5694000</v>
      </c>
      <c r="V153" s="94">
        <v>5694000</v>
      </c>
      <c r="W153" s="46" t="s">
        <v>49</v>
      </c>
      <c r="X153" s="45" t="s">
        <v>50</v>
      </c>
      <c r="Y153" s="61" t="s">
        <v>81</v>
      </c>
      <c r="Z153" s="2" t="s">
        <v>345</v>
      </c>
      <c r="AA153" s="1" t="s">
        <v>81</v>
      </c>
      <c r="AB153" s="67" t="s">
        <v>586</v>
      </c>
      <c r="AC153" s="76" t="s">
        <v>347</v>
      </c>
      <c r="AD153" s="55" t="s">
        <v>49</v>
      </c>
      <c r="AE153" s="55" t="s">
        <v>49</v>
      </c>
      <c r="AF153" s="72" t="s">
        <v>56</v>
      </c>
      <c r="AG153" s="72" t="s">
        <v>57</v>
      </c>
      <c r="AH153" s="72" t="s">
        <v>58</v>
      </c>
      <c r="AI153" s="54" t="s">
        <v>56</v>
      </c>
      <c r="AJ153" s="54" t="s">
        <v>60</v>
      </c>
      <c r="AK153" s="54" t="s">
        <v>61</v>
      </c>
    </row>
    <row r="154" spans="1:37" ht="36" hidden="1">
      <c r="A154" s="2">
        <v>42102</v>
      </c>
      <c r="B154" s="67" t="s">
        <v>126</v>
      </c>
      <c r="C154" s="67" t="s">
        <v>144</v>
      </c>
      <c r="D154" s="67" t="s">
        <v>81</v>
      </c>
      <c r="E154" s="67" t="s">
        <v>213</v>
      </c>
      <c r="F154" s="67" t="s">
        <v>79</v>
      </c>
      <c r="G154" s="91">
        <v>5694000</v>
      </c>
      <c r="H154" s="2" t="s">
        <v>69</v>
      </c>
      <c r="I154" s="67" t="s">
        <v>70</v>
      </c>
      <c r="J154" s="2" t="s">
        <v>1122</v>
      </c>
      <c r="K154" s="2" t="s">
        <v>49</v>
      </c>
      <c r="L154" s="67"/>
      <c r="M154" s="39" t="s">
        <v>731</v>
      </c>
      <c r="N154" s="2" t="s">
        <v>84</v>
      </c>
      <c r="O154" s="67" t="s">
        <v>588</v>
      </c>
      <c r="P154" s="45" t="s">
        <v>71</v>
      </c>
      <c r="Q154" s="46" t="s">
        <v>71</v>
      </c>
      <c r="R154" s="2">
        <v>4</v>
      </c>
      <c r="S154" s="45" t="s">
        <v>47</v>
      </c>
      <c r="T154" s="43" t="s">
        <v>84</v>
      </c>
      <c r="U154" s="94">
        <v>5694000</v>
      </c>
      <c r="V154" s="94">
        <v>5694000</v>
      </c>
      <c r="W154" s="46" t="s">
        <v>49</v>
      </c>
      <c r="X154" s="45" t="s">
        <v>50</v>
      </c>
      <c r="Y154" s="61" t="s">
        <v>81</v>
      </c>
      <c r="Z154" s="2" t="s">
        <v>345</v>
      </c>
      <c r="AA154" s="1" t="s">
        <v>81</v>
      </c>
      <c r="AB154" s="67" t="s">
        <v>589</v>
      </c>
      <c r="AC154" s="76" t="s">
        <v>347</v>
      </c>
      <c r="AD154" s="55" t="s">
        <v>49</v>
      </c>
      <c r="AE154" s="55" t="s">
        <v>49</v>
      </c>
      <c r="AF154" s="72" t="s">
        <v>56</v>
      </c>
      <c r="AG154" s="72" t="s">
        <v>57</v>
      </c>
      <c r="AH154" s="72" t="s">
        <v>58</v>
      </c>
      <c r="AI154" s="54" t="s">
        <v>56</v>
      </c>
      <c r="AJ154" s="54" t="s">
        <v>60</v>
      </c>
      <c r="AK154" s="54" t="s">
        <v>61</v>
      </c>
    </row>
    <row r="155" spans="1:37" ht="36" hidden="1">
      <c r="A155" s="2">
        <v>42102</v>
      </c>
      <c r="B155" s="67" t="s">
        <v>126</v>
      </c>
      <c r="C155" s="67" t="s">
        <v>144</v>
      </c>
      <c r="D155" s="67" t="s">
        <v>81</v>
      </c>
      <c r="E155" s="67" t="s">
        <v>213</v>
      </c>
      <c r="F155" s="67" t="s">
        <v>79</v>
      </c>
      <c r="G155" s="91">
        <v>5694000</v>
      </c>
      <c r="H155" s="2" t="s">
        <v>69</v>
      </c>
      <c r="I155" s="67" t="s">
        <v>70</v>
      </c>
      <c r="J155" s="2" t="s">
        <v>1123</v>
      </c>
      <c r="K155" s="2" t="s">
        <v>49</v>
      </c>
      <c r="L155" s="67"/>
      <c r="M155" s="39" t="s">
        <v>734</v>
      </c>
      <c r="N155" s="2" t="s">
        <v>84</v>
      </c>
      <c r="O155" s="67" t="s">
        <v>591</v>
      </c>
      <c r="P155" s="45" t="s">
        <v>71</v>
      </c>
      <c r="Q155" s="46" t="s">
        <v>71</v>
      </c>
      <c r="R155" s="2">
        <v>4</v>
      </c>
      <c r="S155" s="45" t="s">
        <v>47</v>
      </c>
      <c r="T155" s="43" t="s">
        <v>84</v>
      </c>
      <c r="U155" s="94">
        <v>5694000</v>
      </c>
      <c r="V155" s="94">
        <v>5694000</v>
      </c>
      <c r="W155" s="46" t="s">
        <v>49</v>
      </c>
      <c r="X155" s="45" t="s">
        <v>50</v>
      </c>
      <c r="Y155" s="61" t="s">
        <v>81</v>
      </c>
      <c r="Z155" s="2" t="s">
        <v>345</v>
      </c>
      <c r="AA155" s="1" t="s">
        <v>81</v>
      </c>
      <c r="AB155" s="67" t="s">
        <v>592</v>
      </c>
      <c r="AC155" s="76" t="s">
        <v>347</v>
      </c>
      <c r="AD155" s="55" t="s">
        <v>49</v>
      </c>
      <c r="AE155" s="55" t="s">
        <v>49</v>
      </c>
      <c r="AF155" s="72" t="s">
        <v>56</v>
      </c>
      <c r="AG155" s="72" t="s">
        <v>57</v>
      </c>
      <c r="AH155" s="72" t="s">
        <v>58</v>
      </c>
      <c r="AI155" s="54" t="s">
        <v>56</v>
      </c>
      <c r="AJ155" s="54" t="s">
        <v>60</v>
      </c>
      <c r="AK155" s="54" t="s">
        <v>61</v>
      </c>
    </row>
    <row r="156" spans="1:37" ht="36" hidden="1">
      <c r="A156" s="2">
        <v>42102</v>
      </c>
      <c r="B156" s="67" t="s">
        <v>126</v>
      </c>
      <c r="C156" s="67" t="s">
        <v>144</v>
      </c>
      <c r="D156" s="67" t="s">
        <v>81</v>
      </c>
      <c r="E156" s="67" t="s">
        <v>213</v>
      </c>
      <c r="F156" s="67" t="s">
        <v>79</v>
      </c>
      <c r="G156" s="91">
        <v>5694000</v>
      </c>
      <c r="H156" s="2" t="s">
        <v>69</v>
      </c>
      <c r="I156" s="67" t="s">
        <v>70</v>
      </c>
      <c r="J156" s="2" t="s">
        <v>1124</v>
      </c>
      <c r="K156" s="2" t="s">
        <v>49</v>
      </c>
      <c r="L156" s="67"/>
      <c r="M156" s="39" t="s">
        <v>737</v>
      </c>
      <c r="N156" s="2" t="s">
        <v>84</v>
      </c>
      <c r="O156" s="67" t="s">
        <v>594</v>
      </c>
      <c r="P156" s="45" t="s">
        <v>71</v>
      </c>
      <c r="Q156" s="46" t="s">
        <v>71</v>
      </c>
      <c r="R156" s="2">
        <v>4</v>
      </c>
      <c r="S156" s="45" t="s">
        <v>47</v>
      </c>
      <c r="T156" s="43" t="s">
        <v>84</v>
      </c>
      <c r="U156" s="94">
        <v>5694000</v>
      </c>
      <c r="V156" s="94">
        <v>5694000</v>
      </c>
      <c r="W156" s="46" t="s">
        <v>49</v>
      </c>
      <c r="X156" s="45" t="s">
        <v>50</v>
      </c>
      <c r="Y156" s="61" t="s">
        <v>81</v>
      </c>
      <c r="Z156" s="2" t="s">
        <v>345</v>
      </c>
      <c r="AA156" s="1" t="s">
        <v>81</v>
      </c>
      <c r="AB156" s="67" t="s">
        <v>595</v>
      </c>
      <c r="AC156" s="76" t="s">
        <v>347</v>
      </c>
      <c r="AD156" s="55" t="s">
        <v>49</v>
      </c>
      <c r="AE156" s="55" t="s">
        <v>49</v>
      </c>
      <c r="AF156" s="72" t="s">
        <v>56</v>
      </c>
      <c r="AG156" s="72" t="s">
        <v>57</v>
      </c>
      <c r="AH156" s="72" t="s">
        <v>58</v>
      </c>
      <c r="AI156" s="54" t="s">
        <v>56</v>
      </c>
      <c r="AJ156" s="54" t="s">
        <v>60</v>
      </c>
      <c r="AK156" s="54" t="s">
        <v>61</v>
      </c>
    </row>
    <row r="157" spans="1:37" ht="36" hidden="1">
      <c r="A157" s="2">
        <v>42102</v>
      </c>
      <c r="B157" s="67" t="s">
        <v>126</v>
      </c>
      <c r="C157" s="67" t="s">
        <v>144</v>
      </c>
      <c r="D157" s="67" t="s">
        <v>81</v>
      </c>
      <c r="E157" s="67" t="s">
        <v>213</v>
      </c>
      <c r="F157" s="67" t="s">
        <v>79</v>
      </c>
      <c r="G157" s="91">
        <v>5694000</v>
      </c>
      <c r="H157" s="2" t="s">
        <v>69</v>
      </c>
      <c r="I157" s="67" t="s">
        <v>70</v>
      </c>
      <c r="J157" s="2" t="s">
        <v>1125</v>
      </c>
      <c r="K157" s="2" t="s">
        <v>49</v>
      </c>
      <c r="L157" s="67"/>
      <c r="M157" s="39" t="s">
        <v>739</v>
      </c>
      <c r="N157" s="2" t="s">
        <v>84</v>
      </c>
      <c r="O157" s="67" t="s">
        <v>597</v>
      </c>
      <c r="P157" s="45" t="s">
        <v>71</v>
      </c>
      <c r="Q157" s="46" t="s">
        <v>71</v>
      </c>
      <c r="R157" s="2">
        <v>4</v>
      </c>
      <c r="S157" s="45" t="s">
        <v>47</v>
      </c>
      <c r="T157" s="43" t="s">
        <v>84</v>
      </c>
      <c r="U157" s="94">
        <v>5694000</v>
      </c>
      <c r="V157" s="94">
        <v>5694000</v>
      </c>
      <c r="W157" s="46" t="s">
        <v>49</v>
      </c>
      <c r="X157" s="45" t="s">
        <v>50</v>
      </c>
      <c r="Y157" s="61" t="s">
        <v>81</v>
      </c>
      <c r="Z157" s="2" t="s">
        <v>345</v>
      </c>
      <c r="AA157" s="1" t="s">
        <v>81</v>
      </c>
      <c r="AB157" s="67" t="s">
        <v>598</v>
      </c>
      <c r="AC157" s="76" t="s">
        <v>347</v>
      </c>
      <c r="AD157" s="55" t="s">
        <v>49</v>
      </c>
      <c r="AE157" s="55" t="s">
        <v>49</v>
      </c>
      <c r="AF157" s="72" t="s">
        <v>56</v>
      </c>
      <c r="AG157" s="72" t="s">
        <v>57</v>
      </c>
      <c r="AH157" s="72" t="s">
        <v>58</v>
      </c>
      <c r="AI157" s="54" t="s">
        <v>56</v>
      </c>
      <c r="AJ157" s="54" t="s">
        <v>60</v>
      </c>
      <c r="AK157" s="54" t="s">
        <v>61</v>
      </c>
    </row>
    <row r="158" spans="1:37" ht="36" hidden="1">
      <c r="A158" s="2">
        <v>42102</v>
      </c>
      <c r="B158" s="67" t="s">
        <v>126</v>
      </c>
      <c r="C158" s="67" t="s">
        <v>144</v>
      </c>
      <c r="D158" s="67" t="s">
        <v>81</v>
      </c>
      <c r="E158" s="67" t="s">
        <v>213</v>
      </c>
      <c r="F158" s="67" t="s">
        <v>79</v>
      </c>
      <c r="G158" s="91">
        <v>2847000</v>
      </c>
      <c r="H158" s="2" t="s">
        <v>69</v>
      </c>
      <c r="I158" s="67" t="s">
        <v>70</v>
      </c>
      <c r="J158" s="2" t="s">
        <v>1126</v>
      </c>
      <c r="K158" s="2" t="s">
        <v>49</v>
      </c>
      <c r="L158" s="67"/>
      <c r="M158" s="39" t="s">
        <v>741</v>
      </c>
      <c r="N158" s="2" t="s">
        <v>84</v>
      </c>
      <c r="O158" s="67" t="s">
        <v>600</v>
      </c>
      <c r="P158" s="45" t="s">
        <v>71</v>
      </c>
      <c r="Q158" s="46" t="s">
        <v>71</v>
      </c>
      <c r="R158" s="2">
        <v>4</v>
      </c>
      <c r="S158" s="45" t="s">
        <v>47</v>
      </c>
      <c r="T158" s="43" t="s">
        <v>84</v>
      </c>
      <c r="U158" s="94">
        <v>2847000</v>
      </c>
      <c r="V158" s="94">
        <v>2847000</v>
      </c>
      <c r="W158" s="46" t="s">
        <v>49</v>
      </c>
      <c r="X158" s="45" t="s">
        <v>50</v>
      </c>
      <c r="Y158" s="61" t="s">
        <v>81</v>
      </c>
      <c r="Z158" s="2" t="s">
        <v>345</v>
      </c>
      <c r="AA158" s="1" t="s">
        <v>81</v>
      </c>
      <c r="AB158" s="67" t="s">
        <v>601</v>
      </c>
      <c r="AC158" s="76" t="s">
        <v>347</v>
      </c>
      <c r="AD158" s="55" t="s">
        <v>49</v>
      </c>
      <c r="AE158" s="55" t="s">
        <v>49</v>
      </c>
      <c r="AF158" s="72" t="s">
        <v>56</v>
      </c>
      <c r="AG158" s="72" t="s">
        <v>57</v>
      </c>
      <c r="AH158" s="72" t="s">
        <v>58</v>
      </c>
      <c r="AI158" s="54" t="s">
        <v>56</v>
      </c>
      <c r="AJ158" s="54" t="s">
        <v>60</v>
      </c>
      <c r="AK158" s="54" t="s">
        <v>61</v>
      </c>
    </row>
    <row r="159" spans="1:37" ht="36" hidden="1">
      <c r="A159" s="2">
        <v>42102</v>
      </c>
      <c r="B159" s="67" t="s">
        <v>126</v>
      </c>
      <c r="C159" s="67" t="s">
        <v>144</v>
      </c>
      <c r="D159" s="67" t="s">
        <v>81</v>
      </c>
      <c r="E159" s="67" t="s">
        <v>213</v>
      </c>
      <c r="F159" s="67" t="s">
        <v>79</v>
      </c>
      <c r="G159" s="91">
        <v>2847000</v>
      </c>
      <c r="H159" s="2" t="s">
        <v>69</v>
      </c>
      <c r="I159" s="67" t="s">
        <v>70</v>
      </c>
      <c r="J159" s="2" t="s">
        <v>1127</v>
      </c>
      <c r="K159" s="2" t="s">
        <v>49</v>
      </c>
      <c r="L159" s="67"/>
      <c r="M159" s="39" t="s">
        <v>744</v>
      </c>
      <c r="N159" s="2" t="s">
        <v>84</v>
      </c>
      <c r="O159" s="67" t="s">
        <v>603</v>
      </c>
      <c r="P159" s="45" t="s">
        <v>71</v>
      </c>
      <c r="Q159" s="46" t="s">
        <v>71</v>
      </c>
      <c r="R159" s="2">
        <v>4</v>
      </c>
      <c r="S159" s="45" t="s">
        <v>47</v>
      </c>
      <c r="T159" s="43" t="s">
        <v>84</v>
      </c>
      <c r="U159" s="94">
        <v>2847000</v>
      </c>
      <c r="V159" s="94">
        <v>2847000</v>
      </c>
      <c r="W159" s="46" t="s">
        <v>49</v>
      </c>
      <c r="X159" s="45" t="s">
        <v>50</v>
      </c>
      <c r="Y159" s="61" t="s">
        <v>81</v>
      </c>
      <c r="Z159" s="2" t="s">
        <v>345</v>
      </c>
      <c r="AA159" s="1" t="s">
        <v>81</v>
      </c>
      <c r="AB159" s="67" t="s">
        <v>604</v>
      </c>
      <c r="AC159" s="76" t="s">
        <v>347</v>
      </c>
      <c r="AD159" s="55" t="s">
        <v>49</v>
      </c>
      <c r="AE159" s="55" t="s">
        <v>49</v>
      </c>
      <c r="AF159" s="72" t="s">
        <v>56</v>
      </c>
      <c r="AG159" s="72" t="s">
        <v>57</v>
      </c>
      <c r="AH159" s="72" t="s">
        <v>58</v>
      </c>
      <c r="AI159" s="54" t="s">
        <v>56</v>
      </c>
      <c r="AJ159" s="54" t="s">
        <v>60</v>
      </c>
      <c r="AK159" s="54" t="s">
        <v>61</v>
      </c>
    </row>
    <row r="160" spans="1:37" ht="36" hidden="1">
      <c r="A160" s="2">
        <v>42102</v>
      </c>
      <c r="B160" s="67" t="s">
        <v>126</v>
      </c>
      <c r="C160" s="67" t="s">
        <v>144</v>
      </c>
      <c r="D160" s="67" t="s">
        <v>81</v>
      </c>
      <c r="E160" s="67" t="s">
        <v>213</v>
      </c>
      <c r="F160" s="67" t="s">
        <v>79</v>
      </c>
      <c r="G160" s="91">
        <v>2847000</v>
      </c>
      <c r="H160" s="2" t="s">
        <v>69</v>
      </c>
      <c r="I160" s="67" t="s">
        <v>70</v>
      </c>
      <c r="J160" s="2" t="s">
        <v>1128</v>
      </c>
      <c r="K160" s="2" t="s">
        <v>49</v>
      </c>
      <c r="L160" s="67"/>
      <c r="M160" s="39" t="s">
        <v>747</v>
      </c>
      <c r="N160" s="2" t="s">
        <v>84</v>
      </c>
      <c r="O160" s="67" t="s">
        <v>606</v>
      </c>
      <c r="P160" s="45" t="s">
        <v>71</v>
      </c>
      <c r="Q160" s="46" t="s">
        <v>71</v>
      </c>
      <c r="R160" s="2">
        <v>4</v>
      </c>
      <c r="S160" s="45" t="s">
        <v>47</v>
      </c>
      <c r="T160" s="43" t="s">
        <v>84</v>
      </c>
      <c r="U160" s="94">
        <v>2847000</v>
      </c>
      <c r="V160" s="94">
        <v>2847000</v>
      </c>
      <c r="W160" s="46" t="s">
        <v>49</v>
      </c>
      <c r="X160" s="45" t="s">
        <v>50</v>
      </c>
      <c r="Y160" s="61" t="s">
        <v>81</v>
      </c>
      <c r="Z160" s="2" t="s">
        <v>345</v>
      </c>
      <c r="AA160" s="1" t="s">
        <v>81</v>
      </c>
      <c r="AB160" s="67" t="s">
        <v>607</v>
      </c>
      <c r="AC160" s="76" t="s">
        <v>347</v>
      </c>
      <c r="AD160" s="55" t="s">
        <v>49</v>
      </c>
      <c r="AE160" s="55" t="s">
        <v>49</v>
      </c>
      <c r="AF160" s="72" t="s">
        <v>56</v>
      </c>
      <c r="AG160" s="72" t="s">
        <v>57</v>
      </c>
      <c r="AH160" s="72" t="s">
        <v>58</v>
      </c>
      <c r="AI160" s="54" t="s">
        <v>56</v>
      </c>
      <c r="AJ160" s="54" t="s">
        <v>60</v>
      </c>
      <c r="AK160" s="54" t="s">
        <v>61</v>
      </c>
    </row>
    <row r="161" spans="1:37" ht="36" hidden="1">
      <c r="A161" s="2">
        <v>42102</v>
      </c>
      <c r="B161" s="67" t="s">
        <v>126</v>
      </c>
      <c r="C161" s="67" t="s">
        <v>144</v>
      </c>
      <c r="D161" s="67" t="s">
        <v>81</v>
      </c>
      <c r="E161" s="67" t="s">
        <v>213</v>
      </c>
      <c r="F161" s="67" t="s">
        <v>79</v>
      </c>
      <c r="G161" s="91">
        <v>2847000</v>
      </c>
      <c r="H161" s="2" t="s">
        <v>69</v>
      </c>
      <c r="I161" s="67" t="s">
        <v>70</v>
      </c>
      <c r="J161" s="2" t="s">
        <v>1129</v>
      </c>
      <c r="K161" s="2" t="s">
        <v>49</v>
      </c>
      <c r="L161" s="67"/>
      <c r="M161" s="39" t="s">
        <v>750</v>
      </c>
      <c r="N161" s="2" t="s">
        <v>84</v>
      </c>
      <c r="O161" s="67" t="s">
        <v>609</v>
      </c>
      <c r="P161" s="45" t="s">
        <v>71</v>
      </c>
      <c r="Q161" s="46" t="s">
        <v>71</v>
      </c>
      <c r="R161" s="2">
        <v>4</v>
      </c>
      <c r="S161" s="45" t="s">
        <v>47</v>
      </c>
      <c r="T161" s="43" t="s">
        <v>84</v>
      </c>
      <c r="U161" s="94">
        <v>2847000</v>
      </c>
      <c r="V161" s="94">
        <v>2847000</v>
      </c>
      <c r="W161" s="46" t="s">
        <v>49</v>
      </c>
      <c r="X161" s="45" t="s">
        <v>50</v>
      </c>
      <c r="Y161" s="61" t="s">
        <v>81</v>
      </c>
      <c r="Z161" s="2" t="s">
        <v>345</v>
      </c>
      <c r="AA161" s="1" t="s">
        <v>81</v>
      </c>
      <c r="AB161" s="67" t="s">
        <v>610</v>
      </c>
      <c r="AC161" s="76" t="s">
        <v>347</v>
      </c>
      <c r="AD161" s="55" t="s">
        <v>49</v>
      </c>
      <c r="AE161" s="55" t="s">
        <v>49</v>
      </c>
      <c r="AF161" s="72" t="s">
        <v>56</v>
      </c>
      <c r="AG161" s="72" t="s">
        <v>57</v>
      </c>
      <c r="AH161" s="72" t="s">
        <v>58</v>
      </c>
      <c r="AI161" s="54" t="s">
        <v>56</v>
      </c>
      <c r="AJ161" s="54" t="s">
        <v>60</v>
      </c>
      <c r="AK161" s="54" t="s">
        <v>61</v>
      </c>
    </row>
    <row r="162" spans="1:37" ht="36" hidden="1">
      <c r="A162" s="2">
        <v>42102</v>
      </c>
      <c r="B162" s="67" t="s">
        <v>126</v>
      </c>
      <c r="C162" s="67" t="s">
        <v>144</v>
      </c>
      <c r="D162" s="67" t="s">
        <v>81</v>
      </c>
      <c r="E162" s="67" t="s">
        <v>213</v>
      </c>
      <c r="F162" s="67" t="s">
        <v>79</v>
      </c>
      <c r="G162" s="91">
        <v>2847000</v>
      </c>
      <c r="H162" s="2" t="s">
        <v>69</v>
      </c>
      <c r="I162" s="67" t="s">
        <v>70</v>
      </c>
      <c r="J162" s="2" t="s">
        <v>1130</v>
      </c>
      <c r="K162" s="2" t="s">
        <v>49</v>
      </c>
      <c r="L162" s="67"/>
      <c r="M162" s="39" t="s">
        <v>1131</v>
      </c>
      <c r="N162" s="2" t="s">
        <v>84</v>
      </c>
      <c r="O162" s="67" t="s">
        <v>612</v>
      </c>
      <c r="P162" s="45" t="s">
        <v>71</v>
      </c>
      <c r="Q162" s="46" t="s">
        <v>71</v>
      </c>
      <c r="R162" s="2">
        <v>4</v>
      </c>
      <c r="S162" s="45" t="s">
        <v>47</v>
      </c>
      <c r="T162" s="43" t="s">
        <v>84</v>
      </c>
      <c r="U162" s="94">
        <v>2847000</v>
      </c>
      <c r="V162" s="94">
        <v>2847000</v>
      </c>
      <c r="W162" s="46" t="s">
        <v>49</v>
      </c>
      <c r="X162" s="45" t="s">
        <v>50</v>
      </c>
      <c r="Y162" s="62" t="s">
        <v>81</v>
      </c>
      <c r="Z162" s="2" t="s">
        <v>345</v>
      </c>
      <c r="AA162" s="1" t="s">
        <v>81</v>
      </c>
      <c r="AB162" s="67" t="s">
        <v>613</v>
      </c>
      <c r="AC162" s="76" t="s">
        <v>347</v>
      </c>
      <c r="AD162" s="55" t="s">
        <v>49</v>
      </c>
      <c r="AE162" s="55" t="s">
        <v>49</v>
      </c>
      <c r="AF162" s="72" t="s">
        <v>56</v>
      </c>
      <c r="AG162" s="72" t="s">
        <v>57</v>
      </c>
      <c r="AH162" s="72" t="s">
        <v>58</v>
      </c>
      <c r="AI162" s="54" t="s">
        <v>56</v>
      </c>
      <c r="AJ162" s="54" t="s">
        <v>60</v>
      </c>
      <c r="AK162" s="54" t="s">
        <v>61</v>
      </c>
    </row>
    <row r="163" spans="1:37" ht="36" hidden="1">
      <c r="A163" s="2">
        <v>42102</v>
      </c>
      <c r="B163" s="67" t="s">
        <v>126</v>
      </c>
      <c r="C163" s="67" t="s">
        <v>144</v>
      </c>
      <c r="D163" s="67" t="s">
        <v>81</v>
      </c>
      <c r="E163" s="67" t="s">
        <v>213</v>
      </c>
      <c r="F163" s="67" t="s">
        <v>79</v>
      </c>
      <c r="G163" s="91">
        <v>2847000</v>
      </c>
      <c r="H163" s="2" t="s">
        <v>69</v>
      </c>
      <c r="I163" s="67" t="s">
        <v>70</v>
      </c>
      <c r="J163" s="2" t="s">
        <v>1132</v>
      </c>
      <c r="K163" s="2" t="s">
        <v>49</v>
      </c>
      <c r="L163" s="67"/>
      <c r="M163" s="39" t="s">
        <v>1133</v>
      </c>
      <c r="N163" s="2" t="s">
        <v>84</v>
      </c>
      <c r="O163" s="67" t="s">
        <v>615</v>
      </c>
      <c r="P163" s="45" t="s">
        <v>71</v>
      </c>
      <c r="Q163" s="46" t="s">
        <v>71</v>
      </c>
      <c r="R163" s="2">
        <v>4</v>
      </c>
      <c r="S163" s="45" t="s">
        <v>47</v>
      </c>
      <c r="T163" s="43" t="s">
        <v>84</v>
      </c>
      <c r="U163" s="94">
        <v>2847000</v>
      </c>
      <c r="V163" s="94">
        <v>2847000</v>
      </c>
      <c r="W163" s="46" t="s">
        <v>49</v>
      </c>
      <c r="X163" s="45" t="s">
        <v>50</v>
      </c>
      <c r="Y163" s="61" t="s">
        <v>81</v>
      </c>
      <c r="Z163" s="2" t="s">
        <v>345</v>
      </c>
      <c r="AA163" s="1" t="s">
        <v>81</v>
      </c>
      <c r="AB163" s="67" t="s">
        <v>616</v>
      </c>
      <c r="AC163" s="76" t="s">
        <v>347</v>
      </c>
      <c r="AD163" s="55" t="s">
        <v>49</v>
      </c>
      <c r="AE163" s="55" t="s">
        <v>49</v>
      </c>
      <c r="AF163" s="72" t="s">
        <v>56</v>
      </c>
      <c r="AG163" s="72" t="s">
        <v>57</v>
      </c>
      <c r="AH163" s="72" t="s">
        <v>58</v>
      </c>
      <c r="AI163" s="54" t="s">
        <v>56</v>
      </c>
      <c r="AJ163" s="54" t="s">
        <v>60</v>
      </c>
      <c r="AK163" s="54" t="s">
        <v>61</v>
      </c>
    </row>
    <row r="164" spans="1:37" ht="36" hidden="1">
      <c r="A164" s="2">
        <v>42102</v>
      </c>
      <c r="B164" s="67" t="s">
        <v>126</v>
      </c>
      <c r="C164" s="67" t="s">
        <v>144</v>
      </c>
      <c r="D164" s="67" t="s">
        <v>81</v>
      </c>
      <c r="E164" s="67" t="s">
        <v>213</v>
      </c>
      <c r="F164" s="67" t="s">
        <v>79</v>
      </c>
      <c r="G164" s="91">
        <v>2847000</v>
      </c>
      <c r="H164" s="2" t="s">
        <v>69</v>
      </c>
      <c r="I164" s="67" t="s">
        <v>70</v>
      </c>
      <c r="J164" s="2" t="s">
        <v>1134</v>
      </c>
      <c r="K164" s="2" t="s">
        <v>49</v>
      </c>
      <c r="L164" s="67"/>
      <c r="M164" s="39" t="s">
        <v>1135</v>
      </c>
      <c r="N164" s="2" t="s">
        <v>84</v>
      </c>
      <c r="O164" s="67" t="s">
        <v>618</v>
      </c>
      <c r="P164" s="45" t="s">
        <v>71</v>
      </c>
      <c r="Q164" s="46" t="s">
        <v>71</v>
      </c>
      <c r="R164" s="2">
        <v>4</v>
      </c>
      <c r="S164" s="45" t="s">
        <v>47</v>
      </c>
      <c r="T164" s="43" t="s">
        <v>84</v>
      </c>
      <c r="U164" s="94">
        <v>2847000</v>
      </c>
      <c r="V164" s="94">
        <v>2847000</v>
      </c>
      <c r="W164" s="46" t="s">
        <v>49</v>
      </c>
      <c r="X164" s="45" t="s">
        <v>50</v>
      </c>
      <c r="Y164" s="61" t="s">
        <v>81</v>
      </c>
      <c r="Z164" s="2" t="s">
        <v>345</v>
      </c>
      <c r="AA164" s="1" t="s">
        <v>81</v>
      </c>
      <c r="AB164" s="67" t="s">
        <v>619</v>
      </c>
      <c r="AC164" s="76" t="s">
        <v>347</v>
      </c>
      <c r="AD164" s="55" t="s">
        <v>49</v>
      </c>
      <c r="AE164" s="55" t="s">
        <v>49</v>
      </c>
      <c r="AF164" s="72" t="s">
        <v>56</v>
      </c>
      <c r="AG164" s="72" t="s">
        <v>57</v>
      </c>
      <c r="AH164" s="72" t="s">
        <v>58</v>
      </c>
      <c r="AI164" s="54" t="s">
        <v>56</v>
      </c>
      <c r="AJ164" s="54" t="s">
        <v>60</v>
      </c>
      <c r="AK164" s="54" t="s">
        <v>61</v>
      </c>
    </row>
    <row r="165" spans="1:37" ht="36" hidden="1">
      <c r="A165" s="2">
        <v>42102</v>
      </c>
      <c r="B165" s="67" t="s">
        <v>126</v>
      </c>
      <c r="C165" s="67" t="s">
        <v>144</v>
      </c>
      <c r="D165" s="67" t="s">
        <v>81</v>
      </c>
      <c r="E165" s="67" t="s">
        <v>213</v>
      </c>
      <c r="F165" s="67" t="s">
        <v>79</v>
      </c>
      <c r="G165" s="91">
        <v>2847000</v>
      </c>
      <c r="H165" s="2" t="s">
        <v>69</v>
      </c>
      <c r="I165" s="67" t="s">
        <v>70</v>
      </c>
      <c r="J165" s="2" t="s">
        <v>1136</v>
      </c>
      <c r="K165" s="2" t="s">
        <v>49</v>
      </c>
      <c r="L165" s="67"/>
      <c r="M165" s="39" t="s">
        <v>1137</v>
      </c>
      <c r="N165" s="2" t="s">
        <v>84</v>
      </c>
      <c r="O165" s="67" t="s">
        <v>621</v>
      </c>
      <c r="P165" s="45" t="s">
        <v>71</v>
      </c>
      <c r="Q165" s="46" t="s">
        <v>71</v>
      </c>
      <c r="R165" s="2">
        <v>4</v>
      </c>
      <c r="S165" s="45" t="s">
        <v>47</v>
      </c>
      <c r="T165" s="43" t="s">
        <v>84</v>
      </c>
      <c r="U165" s="94">
        <v>2847000</v>
      </c>
      <c r="V165" s="94">
        <v>2847000</v>
      </c>
      <c r="W165" s="46" t="s">
        <v>49</v>
      </c>
      <c r="X165" s="45" t="s">
        <v>50</v>
      </c>
      <c r="Y165" s="61" t="s">
        <v>81</v>
      </c>
      <c r="Z165" s="2" t="s">
        <v>345</v>
      </c>
      <c r="AA165" s="1" t="s">
        <v>81</v>
      </c>
      <c r="AB165" s="67" t="s">
        <v>622</v>
      </c>
      <c r="AC165" s="76" t="s">
        <v>347</v>
      </c>
      <c r="AD165" s="55" t="s">
        <v>49</v>
      </c>
      <c r="AE165" s="55" t="s">
        <v>49</v>
      </c>
      <c r="AF165" s="72" t="s">
        <v>56</v>
      </c>
      <c r="AG165" s="72" t="s">
        <v>57</v>
      </c>
      <c r="AH165" s="72" t="s">
        <v>58</v>
      </c>
      <c r="AI165" s="54" t="s">
        <v>56</v>
      </c>
      <c r="AJ165" s="54" t="s">
        <v>60</v>
      </c>
      <c r="AK165" s="54" t="s">
        <v>61</v>
      </c>
    </row>
    <row r="166" spans="1:37" ht="36" hidden="1">
      <c r="A166" s="2">
        <v>42102</v>
      </c>
      <c r="B166" s="67" t="s">
        <v>126</v>
      </c>
      <c r="C166" s="67" t="s">
        <v>144</v>
      </c>
      <c r="D166" s="67" t="s">
        <v>81</v>
      </c>
      <c r="E166" s="67" t="s">
        <v>213</v>
      </c>
      <c r="F166" s="67" t="s">
        <v>79</v>
      </c>
      <c r="G166" s="91">
        <v>2847000</v>
      </c>
      <c r="H166" s="2" t="s">
        <v>69</v>
      </c>
      <c r="I166" s="67" t="s">
        <v>70</v>
      </c>
      <c r="J166" s="2" t="s">
        <v>1138</v>
      </c>
      <c r="K166" s="2" t="s">
        <v>49</v>
      </c>
      <c r="L166" s="67"/>
      <c r="M166" s="39" t="s">
        <v>1139</v>
      </c>
      <c r="N166" s="2" t="s">
        <v>84</v>
      </c>
      <c r="O166" s="67" t="s">
        <v>624</v>
      </c>
      <c r="P166" s="45" t="s">
        <v>71</v>
      </c>
      <c r="Q166" s="46" t="s">
        <v>71</v>
      </c>
      <c r="R166" s="2">
        <v>4</v>
      </c>
      <c r="S166" s="45" t="s">
        <v>47</v>
      </c>
      <c r="T166" s="43" t="s">
        <v>84</v>
      </c>
      <c r="U166" s="94">
        <v>2847000</v>
      </c>
      <c r="V166" s="94">
        <v>2847000</v>
      </c>
      <c r="W166" s="46" t="s">
        <v>49</v>
      </c>
      <c r="X166" s="45" t="s">
        <v>50</v>
      </c>
      <c r="Y166" s="61" t="s">
        <v>81</v>
      </c>
      <c r="Z166" s="2" t="s">
        <v>345</v>
      </c>
      <c r="AA166" s="1" t="s">
        <v>81</v>
      </c>
      <c r="AB166" s="67" t="s">
        <v>625</v>
      </c>
      <c r="AC166" s="76" t="s">
        <v>347</v>
      </c>
      <c r="AD166" s="55" t="s">
        <v>49</v>
      </c>
      <c r="AE166" s="55" t="s">
        <v>49</v>
      </c>
      <c r="AF166" s="72" t="s">
        <v>56</v>
      </c>
      <c r="AG166" s="72" t="s">
        <v>57</v>
      </c>
      <c r="AH166" s="72" t="s">
        <v>58</v>
      </c>
      <c r="AI166" s="54" t="s">
        <v>56</v>
      </c>
      <c r="AJ166" s="54" t="s">
        <v>60</v>
      </c>
      <c r="AK166" s="54" t="s">
        <v>61</v>
      </c>
    </row>
    <row r="167" spans="1:37" ht="36" hidden="1">
      <c r="A167" s="2">
        <v>42102</v>
      </c>
      <c r="B167" s="67" t="s">
        <v>126</v>
      </c>
      <c r="C167" s="67" t="s">
        <v>144</v>
      </c>
      <c r="D167" s="67" t="s">
        <v>81</v>
      </c>
      <c r="E167" s="67" t="s">
        <v>213</v>
      </c>
      <c r="F167" s="67" t="s">
        <v>79</v>
      </c>
      <c r="G167" s="91">
        <v>2847000</v>
      </c>
      <c r="H167" s="2" t="s">
        <v>69</v>
      </c>
      <c r="I167" s="67" t="s">
        <v>70</v>
      </c>
      <c r="J167" s="2" t="s">
        <v>1140</v>
      </c>
      <c r="K167" s="2" t="s">
        <v>49</v>
      </c>
      <c r="L167" s="67"/>
      <c r="M167" s="39" t="s">
        <v>1141</v>
      </c>
      <c r="N167" s="2" t="s">
        <v>84</v>
      </c>
      <c r="O167" s="67" t="s">
        <v>627</v>
      </c>
      <c r="P167" s="45" t="s">
        <v>71</v>
      </c>
      <c r="Q167" s="46" t="s">
        <v>71</v>
      </c>
      <c r="R167" s="2">
        <v>4</v>
      </c>
      <c r="S167" s="45" t="s">
        <v>47</v>
      </c>
      <c r="T167" s="43" t="s">
        <v>84</v>
      </c>
      <c r="U167" s="94">
        <v>2847000</v>
      </c>
      <c r="V167" s="94">
        <v>2847000</v>
      </c>
      <c r="W167" s="46" t="s">
        <v>49</v>
      </c>
      <c r="X167" s="45" t="s">
        <v>50</v>
      </c>
      <c r="Y167" s="61" t="s">
        <v>81</v>
      </c>
      <c r="Z167" s="2" t="s">
        <v>345</v>
      </c>
      <c r="AA167" s="1" t="s">
        <v>81</v>
      </c>
      <c r="AB167" s="67" t="s">
        <v>628</v>
      </c>
      <c r="AC167" s="76" t="s">
        <v>347</v>
      </c>
      <c r="AD167" s="55" t="s">
        <v>49</v>
      </c>
      <c r="AE167" s="55" t="s">
        <v>49</v>
      </c>
      <c r="AF167" s="72" t="s">
        <v>56</v>
      </c>
      <c r="AG167" s="72" t="s">
        <v>57</v>
      </c>
      <c r="AH167" s="72" t="s">
        <v>58</v>
      </c>
      <c r="AI167" s="54" t="s">
        <v>56</v>
      </c>
      <c r="AJ167" s="54" t="s">
        <v>60</v>
      </c>
      <c r="AK167" s="54" t="s">
        <v>61</v>
      </c>
    </row>
    <row r="168" spans="1:37" ht="36" hidden="1">
      <c r="A168" s="2">
        <v>42102</v>
      </c>
      <c r="B168" s="67" t="s">
        <v>126</v>
      </c>
      <c r="C168" s="67" t="s">
        <v>144</v>
      </c>
      <c r="D168" s="67" t="s">
        <v>81</v>
      </c>
      <c r="E168" s="67" t="s">
        <v>213</v>
      </c>
      <c r="F168" s="67" t="s">
        <v>79</v>
      </c>
      <c r="G168" s="91">
        <v>2847000</v>
      </c>
      <c r="H168" s="2" t="s">
        <v>69</v>
      </c>
      <c r="I168" s="67" t="s">
        <v>70</v>
      </c>
      <c r="J168" s="2" t="s">
        <v>1142</v>
      </c>
      <c r="K168" s="2" t="s">
        <v>49</v>
      </c>
      <c r="L168" s="67"/>
      <c r="M168" s="39" t="s">
        <v>1143</v>
      </c>
      <c r="N168" s="2" t="s">
        <v>84</v>
      </c>
      <c r="O168" s="67" t="s">
        <v>630</v>
      </c>
      <c r="P168" s="45" t="s">
        <v>71</v>
      </c>
      <c r="Q168" s="46" t="s">
        <v>71</v>
      </c>
      <c r="R168" s="2">
        <v>4</v>
      </c>
      <c r="S168" s="45" t="s">
        <v>47</v>
      </c>
      <c r="T168" s="43" t="s">
        <v>84</v>
      </c>
      <c r="U168" s="94">
        <v>2847000</v>
      </c>
      <c r="V168" s="94">
        <v>2847000</v>
      </c>
      <c r="W168" s="46" t="s">
        <v>49</v>
      </c>
      <c r="X168" s="45" t="s">
        <v>50</v>
      </c>
      <c r="Y168" s="61" t="s">
        <v>81</v>
      </c>
      <c r="Z168" s="2" t="s">
        <v>345</v>
      </c>
      <c r="AA168" s="1" t="s">
        <v>81</v>
      </c>
      <c r="AB168" s="67" t="s">
        <v>631</v>
      </c>
      <c r="AC168" s="76" t="s">
        <v>347</v>
      </c>
      <c r="AD168" s="55" t="s">
        <v>49</v>
      </c>
      <c r="AE168" s="55" t="s">
        <v>49</v>
      </c>
      <c r="AF168" s="72" t="s">
        <v>56</v>
      </c>
      <c r="AG168" s="72" t="s">
        <v>57</v>
      </c>
      <c r="AH168" s="72" t="s">
        <v>58</v>
      </c>
      <c r="AI168" s="54" t="s">
        <v>56</v>
      </c>
      <c r="AJ168" s="54" t="s">
        <v>60</v>
      </c>
      <c r="AK168" s="54" t="s">
        <v>61</v>
      </c>
    </row>
    <row r="169" spans="1:37" ht="36" hidden="1">
      <c r="A169" s="2">
        <v>42102</v>
      </c>
      <c r="B169" s="67" t="s">
        <v>126</v>
      </c>
      <c r="C169" s="67" t="s">
        <v>144</v>
      </c>
      <c r="D169" s="67" t="s">
        <v>81</v>
      </c>
      <c r="E169" s="67" t="s">
        <v>213</v>
      </c>
      <c r="F169" s="67" t="s">
        <v>79</v>
      </c>
      <c r="G169" s="91">
        <v>2847000</v>
      </c>
      <c r="H169" s="2" t="s">
        <v>69</v>
      </c>
      <c r="I169" s="67" t="s">
        <v>70</v>
      </c>
      <c r="J169" s="2" t="s">
        <v>1144</v>
      </c>
      <c r="K169" s="2" t="s">
        <v>49</v>
      </c>
      <c r="L169" s="67"/>
      <c r="M169" s="39" t="s">
        <v>1145</v>
      </c>
      <c r="N169" s="2" t="s">
        <v>84</v>
      </c>
      <c r="O169" s="67" t="s">
        <v>633</v>
      </c>
      <c r="P169" s="45" t="s">
        <v>71</v>
      </c>
      <c r="Q169" s="46" t="s">
        <v>71</v>
      </c>
      <c r="R169" s="2">
        <v>4</v>
      </c>
      <c r="S169" s="45" t="s">
        <v>47</v>
      </c>
      <c r="T169" s="43" t="s">
        <v>84</v>
      </c>
      <c r="U169" s="94">
        <v>2847000</v>
      </c>
      <c r="V169" s="94">
        <v>2847000</v>
      </c>
      <c r="W169" s="46" t="s">
        <v>49</v>
      </c>
      <c r="X169" s="45" t="s">
        <v>50</v>
      </c>
      <c r="Y169" s="61" t="s">
        <v>81</v>
      </c>
      <c r="Z169" s="2" t="s">
        <v>345</v>
      </c>
      <c r="AA169" s="1" t="s">
        <v>81</v>
      </c>
      <c r="AB169" s="67" t="s">
        <v>634</v>
      </c>
      <c r="AC169" s="76" t="s">
        <v>347</v>
      </c>
      <c r="AD169" s="55" t="s">
        <v>49</v>
      </c>
      <c r="AE169" s="55" t="s">
        <v>49</v>
      </c>
      <c r="AF169" s="72" t="s">
        <v>56</v>
      </c>
      <c r="AG169" s="72" t="s">
        <v>57</v>
      </c>
      <c r="AH169" s="72" t="s">
        <v>58</v>
      </c>
      <c r="AI169" s="54" t="s">
        <v>56</v>
      </c>
      <c r="AJ169" s="54" t="s">
        <v>60</v>
      </c>
      <c r="AK169" s="54" t="s">
        <v>61</v>
      </c>
    </row>
    <row r="170" spans="1:37" ht="36" hidden="1">
      <c r="A170" s="2">
        <v>42102</v>
      </c>
      <c r="B170" s="67" t="s">
        <v>126</v>
      </c>
      <c r="C170" s="67" t="s">
        <v>144</v>
      </c>
      <c r="D170" s="67" t="s">
        <v>81</v>
      </c>
      <c r="E170" s="67" t="s">
        <v>213</v>
      </c>
      <c r="F170" s="67" t="s">
        <v>79</v>
      </c>
      <c r="G170" s="91">
        <v>2847000</v>
      </c>
      <c r="H170" s="2" t="s">
        <v>69</v>
      </c>
      <c r="I170" s="67" t="s">
        <v>70</v>
      </c>
      <c r="J170" s="2" t="s">
        <v>1146</v>
      </c>
      <c r="K170" s="2" t="s">
        <v>49</v>
      </c>
      <c r="L170" s="67"/>
      <c r="M170" s="39" t="s">
        <v>1147</v>
      </c>
      <c r="N170" s="2" t="s">
        <v>84</v>
      </c>
      <c r="O170" s="67" t="s">
        <v>636</v>
      </c>
      <c r="P170" s="45" t="s">
        <v>71</v>
      </c>
      <c r="Q170" s="46" t="s">
        <v>71</v>
      </c>
      <c r="R170" s="2">
        <v>4</v>
      </c>
      <c r="S170" s="45" t="s">
        <v>47</v>
      </c>
      <c r="T170" s="43" t="s">
        <v>84</v>
      </c>
      <c r="U170" s="94">
        <v>2847000</v>
      </c>
      <c r="V170" s="94">
        <v>2847000</v>
      </c>
      <c r="W170" s="46" t="s">
        <v>49</v>
      </c>
      <c r="X170" s="45" t="s">
        <v>50</v>
      </c>
      <c r="Y170" s="61" t="s">
        <v>81</v>
      </c>
      <c r="Z170" s="2" t="s">
        <v>345</v>
      </c>
      <c r="AA170" s="1" t="s">
        <v>81</v>
      </c>
      <c r="AB170" s="67" t="s">
        <v>637</v>
      </c>
      <c r="AC170" s="76" t="s">
        <v>347</v>
      </c>
      <c r="AD170" s="55" t="s">
        <v>49</v>
      </c>
      <c r="AE170" s="55" t="s">
        <v>49</v>
      </c>
      <c r="AF170" s="72" t="s">
        <v>56</v>
      </c>
      <c r="AG170" s="72" t="s">
        <v>57</v>
      </c>
      <c r="AH170" s="72" t="s">
        <v>58</v>
      </c>
      <c r="AI170" s="54" t="s">
        <v>56</v>
      </c>
      <c r="AJ170" s="54" t="s">
        <v>60</v>
      </c>
      <c r="AK170" s="54" t="s">
        <v>61</v>
      </c>
    </row>
    <row r="171" spans="1:37" ht="36" hidden="1">
      <c r="A171" s="2">
        <v>42102</v>
      </c>
      <c r="B171" s="67" t="s">
        <v>126</v>
      </c>
      <c r="C171" s="67" t="s">
        <v>144</v>
      </c>
      <c r="D171" s="67" t="s">
        <v>81</v>
      </c>
      <c r="E171" s="67" t="s">
        <v>213</v>
      </c>
      <c r="F171" s="67" t="s">
        <v>79</v>
      </c>
      <c r="G171" s="91">
        <v>2847000</v>
      </c>
      <c r="H171" s="2" t="s">
        <v>69</v>
      </c>
      <c r="I171" s="67" t="s">
        <v>70</v>
      </c>
      <c r="J171" s="2" t="s">
        <v>1148</v>
      </c>
      <c r="K171" s="2" t="s">
        <v>49</v>
      </c>
      <c r="L171" s="67"/>
      <c r="M171" s="39" t="s">
        <v>1149</v>
      </c>
      <c r="N171" s="2" t="s">
        <v>84</v>
      </c>
      <c r="O171" s="67" t="s">
        <v>639</v>
      </c>
      <c r="P171" s="45" t="s">
        <v>71</v>
      </c>
      <c r="Q171" s="46" t="s">
        <v>71</v>
      </c>
      <c r="R171" s="2">
        <v>4</v>
      </c>
      <c r="S171" s="45" t="s">
        <v>47</v>
      </c>
      <c r="T171" s="43" t="s">
        <v>84</v>
      </c>
      <c r="U171" s="94">
        <v>2847000</v>
      </c>
      <c r="V171" s="94">
        <v>2847000</v>
      </c>
      <c r="W171" s="46" t="s">
        <v>49</v>
      </c>
      <c r="X171" s="45" t="s">
        <v>50</v>
      </c>
      <c r="Y171" s="61" t="s">
        <v>81</v>
      </c>
      <c r="Z171" s="2" t="s">
        <v>345</v>
      </c>
      <c r="AA171" s="1" t="s">
        <v>81</v>
      </c>
      <c r="AB171" s="67" t="s">
        <v>640</v>
      </c>
      <c r="AC171" s="76" t="s">
        <v>347</v>
      </c>
      <c r="AD171" s="55" t="s">
        <v>49</v>
      </c>
      <c r="AE171" s="55" t="s">
        <v>49</v>
      </c>
      <c r="AF171" s="72" t="s">
        <v>56</v>
      </c>
      <c r="AG171" s="72" t="s">
        <v>57</v>
      </c>
      <c r="AH171" s="72" t="s">
        <v>58</v>
      </c>
      <c r="AI171" s="54" t="s">
        <v>56</v>
      </c>
      <c r="AJ171" s="54" t="s">
        <v>60</v>
      </c>
      <c r="AK171" s="54" t="s">
        <v>61</v>
      </c>
    </row>
    <row r="172" spans="1:37" ht="36" hidden="1">
      <c r="A172" s="2">
        <v>42102</v>
      </c>
      <c r="B172" s="67" t="s">
        <v>126</v>
      </c>
      <c r="C172" s="67" t="s">
        <v>144</v>
      </c>
      <c r="D172" s="67" t="s">
        <v>81</v>
      </c>
      <c r="E172" s="67" t="s">
        <v>213</v>
      </c>
      <c r="F172" s="67" t="s">
        <v>79</v>
      </c>
      <c r="G172" s="91">
        <v>2847000</v>
      </c>
      <c r="H172" s="2" t="s">
        <v>69</v>
      </c>
      <c r="I172" s="67" t="s">
        <v>70</v>
      </c>
      <c r="J172" s="2" t="s">
        <v>1150</v>
      </c>
      <c r="K172" s="2" t="s">
        <v>49</v>
      </c>
      <c r="L172" s="67"/>
      <c r="M172" s="39" t="s">
        <v>1151</v>
      </c>
      <c r="N172" s="2" t="s">
        <v>84</v>
      </c>
      <c r="O172" s="67" t="s">
        <v>642</v>
      </c>
      <c r="P172" s="45" t="s">
        <v>71</v>
      </c>
      <c r="Q172" s="46" t="s">
        <v>71</v>
      </c>
      <c r="R172" s="2">
        <v>4</v>
      </c>
      <c r="S172" s="45" t="s">
        <v>47</v>
      </c>
      <c r="T172" s="43" t="s">
        <v>84</v>
      </c>
      <c r="U172" s="94">
        <v>2847000</v>
      </c>
      <c r="V172" s="94">
        <v>2847000</v>
      </c>
      <c r="W172" s="46" t="s">
        <v>49</v>
      </c>
      <c r="X172" s="45" t="s">
        <v>50</v>
      </c>
      <c r="Y172" s="61" t="s">
        <v>81</v>
      </c>
      <c r="Z172" s="2" t="s">
        <v>345</v>
      </c>
      <c r="AA172" s="1" t="s">
        <v>81</v>
      </c>
      <c r="AB172" s="67" t="s">
        <v>643</v>
      </c>
      <c r="AC172" s="76" t="s">
        <v>347</v>
      </c>
      <c r="AD172" s="55" t="s">
        <v>49</v>
      </c>
      <c r="AE172" s="55" t="s">
        <v>49</v>
      </c>
      <c r="AF172" s="72" t="s">
        <v>56</v>
      </c>
      <c r="AG172" s="72" t="s">
        <v>57</v>
      </c>
      <c r="AH172" s="72" t="s">
        <v>58</v>
      </c>
      <c r="AI172" s="54" t="s">
        <v>56</v>
      </c>
      <c r="AJ172" s="54" t="s">
        <v>60</v>
      </c>
      <c r="AK172" s="54" t="s">
        <v>61</v>
      </c>
    </row>
    <row r="173" spans="1:37" ht="36" hidden="1">
      <c r="A173" s="2">
        <v>42102</v>
      </c>
      <c r="B173" s="67" t="s">
        <v>126</v>
      </c>
      <c r="C173" s="67" t="s">
        <v>144</v>
      </c>
      <c r="D173" s="67" t="s">
        <v>81</v>
      </c>
      <c r="E173" s="67" t="s">
        <v>213</v>
      </c>
      <c r="F173" s="67" t="s">
        <v>79</v>
      </c>
      <c r="G173" s="91">
        <v>2847000</v>
      </c>
      <c r="H173" s="2" t="s">
        <v>69</v>
      </c>
      <c r="I173" s="67" t="s">
        <v>70</v>
      </c>
      <c r="J173" s="2" t="s">
        <v>1152</v>
      </c>
      <c r="K173" s="2" t="s">
        <v>49</v>
      </c>
      <c r="L173" s="67"/>
      <c r="M173" s="39" t="s">
        <v>1153</v>
      </c>
      <c r="N173" s="2" t="s">
        <v>84</v>
      </c>
      <c r="O173" s="67" t="s">
        <v>645</v>
      </c>
      <c r="P173" s="45" t="s">
        <v>71</v>
      </c>
      <c r="Q173" s="46" t="s">
        <v>71</v>
      </c>
      <c r="R173" s="2">
        <v>4</v>
      </c>
      <c r="S173" s="45" t="s">
        <v>47</v>
      </c>
      <c r="T173" s="43" t="s">
        <v>84</v>
      </c>
      <c r="U173" s="94">
        <v>2847000</v>
      </c>
      <c r="V173" s="94">
        <v>2847000</v>
      </c>
      <c r="W173" s="46" t="s">
        <v>49</v>
      </c>
      <c r="X173" s="45" t="s">
        <v>50</v>
      </c>
      <c r="Y173" s="61" t="s">
        <v>81</v>
      </c>
      <c r="Z173" s="2" t="s">
        <v>345</v>
      </c>
      <c r="AA173" s="1" t="s">
        <v>81</v>
      </c>
      <c r="AB173" s="67" t="s">
        <v>646</v>
      </c>
      <c r="AC173" s="76" t="s">
        <v>347</v>
      </c>
      <c r="AD173" s="55" t="s">
        <v>49</v>
      </c>
      <c r="AE173" s="55" t="s">
        <v>49</v>
      </c>
      <c r="AF173" s="72" t="s">
        <v>56</v>
      </c>
      <c r="AG173" s="72" t="s">
        <v>57</v>
      </c>
      <c r="AH173" s="72" t="s">
        <v>58</v>
      </c>
      <c r="AI173" s="54" t="s">
        <v>56</v>
      </c>
      <c r="AJ173" s="54" t="s">
        <v>60</v>
      </c>
      <c r="AK173" s="54" t="s">
        <v>61</v>
      </c>
    </row>
    <row r="174" spans="1:37" ht="36" hidden="1">
      <c r="A174" s="2">
        <v>42102</v>
      </c>
      <c r="B174" s="67" t="s">
        <v>126</v>
      </c>
      <c r="C174" s="67" t="s">
        <v>144</v>
      </c>
      <c r="D174" s="67" t="s">
        <v>81</v>
      </c>
      <c r="E174" s="67" t="s">
        <v>213</v>
      </c>
      <c r="F174" s="67" t="s">
        <v>79</v>
      </c>
      <c r="G174" s="91">
        <v>2847000</v>
      </c>
      <c r="H174" s="2" t="s">
        <v>69</v>
      </c>
      <c r="I174" s="67" t="s">
        <v>70</v>
      </c>
      <c r="J174" s="2" t="s">
        <v>1154</v>
      </c>
      <c r="K174" s="2" t="s">
        <v>49</v>
      </c>
      <c r="L174" s="67"/>
      <c r="M174" s="39" t="s">
        <v>1155</v>
      </c>
      <c r="N174" s="2" t="s">
        <v>84</v>
      </c>
      <c r="O174" s="67" t="s">
        <v>648</v>
      </c>
      <c r="P174" s="45" t="s">
        <v>71</v>
      </c>
      <c r="Q174" s="46" t="s">
        <v>71</v>
      </c>
      <c r="R174" s="2">
        <v>4</v>
      </c>
      <c r="S174" s="45" t="s">
        <v>47</v>
      </c>
      <c r="T174" s="43" t="s">
        <v>84</v>
      </c>
      <c r="U174" s="94">
        <v>2847000</v>
      </c>
      <c r="V174" s="94">
        <v>2847000</v>
      </c>
      <c r="W174" s="46" t="s">
        <v>49</v>
      </c>
      <c r="X174" s="45" t="s">
        <v>50</v>
      </c>
      <c r="Y174" s="61" t="s">
        <v>81</v>
      </c>
      <c r="Z174" s="2" t="s">
        <v>345</v>
      </c>
      <c r="AA174" s="1" t="s">
        <v>81</v>
      </c>
      <c r="AB174" s="67" t="s">
        <v>649</v>
      </c>
      <c r="AC174" s="76" t="s">
        <v>347</v>
      </c>
      <c r="AD174" s="55" t="s">
        <v>49</v>
      </c>
      <c r="AE174" s="55" t="s">
        <v>49</v>
      </c>
      <c r="AF174" s="72" t="s">
        <v>56</v>
      </c>
      <c r="AG174" s="72" t="s">
        <v>57</v>
      </c>
      <c r="AH174" s="72" t="s">
        <v>58</v>
      </c>
      <c r="AI174" s="54" t="s">
        <v>56</v>
      </c>
      <c r="AJ174" s="54" t="s">
        <v>60</v>
      </c>
      <c r="AK174" s="54" t="s">
        <v>61</v>
      </c>
    </row>
    <row r="175" spans="1:37" ht="36" hidden="1">
      <c r="A175" s="2">
        <v>42102</v>
      </c>
      <c r="B175" s="67" t="s">
        <v>126</v>
      </c>
      <c r="C175" s="67" t="s">
        <v>144</v>
      </c>
      <c r="D175" s="67" t="s">
        <v>81</v>
      </c>
      <c r="E175" s="67" t="s">
        <v>213</v>
      </c>
      <c r="F175" s="67" t="s">
        <v>79</v>
      </c>
      <c r="G175" s="91">
        <v>2847000</v>
      </c>
      <c r="H175" s="2" t="s">
        <v>69</v>
      </c>
      <c r="I175" s="67" t="s">
        <v>70</v>
      </c>
      <c r="J175" s="2" t="s">
        <v>1156</v>
      </c>
      <c r="K175" s="2" t="s">
        <v>49</v>
      </c>
      <c r="L175" s="67"/>
      <c r="M175" s="39" t="s">
        <v>1157</v>
      </c>
      <c r="N175" s="2" t="s">
        <v>84</v>
      </c>
      <c r="O175" s="67" t="s">
        <v>651</v>
      </c>
      <c r="P175" s="45" t="s">
        <v>71</v>
      </c>
      <c r="Q175" s="46" t="s">
        <v>71</v>
      </c>
      <c r="R175" s="2">
        <v>4</v>
      </c>
      <c r="S175" s="45" t="s">
        <v>47</v>
      </c>
      <c r="T175" s="43" t="s">
        <v>84</v>
      </c>
      <c r="U175" s="94">
        <v>2847000</v>
      </c>
      <c r="V175" s="94">
        <v>2847000</v>
      </c>
      <c r="W175" s="46" t="s">
        <v>49</v>
      </c>
      <c r="X175" s="45" t="s">
        <v>50</v>
      </c>
      <c r="Y175" s="61" t="s">
        <v>81</v>
      </c>
      <c r="Z175" s="2" t="s">
        <v>345</v>
      </c>
      <c r="AA175" s="1" t="s">
        <v>81</v>
      </c>
      <c r="AB175" s="67" t="s">
        <v>652</v>
      </c>
      <c r="AC175" s="76" t="s">
        <v>347</v>
      </c>
      <c r="AD175" s="55" t="s">
        <v>49</v>
      </c>
      <c r="AE175" s="55" t="s">
        <v>49</v>
      </c>
      <c r="AF175" s="72" t="s">
        <v>56</v>
      </c>
      <c r="AG175" s="72" t="s">
        <v>57</v>
      </c>
      <c r="AH175" s="72" t="s">
        <v>58</v>
      </c>
      <c r="AI175" s="54" t="s">
        <v>56</v>
      </c>
      <c r="AJ175" s="54" t="s">
        <v>60</v>
      </c>
      <c r="AK175" s="54" t="s">
        <v>61</v>
      </c>
    </row>
    <row r="176" spans="1:37" ht="36" hidden="1">
      <c r="A176" s="2">
        <v>42102</v>
      </c>
      <c r="B176" s="67" t="s">
        <v>126</v>
      </c>
      <c r="C176" s="67" t="s">
        <v>144</v>
      </c>
      <c r="D176" s="67" t="s">
        <v>81</v>
      </c>
      <c r="E176" s="67" t="s">
        <v>213</v>
      </c>
      <c r="F176" s="67" t="s">
        <v>79</v>
      </c>
      <c r="G176" s="91">
        <v>2847000</v>
      </c>
      <c r="H176" s="2" t="s">
        <v>69</v>
      </c>
      <c r="I176" s="67" t="s">
        <v>70</v>
      </c>
      <c r="J176" s="2" t="s">
        <v>1158</v>
      </c>
      <c r="K176" s="2" t="s">
        <v>49</v>
      </c>
      <c r="L176" s="67"/>
      <c r="M176" s="39" t="s">
        <v>1159</v>
      </c>
      <c r="N176" s="2" t="s">
        <v>84</v>
      </c>
      <c r="O176" s="67" t="s">
        <v>654</v>
      </c>
      <c r="P176" s="45" t="s">
        <v>71</v>
      </c>
      <c r="Q176" s="46" t="s">
        <v>71</v>
      </c>
      <c r="R176" s="2">
        <v>4</v>
      </c>
      <c r="S176" s="45" t="s">
        <v>47</v>
      </c>
      <c r="T176" s="43" t="s">
        <v>84</v>
      </c>
      <c r="U176" s="94">
        <v>2847000</v>
      </c>
      <c r="V176" s="94">
        <v>2847000</v>
      </c>
      <c r="W176" s="46" t="s">
        <v>49</v>
      </c>
      <c r="X176" s="45" t="s">
        <v>50</v>
      </c>
      <c r="Y176" s="61" t="s">
        <v>81</v>
      </c>
      <c r="Z176" s="2" t="s">
        <v>345</v>
      </c>
      <c r="AA176" s="1" t="s">
        <v>81</v>
      </c>
      <c r="AB176" s="67" t="s">
        <v>655</v>
      </c>
      <c r="AC176" s="76" t="s">
        <v>347</v>
      </c>
      <c r="AD176" s="55" t="s">
        <v>49</v>
      </c>
      <c r="AE176" s="55" t="s">
        <v>49</v>
      </c>
      <c r="AF176" s="72" t="s">
        <v>56</v>
      </c>
      <c r="AG176" s="72" t="s">
        <v>57</v>
      </c>
      <c r="AH176" s="72" t="s">
        <v>58</v>
      </c>
      <c r="AI176" s="54" t="s">
        <v>56</v>
      </c>
      <c r="AJ176" s="54" t="s">
        <v>60</v>
      </c>
      <c r="AK176" s="54" t="s">
        <v>61</v>
      </c>
    </row>
    <row r="177" spans="1:37" ht="36" hidden="1">
      <c r="A177" s="2">
        <v>42102</v>
      </c>
      <c r="B177" s="67" t="s">
        <v>126</v>
      </c>
      <c r="C177" s="67" t="s">
        <v>144</v>
      </c>
      <c r="D177" s="67" t="s">
        <v>81</v>
      </c>
      <c r="E177" s="67" t="s">
        <v>213</v>
      </c>
      <c r="F177" s="67" t="s">
        <v>79</v>
      </c>
      <c r="G177" s="91">
        <v>2847000</v>
      </c>
      <c r="H177" s="2" t="s">
        <v>69</v>
      </c>
      <c r="I177" s="67" t="s">
        <v>70</v>
      </c>
      <c r="J177" s="2" t="s">
        <v>1160</v>
      </c>
      <c r="K177" s="2" t="s">
        <v>49</v>
      </c>
      <c r="L177" s="67"/>
      <c r="M177" s="39" t="s">
        <v>1161</v>
      </c>
      <c r="N177" s="2" t="s">
        <v>84</v>
      </c>
      <c r="O177" s="67" t="s">
        <v>657</v>
      </c>
      <c r="P177" s="45" t="s">
        <v>71</v>
      </c>
      <c r="Q177" s="46" t="s">
        <v>71</v>
      </c>
      <c r="R177" s="2">
        <v>4</v>
      </c>
      <c r="S177" s="45" t="s">
        <v>47</v>
      </c>
      <c r="T177" s="43" t="s">
        <v>84</v>
      </c>
      <c r="U177" s="94">
        <v>2847000</v>
      </c>
      <c r="V177" s="94">
        <v>2847000</v>
      </c>
      <c r="W177" s="46" t="s">
        <v>49</v>
      </c>
      <c r="X177" s="45" t="s">
        <v>50</v>
      </c>
      <c r="Y177" s="61" t="s">
        <v>81</v>
      </c>
      <c r="Z177" s="2" t="s">
        <v>345</v>
      </c>
      <c r="AA177" s="1" t="s">
        <v>81</v>
      </c>
      <c r="AB177" s="67" t="s">
        <v>658</v>
      </c>
      <c r="AC177" s="76" t="s">
        <v>347</v>
      </c>
      <c r="AD177" s="55" t="s">
        <v>49</v>
      </c>
      <c r="AE177" s="55" t="s">
        <v>49</v>
      </c>
      <c r="AF177" s="72" t="s">
        <v>56</v>
      </c>
      <c r="AG177" s="72" t="s">
        <v>57</v>
      </c>
      <c r="AH177" s="72" t="s">
        <v>58</v>
      </c>
      <c r="AI177" s="54" t="s">
        <v>56</v>
      </c>
      <c r="AJ177" s="54" t="s">
        <v>60</v>
      </c>
      <c r="AK177" s="54" t="s">
        <v>61</v>
      </c>
    </row>
    <row r="178" spans="1:37" ht="36" hidden="1">
      <c r="A178" s="2">
        <v>42102</v>
      </c>
      <c r="B178" s="67" t="s">
        <v>126</v>
      </c>
      <c r="C178" s="67" t="s">
        <v>493</v>
      </c>
      <c r="D178" s="67" t="s">
        <v>129</v>
      </c>
      <c r="E178" s="67" t="s">
        <v>213</v>
      </c>
      <c r="F178" s="67" t="s">
        <v>79</v>
      </c>
      <c r="G178" s="91">
        <v>2847000</v>
      </c>
      <c r="H178" s="2">
        <v>10.02</v>
      </c>
      <c r="I178" s="67" t="s">
        <v>1278</v>
      </c>
      <c r="J178" s="2" t="s">
        <v>1162</v>
      </c>
      <c r="K178" s="2" t="s">
        <v>49</v>
      </c>
      <c r="L178" s="67"/>
      <c r="M178" s="39" t="s">
        <v>1163</v>
      </c>
      <c r="N178" s="2" t="s">
        <v>84</v>
      </c>
      <c r="O178" s="67" t="s">
        <v>1569</v>
      </c>
      <c r="P178" s="45" t="s">
        <v>232</v>
      </c>
      <c r="Q178" s="46" t="s">
        <v>232</v>
      </c>
      <c r="R178" s="2">
        <v>4</v>
      </c>
      <c r="S178" s="45" t="s">
        <v>47</v>
      </c>
      <c r="T178" s="43" t="s">
        <v>84</v>
      </c>
      <c r="U178" s="94">
        <v>2847000</v>
      </c>
      <c r="V178" s="94">
        <v>2847000</v>
      </c>
      <c r="W178" s="46" t="s">
        <v>49</v>
      </c>
      <c r="X178" s="45" t="s">
        <v>50</v>
      </c>
      <c r="Y178" s="61" t="s">
        <v>81</v>
      </c>
      <c r="Z178" s="2" t="s">
        <v>345</v>
      </c>
      <c r="AA178" s="1" t="s">
        <v>81</v>
      </c>
      <c r="AB178" s="67" t="s">
        <v>54</v>
      </c>
      <c r="AC178" s="76" t="s">
        <v>347</v>
      </c>
      <c r="AD178" s="55" t="s">
        <v>49</v>
      </c>
      <c r="AE178" s="55" t="s">
        <v>49</v>
      </c>
      <c r="AF178" s="72" t="s">
        <v>56</v>
      </c>
      <c r="AG178" s="72" t="s">
        <v>57</v>
      </c>
      <c r="AH178" s="72" t="s">
        <v>58</v>
      </c>
      <c r="AI178" s="54" t="s">
        <v>56</v>
      </c>
      <c r="AJ178" s="54" t="s">
        <v>60</v>
      </c>
      <c r="AK178" s="54" t="s">
        <v>61</v>
      </c>
    </row>
    <row r="179" spans="1:37" ht="36" hidden="1">
      <c r="A179" s="2">
        <v>42102</v>
      </c>
      <c r="B179" s="67" t="s">
        <v>126</v>
      </c>
      <c r="C179" s="67" t="s">
        <v>493</v>
      </c>
      <c r="D179" s="67" t="s">
        <v>129</v>
      </c>
      <c r="E179" s="67" t="s">
        <v>213</v>
      </c>
      <c r="F179" s="67" t="s">
        <v>79</v>
      </c>
      <c r="G179" s="91">
        <v>2847000</v>
      </c>
      <c r="H179" s="2">
        <v>10.02</v>
      </c>
      <c r="I179" s="67" t="s">
        <v>1278</v>
      </c>
      <c r="J179" s="2" t="s">
        <v>1164</v>
      </c>
      <c r="K179" s="2" t="s">
        <v>49</v>
      </c>
      <c r="L179" s="67"/>
      <c r="M179" s="39" t="s">
        <v>1165</v>
      </c>
      <c r="N179" s="2" t="s">
        <v>84</v>
      </c>
      <c r="O179" s="67" t="s">
        <v>661</v>
      </c>
      <c r="P179" s="45" t="s">
        <v>232</v>
      </c>
      <c r="Q179" s="46" t="s">
        <v>232</v>
      </c>
      <c r="R179" s="2">
        <v>4</v>
      </c>
      <c r="S179" s="45" t="s">
        <v>47</v>
      </c>
      <c r="T179" s="43" t="s">
        <v>84</v>
      </c>
      <c r="U179" s="94">
        <v>2847000</v>
      </c>
      <c r="V179" s="94">
        <v>2847000</v>
      </c>
      <c r="W179" s="46" t="s">
        <v>49</v>
      </c>
      <c r="X179" s="45" t="s">
        <v>50</v>
      </c>
      <c r="Y179" s="61" t="s">
        <v>81</v>
      </c>
      <c r="Z179" s="2" t="s">
        <v>345</v>
      </c>
      <c r="AA179" s="1" t="s">
        <v>81</v>
      </c>
      <c r="AB179" s="67" t="s">
        <v>54</v>
      </c>
      <c r="AC179" s="76" t="s">
        <v>347</v>
      </c>
      <c r="AD179" s="55" t="s">
        <v>49</v>
      </c>
      <c r="AE179" s="55" t="s">
        <v>49</v>
      </c>
      <c r="AF179" s="72" t="s">
        <v>56</v>
      </c>
      <c r="AG179" s="72" t="s">
        <v>57</v>
      </c>
      <c r="AH179" s="72" t="s">
        <v>58</v>
      </c>
      <c r="AI179" s="54" t="s">
        <v>56</v>
      </c>
      <c r="AJ179" s="54" t="s">
        <v>60</v>
      </c>
      <c r="AK179" s="54" t="s">
        <v>61</v>
      </c>
    </row>
    <row r="180" spans="1:37" ht="36" hidden="1">
      <c r="A180" s="2">
        <v>42102</v>
      </c>
      <c r="B180" s="67" t="s">
        <v>126</v>
      </c>
      <c r="C180" s="67" t="s">
        <v>493</v>
      </c>
      <c r="D180" s="67" t="s">
        <v>81</v>
      </c>
      <c r="E180" s="67" t="s">
        <v>213</v>
      </c>
      <c r="F180" s="67" t="s">
        <v>79</v>
      </c>
      <c r="G180" s="91">
        <v>5694000</v>
      </c>
      <c r="H180" s="2" t="s">
        <v>69</v>
      </c>
      <c r="I180" s="67" t="s">
        <v>70</v>
      </c>
      <c r="J180" s="2" t="s">
        <v>1166</v>
      </c>
      <c r="K180" s="2" t="s">
        <v>49</v>
      </c>
      <c r="L180" s="67"/>
      <c r="M180" s="39" t="s">
        <v>1167</v>
      </c>
      <c r="N180" s="2" t="s">
        <v>84</v>
      </c>
      <c r="O180" s="67" t="s">
        <v>663</v>
      </c>
      <c r="P180" s="45" t="s">
        <v>232</v>
      </c>
      <c r="Q180" s="46" t="s">
        <v>232</v>
      </c>
      <c r="R180" s="2">
        <v>4</v>
      </c>
      <c r="S180" s="45" t="s">
        <v>47</v>
      </c>
      <c r="T180" s="43" t="s">
        <v>84</v>
      </c>
      <c r="U180" s="94">
        <v>5694000</v>
      </c>
      <c r="V180" s="94">
        <v>5694000</v>
      </c>
      <c r="W180" s="46" t="s">
        <v>49</v>
      </c>
      <c r="X180" s="45" t="s">
        <v>50</v>
      </c>
      <c r="Y180" s="61" t="s">
        <v>81</v>
      </c>
      <c r="Z180" s="2" t="s">
        <v>345</v>
      </c>
      <c r="AA180" s="1" t="s">
        <v>81</v>
      </c>
      <c r="AB180" s="67" t="s">
        <v>664</v>
      </c>
      <c r="AC180" s="76" t="s">
        <v>347</v>
      </c>
      <c r="AD180" s="55" t="s">
        <v>49</v>
      </c>
      <c r="AE180" s="55" t="s">
        <v>49</v>
      </c>
      <c r="AF180" s="72" t="s">
        <v>56</v>
      </c>
      <c r="AG180" s="72" t="s">
        <v>57</v>
      </c>
      <c r="AH180" s="72" t="s">
        <v>58</v>
      </c>
      <c r="AI180" s="54" t="s">
        <v>56</v>
      </c>
      <c r="AJ180" s="54" t="s">
        <v>60</v>
      </c>
      <c r="AK180" s="54" t="s">
        <v>61</v>
      </c>
    </row>
    <row r="181" spans="1:37" ht="36" hidden="1">
      <c r="A181" s="2">
        <v>42102</v>
      </c>
      <c r="B181" s="67" t="s">
        <v>126</v>
      </c>
      <c r="C181" s="67" t="s">
        <v>493</v>
      </c>
      <c r="D181" s="67" t="s">
        <v>81</v>
      </c>
      <c r="E181" s="67" t="s">
        <v>213</v>
      </c>
      <c r="F181" s="67" t="s">
        <v>79</v>
      </c>
      <c r="G181" s="91">
        <v>5694000</v>
      </c>
      <c r="H181" s="2" t="s">
        <v>69</v>
      </c>
      <c r="I181" s="67" t="s">
        <v>70</v>
      </c>
      <c r="J181" s="2" t="s">
        <v>1168</v>
      </c>
      <c r="K181" s="2" t="s">
        <v>49</v>
      </c>
      <c r="L181" s="67"/>
      <c r="M181" s="39" t="s">
        <v>1169</v>
      </c>
      <c r="N181" s="2" t="s">
        <v>84</v>
      </c>
      <c r="O181" s="67" t="s">
        <v>666</v>
      </c>
      <c r="P181" s="45" t="s">
        <v>232</v>
      </c>
      <c r="Q181" s="46" t="s">
        <v>232</v>
      </c>
      <c r="R181" s="2">
        <v>4</v>
      </c>
      <c r="S181" s="45" t="s">
        <v>47</v>
      </c>
      <c r="T181" s="43" t="s">
        <v>84</v>
      </c>
      <c r="U181" s="94">
        <v>5694000</v>
      </c>
      <c r="V181" s="94">
        <v>5694000</v>
      </c>
      <c r="W181" s="46" t="s">
        <v>49</v>
      </c>
      <c r="X181" s="45" t="s">
        <v>50</v>
      </c>
      <c r="Y181" s="61" t="s">
        <v>81</v>
      </c>
      <c r="Z181" s="2" t="s">
        <v>345</v>
      </c>
      <c r="AA181" s="1" t="s">
        <v>81</v>
      </c>
      <c r="AB181" s="67" t="s">
        <v>667</v>
      </c>
      <c r="AC181" s="76" t="s">
        <v>347</v>
      </c>
      <c r="AD181" s="55" t="s">
        <v>49</v>
      </c>
      <c r="AE181" s="55" t="s">
        <v>49</v>
      </c>
      <c r="AF181" s="72" t="s">
        <v>56</v>
      </c>
      <c r="AG181" s="72" t="s">
        <v>57</v>
      </c>
      <c r="AH181" s="72" t="s">
        <v>58</v>
      </c>
      <c r="AI181" s="54" t="s">
        <v>56</v>
      </c>
      <c r="AJ181" s="54" t="s">
        <v>60</v>
      </c>
      <c r="AK181" s="54" t="s">
        <v>61</v>
      </c>
    </row>
    <row r="182" spans="1:37" ht="36" hidden="1">
      <c r="A182" s="2">
        <v>42102</v>
      </c>
      <c r="B182" s="67" t="s">
        <v>126</v>
      </c>
      <c r="C182" s="67" t="s">
        <v>493</v>
      </c>
      <c r="D182" s="67" t="s">
        <v>81</v>
      </c>
      <c r="E182" s="67" t="s">
        <v>213</v>
      </c>
      <c r="F182" s="67" t="s">
        <v>79</v>
      </c>
      <c r="G182" s="91">
        <v>5694000</v>
      </c>
      <c r="H182" s="2" t="s">
        <v>69</v>
      </c>
      <c r="I182" s="67" t="s">
        <v>70</v>
      </c>
      <c r="J182" s="2" t="s">
        <v>1170</v>
      </c>
      <c r="K182" s="2" t="s">
        <v>49</v>
      </c>
      <c r="L182" s="67"/>
      <c r="M182" s="39" t="s">
        <v>1171</v>
      </c>
      <c r="N182" s="2" t="s">
        <v>84</v>
      </c>
      <c r="O182" s="67" t="s">
        <v>669</v>
      </c>
      <c r="P182" s="45" t="s">
        <v>232</v>
      </c>
      <c r="Q182" s="46" t="s">
        <v>232</v>
      </c>
      <c r="R182" s="2">
        <v>4</v>
      </c>
      <c r="S182" s="45" t="s">
        <v>47</v>
      </c>
      <c r="T182" s="43" t="s">
        <v>84</v>
      </c>
      <c r="U182" s="94">
        <v>5694000</v>
      </c>
      <c r="V182" s="94">
        <v>5694000</v>
      </c>
      <c r="W182" s="46" t="s">
        <v>49</v>
      </c>
      <c r="X182" s="45" t="s">
        <v>50</v>
      </c>
      <c r="Y182" s="61" t="s">
        <v>81</v>
      </c>
      <c r="Z182" s="2" t="s">
        <v>345</v>
      </c>
      <c r="AA182" s="1" t="s">
        <v>81</v>
      </c>
      <c r="AB182" s="67" t="s">
        <v>670</v>
      </c>
      <c r="AC182" s="76" t="s">
        <v>347</v>
      </c>
      <c r="AD182" s="55" t="s">
        <v>49</v>
      </c>
      <c r="AE182" s="55" t="s">
        <v>49</v>
      </c>
      <c r="AF182" s="72" t="s">
        <v>56</v>
      </c>
      <c r="AG182" s="72" t="s">
        <v>57</v>
      </c>
      <c r="AH182" s="72" t="s">
        <v>58</v>
      </c>
      <c r="AI182" s="54" t="s">
        <v>56</v>
      </c>
      <c r="AJ182" s="54" t="s">
        <v>60</v>
      </c>
      <c r="AK182" s="54" t="s">
        <v>61</v>
      </c>
    </row>
    <row r="183" spans="1:37" ht="36" hidden="1">
      <c r="A183" s="2">
        <v>42102</v>
      </c>
      <c r="B183" s="67" t="s">
        <v>126</v>
      </c>
      <c r="C183" s="67" t="s">
        <v>493</v>
      </c>
      <c r="D183" s="67" t="s">
        <v>81</v>
      </c>
      <c r="E183" s="67" t="s">
        <v>213</v>
      </c>
      <c r="F183" s="67" t="s">
        <v>79</v>
      </c>
      <c r="G183" s="91">
        <v>5694000</v>
      </c>
      <c r="H183" s="2" t="s">
        <v>69</v>
      </c>
      <c r="I183" s="67" t="s">
        <v>70</v>
      </c>
      <c r="J183" s="2" t="s">
        <v>1172</v>
      </c>
      <c r="K183" s="2" t="s">
        <v>49</v>
      </c>
      <c r="L183" s="67"/>
      <c r="M183" s="39" t="s">
        <v>1173</v>
      </c>
      <c r="N183" s="2" t="s">
        <v>84</v>
      </c>
      <c r="O183" s="67" t="s">
        <v>672</v>
      </c>
      <c r="P183" s="45" t="s">
        <v>232</v>
      </c>
      <c r="Q183" s="46" t="s">
        <v>232</v>
      </c>
      <c r="R183" s="2">
        <v>4</v>
      </c>
      <c r="S183" s="45" t="s">
        <v>47</v>
      </c>
      <c r="T183" s="43" t="s">
        <v>84</v>
      </c>
      <c r="U183" s="94">
        <v>5694000</v>
      </c>
      <c r="V183" s="94">
        <v>5694000</v>
      </c>
      <c r="W183" s="46" t="s">
        <v>49</v>
      </c>
      <c r="X183" s="45" t="s">
        <v>50</v>
      </c>
      <c r="Y183" s="61" t="s">
        <v>81</v>
      </c>
      <c r="Z183" s="2" t="s">
        <v>345</v>
      </c>
      <c r="AA183" s="1" t="s">
        <v>81</v>
      </c>
      <c r="AB183" s="67" t="s">
        <v>673</v>
      </c>
      <c r="AC183" s="76" t="s">
        <v>347</v>
      </c>
      <c r="AD183" s="55" t="s">
        <v>49</v>
      </c>
      <c r="AE183" s="55" t="s">
        <v>49</v>
      </c>
      <c r="AF183" s="72" t="s">
        <v>56</v>
      </c>
      <c r="AG183" s="72" t="s">
        <v>57</v>
      </c>
      <c r="AH183" s="72" t="s">
        <v>58</v>
      </c>
      <c r="AI183" s="54" t="s">
        <v>56</v>
      </c>
      <c r="AJ183" s="54" t="s">
        <v>60</v>
      </c>
      <c r="AK183" s="54" t="s">
        <v>61</v>
      </c>
    </row>
    <row r="184" spans="1:37" ht="36" hidden="1">
      <c r="A184" s="2">
        <v>42102</v>
      </c>
      <c r="B184" s="67" t="s">
        <v>126</v>
      </c>
      <c r="C184" s="67" t="s">
        <v>493</v>
      </c>
      <c r="D184" s="67" t="s">
        <v>81</v>
      </c>
      <c r="E184" s="67" t="s">
        <v>213</v>
      </c>
      <c r="F184" s="67" t="s">
        <v>79</v>
      </c>
      <c r="G184" s="91">
        <v>5694000</v>
      </c>
      <c r="H184" s="2" t="s">
        <v>69</v>
      </c>
      <c r="I184" s="67" t="s">
        <v>70</v>
      </c>
      <c r="J184" s="2" t="s">
        <v>1174</v>
      </c>
      <c r="K184" s="2" t="s">
        <v>49</v>
      </c>
      <c r="L184" s="67"/>
      <c r="M184" s="39" t="s">
        <v>1175</v>
      </c>
      <c r="N184" s="2" t="s">
        <v>84</v>
      </c>
      <c r="O184" s="67" t="s">
        <v>675</v>
      </c>
      <c r="P184" s="45" t="s">
        <v>232</v>
      </c>
      <c r="Q184" s="46" t="s">
        <v>232</v>
      </c>
      <c r="R184" s="2">
        <v>4</v>
      </c>
      <c r="S184" s="45" t="s">
        <v>47</v>
      </c>
      <c r="T184" s="43" t="s">
        <v>84</v>
      </c>
      <c r="U184" s="94">
        <v>5694000</v>
      </c>
      <c r="V184" s="94">
        <v>5694000</v>
      </c>
      <c r="W184" s="46" t="s">
        <v>49</v>
      </c>
      <c r="X184" s="45" t="s">
        <v>50</v>
      </c>
      <c r="Y184" s="61" t="s">
        <v>81</v>
      </c>
      <c r="Z184" s="2" t="s">
        <v>345</v>
      </c>
      <c r="AA184" s="1" t="s">
        <v>81</v>
      </c>
      <c r="AB184" s="67" t="s">
        <v>676</v>
      </c>
      <c r="AC184" s="76" t="s">
        <v>347</v>
      </c>
      <c r="AD184" s="55" t="s">
        <v>49</v>
      </c>
      <c r="AE184" s="55" t="s">
        <v>49</v>
      </c>
      <c r="AF184" s="72" t="s">
        <v>56</v>
      </c>
      <c r="AG184" s="72" t="s">
        <v>57</v>
      </c>
      <c r="AH184" s="72" t="s">
        <v>58</v>
      </c>
      <c r="AI184" s="54" t="s">
        <v>56</v>
      </c>
      <c r="AJ184" s="54" t="s">
        <v>60</v>
      </c>
      <c r="AK184" s="54" t="s">
        <v>61</v>
      </c>
    </row>
    <row r="185" spans="1:37" ht="36" hidden="1">
      <c r="A185" s="2">
        <v>42102</v>
      </c>
      <c r="B185" s="67" t="s">
        <v>126</v>
      </c>
      <c r="C185" s="67" t="s">
        <v>493</v>
      </c>
      <c r="D185" s="67" t="s">
        <v>81</v>
      </c>
      <c r="E185" s="67" t="s">
        <v>213</v>
      </c>
      <c r="F185" s="67" t="s">
        <v>79</v>
      </c>
      <c r="G185" s="91">
        <v>5694000</v>
      </c>
      <c r="H185" s="2" t="s">
        <v>69</v>
      </c>
      <c r="I185" s="67" t="s">
        <v>70</v>
      </c>
      <c r="J185" s="2" t="s">
        <v>1176</v>
      </c>
      <c r="K185" s="2" t="s">
        <v>49</v>
      </c>
      <c r="L185" s="67"/>
      <c r="M185" s="39" t="s">
        <v>1177</v>
      </c>
      <c r="N185" s="2" t="s">
        <v>84</v>
      </c>
      <c r="O185" s="67" t="s">
        <v>678</v>
      </c>
      <c r="P185" s="45" t="s">
        <v>232</v>
      </c>
      <c r="Q185" s="46" t="s">
        <v>232</v>
      </c>
      <c r="R185" s="2">
        <v>4</v>
      </c>
      <c r="S185" s="45" t="s">
        <v>47</v>
      </c>
      <c r="T185" s="43" t="s">
        <v>84</v>
      </c>
      <c r="U185" s="94">
        <v>5694000</v>
      </c>
      <c r="V185" s="94">
        <v>5694000</v>
      </c>
      <c r="W185" s="46" t="s">
        <v>49</v>
      </c>
      <c r="X185" s="45" t="s">
        <v>50</v>
      </c>
      <c r="Y185" s="61" t="s">
        <v>81</v>
      </c>
      <c r="Z185" s="2" t="s">
        <v>345</v>
      </c>
      <c r="AA185" s="1" t="s">
        <v>81</v>
      </c>
      <c r="AB185" s="67" t="s">
        <v>679</v>
      </c>
      <c r="AC185" s="76" t="s">
        <v>347</v>
      </c>
      <c r="AD185" s="55" t="s">
        <v>49</v>
      </c>
      <c r="AE185" s="55" t="s">
        <v>49</v>
      </c>
      <c r="AF185" s="72" t="s">
        <v>56</v>
      </c>
      <c r="AG185" s="72" t="s">
        <v>57</v>
      </c>
      <c r="AH185" s="72" t="s">
        <v>58</v>
      </c>
      <c r="AI185" s="54" t="s">
        <v>56</v>
      </c>
      <c r="AJ185" s="54" t="s">
        <v>60</v>
      </c>
      <c r="AK185" s="54" t="s">
        <v>61</v>
      </c>
    </row>
    <row r="186" spans="1:37" ht="36" hidden="1">
      <c r="A186" s="2">
        <v>42102</v>
      </c>
      <c r="B186" s="67" t="s">
        <v>126</v>
      </c>
      <c r="C186" s="67" t="s">
        <v>493</v>
      </c>
      <c r="D186" s="67" t="s">
        <v>81</v>
      </c>
      <c r="E186" s="67" t="s">
        <v>213</v>
      </c>
      <c r="F186" s="67" t="s">
        <v>79</v>
      </c>
      <c r="G186" s="91">
        <v>5694000</v>
      </c>
      <c r="H186" s="2" t="s">
        <v>69</v>
      </c>
      <c r="I186" s="67" t="s">
        <v>70</v>
      </c>
      <c r="J186" s="2" t="s">
        <v>1178</v>
      </c>
      <c r="K186" s="2" t="s">
        <v>49</v>
      </c>
      <c r="L186" s="67"/>
      <c r="M186" s="39" t="s">
        <v>1179</v>
      </c>
      <c r="N186" s="2" t="s">
        <v>84</v>
      </c>
      <c r="O186" s="67" t="s">
        <v>681</v>
      </c>
      <c r="P186" s="45" t="s">
        <v>232</v>
      </c>
      <c r="Q186" s="46" t="s">
        <v>232</v>
      </c>
      <c r="R186" s="2">
        <v>4</v>
      </c>
      <c r="S186" s="45" t="s">
        <v>47</v>
      </c>
      <c r="T186" s="43" t="s">
        <v>84</v>
      </c>
      <c r="U186" s="94">
        <v>5694000</v>
      </c>
      <c r="V186" s="94">
        <v>5694000</v>
      </c>
      <c r="W186" s="46" t="s">
        <v>49</v>
      </c>
      <c r="X186" s="45" t="s">
        <v>50</v>
      </c>
      <c r="Y186" s="61" t="s">
        <v>81</v>
      </c>
      <c r="Z186" s="2" t="s">
        <v>345</v>
      </c>
      <c r="AA186" s="1" t="s">
        <v>81</v>
      </c>
      <c r="AB186" s="67" t="s">
        <v>682</v>
      </c>
      <c r="AC186" s="76" t="s">
        <v>347</v>
      </c>
      <c r="AD186" s="55" t="s">
        <v>49</v>
      </c>
      <c r="AE186" s="55" t="s">
        <v>49</v>
      </c>
      <c r="AF186" s="72" t="s">
        <v>56</v>
      </c>
      <c r="AG186" s="72" t="s">
        <v>57</v>
      </c>
      <c r="AH186" s="72" t="s">
        <v>58</v>
      </c>
      <c r="AI186" s="54" t="s">
        <v>56</v>
      </c>
      <c r="AJ186" s="54" t="s">
        <v>60</v>
      </c>
      <c r="AK186" s="54" t="s">
        <v>61</v>
      </c>
    </row>
    <row r="187" spans="1:37" ht="36" hidden="1">
      <c r="A187" s="2">
        <v>42102</v>
      </c>
      <c r="B187" s="67" t="s">
        <v>126</v>
      </c>
      <c r="C187" s="67" t="s">
        <v>493</v>
      </c>
      <c r="D187" s="67" t="s">
        <v>81</v>
      </c>
      <c r="E187" s="67" t="s">
        <v>213</v>
      </c>
      <c r="F187" s="67" t="s">
        <v>79</v>
      </c>
      <c r="G187" s="91">
        <v>5694000</v>
      </c>
      <c r="H187" s="2" t="s">
        <v>69</v>
      </c>
      <c r="I187" s="67" t="s">
        <v>70</v>
      </c>
      <c r="J187" s="2" t="s">
        <v>1180</v>
      </c>
      <c r="K187" s="2" t="s">
        <v>49</v>
      </c>
      <c r="L187" s="67"/>
      <c r="M187" s="39" t="s">
        <v>1181</v>
      </c>
      <c r="N187" s="2" t="s">
        <v>84</v>
      </c>
      <c r="O187" s="67" t="s">
        <v>684</v>
      </c>
      <c r="P187" s="45" t="s">
        <v>232</v>
      </c>
      <c r="Q187" s="46" t="s">
        <v>232</v>
      </c>
      <c r="R187" s="2">
        <v>4</v>
      </c>
      <c r="S187" s="45" t="s">
        <v>47</v>
      </c>
      <c r="T187" s="43" t="s">
        <v>84</v>
      </c>
      <c r="U187" s="94">
        <v>5694000</v>
      </c>
      <c r="V187" s="94">
        <v>5694000</v>
      </c>
      <c r="W187" s="46" t="s">
        <v>49</v>
      </c>
      <c r="X187" s="45" t="s">
        <v>50</v>
      </c>
      <c r="Y187" s="61" t="s">
        <v>81</v>
      </c>
      <c r="Z187" s="2" t="s">
        <v>345</v>
      </c>
      <c r="AA187" s="1" t="s">
        <v>81</v>
      </c>
      <c r="AB187" s="67" t="s">
        <v>685</v>
      </c>
      <c r="AC187" s="76" t="s">
        <v>347</v>
      </c>
      <c r="AD187" s="55" t="s">
        <v>49</v>
      </c>
      <c r="AE187" s="55" t="s">
        <v>49</v>
      </c>
      <c r="AF187" s="72" t="s">
        <v>56</v>
      </c>
      <c r="AG187" s="72" t="s">
        <v>57</v>
      </c>
      <c r="AH187" s="72" t="s">
        <v>58</v>
      </c>
      <c r="AI187" s="54" t="s">
        <v>56</v>
      </c>
      <c r="AJ187" s="54" t="s">
        <v>60</v>
      </c>
      <c r="AK187" s="54" t="s">
        <v>61</v>
      </c>
    </row>
    <row r="188" spans="1:37" ht="36" hidden="1">
      <c r="A188" s="2">
        <v>42102</v>
      </c>
      <c r="B188" s="67" t="s">
        <v>126</v>
      </c>
      <c r="C188" s="67" t="s">
        <v>493</v>
      </c>
      <c r="D188" s="67" t="s">
        <v>81</v>
      </c>
      <c r="E188" s="67" t="s">
        <v>213</v>
      </c>
      <c r="F188" s="67" t="s">
        <v>79</v>
      </c>
      <c r="G188" s="91">
        <v>2847000</v>
      </c>
      <c r="H188" s="2" t="s">
        <v>69</v>
      </c>
      <c r="I188" s="67" t="s">
        <v>70</v>
      </c>
      <c r="J188" s="2" t="s">
        <v>1182</v>
      </c>
      <c r="K188" s="2" t="s">
        <v>49</v>
      </c>
      <c r="L188" s="67"/>
      <c r="M188" s="39" t="s">
        <v>1183</v>
      </c>
      <c r="N188" s="2" t="s">
        <v>84</v>
      </c>
      <c r="O188" s="67" t="s">
        <v>687</v>
      </c>
      <c r="P188" s="45" t="s">
        <v>232</v>
      </c>
      <c r="Q188" s="46" t="s">
        <v>232</v>
      </c>
      <c r="R188" s="2">
        <v>4</v>
      </c>
      <c r="S188" s="45" t="s">
        <v>47</v>
      </c>
      <c r="T188" s="43" t="s">
        <v>84</v>
      </c>
      <c r="U188" s="94">
        <v>2847000</v>
      </c>
      <c r="V188" s="94">
        <v>2847000</v>
      </c>
      <c r="W188" s="46" t="s">
        <v>49</v>
      </c>
      <c r="X188" s="45" t="s">
        <v>50</v>
      </c>
      <c r="Y188" s="61" t="s">
        <v>81</v>
      </c>
      <c r="Z188" s="2" t="s">
        <v>345</v>
      </c>
      <c r="AA188" s="1" t="s">
        <v>81</v>
      </c>
      <c r="AB188" s="67" t="s">
        <v>688</v>
      </c>
      <c r="AC188" s="76" t="s">
        <v>347</v>
      </c>
      <c r="AD188" s="55" t="s">
        <v>49</v>
      </c>
      <c r="AE188" s="55" t="s">
        <v>49</v>
      </c>
      <c r="AF188" s="72" t="s">
        <v>56</v>
      </c>
      <c r="AG188" s="72" t="s">
        <v>57</v>
      </c>
      <c r="AH188" s="72" t="s">
        <v>58</v>
      </c>
      <c r="AI188" s="54" t="s">
        <v>56</v>
      </c>
      <c r="AJ188" s="54" t="s">
        <v>60</v>
      </c>
      <c r="AK188" s="54" t="s">
        <v>61</v>
      </c>
    </row>
    <row r="189" spans="1:37" ht="36" hidden="1">
      <c r="A189" s="2">
        <v>42102</v>
      </c>
      <c r="B189" s="67" t="s">
        <v>126</v>
      </c>
      <c r="C189" s="67" t="s">
        <v>493</v>
      </c>
      <c r="D189" s="67" t="s">
        <v>81</v>
      </c>
      <c r="E189" s="67" t="s">
        <v>213</v>
      </c>
      <c r="F189" s="67" t="s">
        <v>79</v>
      </c>
      <c r="G189" s="91">
        <v>2847000</v>
      </c>
      <c r="H189" s="2" t="s">
        <v>69</v>
      </c>
      <c r="I189" s="67" t="s">
        <v>70</v>
      </c>
      <c r="J189" s="2" t="s">
        <v>1184</v>
      </c>
      <c r="K189" s="2" t="s">
        <v>49</v>
      </c>
      <c r="L189" s="67"/>
      <c r="M189" s="39" t="s">
        <v>1185</v>
      </c>
      <c r="N189" s="2" t="s">
        <v>84</v>
      </c>
      <c r="O189" s="67" t="s">
        <v>690</v>
      </c>
      <c r="P189" s="45" t="s">
        <v>232</v>
      </c>
      <c r="Q189" s="46" t="s">
        <v>232</v>
      </c>
      <c r="R189" s="2">
        <v>4</v>
      </c>
      <c r="S189" s="45" t="s">
        <v>47</v>
      </c>
      <c r="T189" s="43" t="s">
        <v>84</v>
      </c>
      <c r="U189" s="94">
        <v>2847000</v>
      </c>
      <c r="V189" s="94">
        <v>2847000</v>
      </c>
      <c r="W189" s="46" t="s">
        <v>49</v>
      </c>
      <c r="X189" s="45" t="s">
        <v>50</v>
      </c>
      <c r="Y189" s="61" t="s">
        <v>81</v>
      </c>
      <c r="Z189" s="2" t="s">
        <v>345</v>
      </c>
      <c r="AA189" s="1" t="s">
        <v>81</v>
      </c>
      <c r="AB189" s="67" t="s">
        <v>691</v>
      </c>
      <c r="AC189" s="76" t="s">
        <v>347</v>
      </c>
      <c r="AD189" s="55" t="s">
        <v>49</v>
      </c>
      <c r="AE189" s="55" t="s">
        <v>49</v>
      </c>
      <c r="AF189" s="72" t="s">
        <v>56</v>
      </c>
      <c r="AG189" s="72" t="s">
        <v>57</v>
      </c>
      <c r="AH189" s="72" t="s">
        <v>58</v>
      </c>
      <c r="AI189" s="54" t="s">
        <v>56</v>
      </c>
      <c r="AJ189" s="54" t="s">
        <v>60</v>
      </c>
      <c r="AK189" s="54" t="s">
        <v>61</v>
      </c>
    </row>
    <row r="190" spans="1:37" ht="36" hidden="1">
      <c r="A190" s="2">
        <v>42102</v>
      </c>
      <c r="B190" s="67" t="s">
        <v>126</v>
      </c>
      <c r="C190" s="67" t="s">
        <v>493</v>
      </c>
      <c r="D190" s="67" t="s">
        <v>81</v>
      </c>
      <c r="E190" s="67" t="s">
        <v>213</v>
      </c>
      <c r="F190" s="67" t="s">
        <v>79</v>
      </c>
      <c r="G190" s="91">
        <v>2847000</v>
      </c>
      <c r="H190" s="2" t="s">
        <v>69</v>
      </c>
      <c r="I190" s="67" t="s">
        <v>70</v>
      </c>
      <c r="J190" s="2" t="s">
        <v>1186</v>
      </c>
      <c r="K190" s="2" t="s">
        <v>49</v>
      </c>
      <c r="L190" s="67"/>
      <c r="M190" s="39" t="s">
        <v>1187</v>
      </c>
      <c r="N190" s="2" t="s">
        <v>84</v>
      </c>
      <c r="O190" s="67" t="s">
        <v>693</v>
      </c>
      <c r="P190" s="45" t="s">
        <v>232</v>
      </c>
      <c r="Q190" s="46" t="s">
        <v>232</v>
      </c>
      <c r="R190" s="2">
        <v>4</v>
      </c>
      <c r="S190" s="45" t="s">
        <v>47</v>
      </c>
      <c r="T190" s="43" t="s">
        <v>84</v>
      </c>
      <c r="U190" s="94">
        <v>2847000</v>
      </c>
      <c r="V190" s="94">
        <v>2847000</v>
      </c>
      <c r="W190" s="46" t="s">
        <v>49</v>
      </c>
      <c r="X190" s="45" t="s">
        <v>50</v>
      </c>
      <c r="Y190" s="61" t="s">
        <v>81</v>
      </c>
      <c r="Z190" s="2" t="s">
        <v>345</v>
      </c>
      <c r="AA190" s="1" t="s">
        <v>81</v>
      </c>
      <c r="AB190" s="67" t="s">
        <v>694</v>
      </c>
      <c r="AC190" s="76" t="s">
        <v>347</v>
      </c>
      <c r="AD190" s="55" t="s">
        <v>49</v>
      </c>
      <c r="AE190" s="55" t="s">
        <v>49</v>
      </c>
      <c r="AF190" s="72" t="s">
        <v>56</v>
      </c>
      <c r="AG190" s="72" t="s">
        <v>57</v>
      </c>
      <c r="AH190" s="72" t="s">
        <v>58</v>
      </c>
      <c r="AI190" s="54" t="s">
        <v>56</v>
      </c>
      <c r="AJ190" s="54" t="s">
        <v>60</v>
      </c>
      <c r="AK190" s="54" t="s">
        <v>61</v>
      </c>
    </row>
    <row r="191" spans="1:37" ht="36" hidden="1">
      <c r="A191" s="2">
        <v>42102</v>
      </c>
      <c r="B191" s="67" t="s">
        <v>126</v>
      </c>
      <c r="C191" s="67" t="s">
        <v>493</v>
      </c>
      <c r="D191" s="67" t="s">
        <v>81</v>
      </c>
      <c r="E191" s="67" t="s">
        <v>213</v>
      </c>
      <c r="F191" s="67" t="s">
        <v>79</v>
      </c>
      <c r="G191" s="91">
        <v>2847000</v>
      </c>
      <c r="H191" s="2" t="s">
        <v>69</v>
      </c>
      <c r="I191" s="67" t="s">
        <v>70</v>
      </c>
      <c r="J191" s="2" t="s">
        <v>1188</v>
      </c>
      <c r="K191" s="2" t="s">
        <v>49</v>
      </c>
      <c r="L191" s="67"/>
      <c r="M191" s="39" t="s">
        <v>1189</v>
      </c>
      <c r="N191" s="2" t="s">
        <v>84</v>
      </c>
      <c r="O191" s="67" t="s">
        <v>696</v>
      </c>
      <c r="P191" s="45" t="s">
        <v>232</v>
      </c>
      <c r="Q191" s="46" t="s">
        <v>232</v>
      </c>
      <c r="R191" s="2">
        <v>4</v>
      </c>
      <c r="S191" s="45" t="s">
        <v>47</v>
      </c>
      <c r="T191" s="43" t="s">
        <v>84</v>
      </c>
      <c r="U191" s="94">
        <v>2847000</v>
      </c>
      <c r="V191" s="94">
        <v>2847000</v>
      </c>
      <c r="W191" s="46" t="s">
        <v>49</v>
      </c>
      <c r="X191" s="45" t="s">
        <v>50</v>
      </c>
      <c r="Y191" s="61" t="s">
        <v>81</v>
      </c>
      <c r="Z191" s="2" t="s">
        <v>345</v>
      </c>
      <c r="AA191" s="1" t="s">
        <v>81</v>
      </c>
      <c r="AB191" s="67" t="s">
        <v>697</v>
      </c>
      <c r="AC191" s="76" t="s">
        <v>347</v>
      </c>
      <c r="AD191" s="55" t="s">
        <v>49</v>
      </c>
      <c r="AE191" s="55" t="s">
        <v>49</v>
      </c>
      <c r="AF191" s="72" t="s">
        <v>56</v>
      </c>
      <c r="AG191" s="72" t="s">
        <v>57</v>
      </c>
      <c r="AH191" s="72" t="s">
        <v>58</v>
      </c>
      <c r="AI191" s="54" t="s">
        <v>56</v>
      </c>
      <c r="AJ191" s="54" t="s">
        <v>60</v>
      </c>
      <c r="AK191" s="54" t="s">
        <v>61</v>
      </c>
    </row>
    <row r="192" spans="1:37" ht="36" hidden="1">
      <c r="A192" s="2">
        <v>42102</v>
      </c>
      <c r="B192" s="67" t="s">
        <v>126</v>
      </c>
      <c r="C192" s="67" t="s">
        <v>493</v>
      </c>
      <c r="D192" s="67" t="s">
        <v>81</v>
      </c>
      <c r="E192" s="67" t="s">
        <v>213</v>
      </c>
      <c r="F192" s="67" t="s">
        <v>79</v>
      </c>
      <c r="G192" s="91">
        <v>2847000</v>
      </c>
      <c r="H192" s="2" t="s">
        <v>69</v>
      </c>
      <c r="I192" s="67" t="s">
        <v>70</v>
      </c>
      <c r="J192" s="2" t="s">
        <v>1190</v>
      </c>
      <c r="K192" s="2" t="s">
        <v>49</v>
      </c>
      <c r="L192" s="67"/>
      <c r="M192" s="39" t="s">
        <v>1191</v>
      </c>
      <c r="N192" s="2" t="s">
        <v>84</v>
      </c>
      <c r="O192" s="67" t="s">
        <v>699</v>
      </c>
      <c r="P192" s="45" t="s">
        <v>232</v>
      </c>
      <c r="Q192" s="46" t="s">
        <v>232</v>
      </c>
      <c r="R192" s="2">
        <v>4</v>
      </c>
      <c r="S192" s="45" t="s">
        <v>47</v>
      </c>
      <c r="T192" s="43" t="s">
        <v>84</v>
      </c>
      <c r="U192" s="94">
        <v>2847000</v>
      </c>
      <c r="V192" s="94">
        <v>2847000</v>
      </c>
      <c r="W192" s="46" t="s">
        <v>49</v>
      </c>
      <c r="X192" s="45" t="s">
        <v>50</v>
      </c>
      <c r="Y192" s="61" t="s">
        <v>81</v>
      </c>
      <c r="Z192" s="2" t="s">
        <v>345</v>
      </c>
      <c r="AA192" s="1" t="s">
        <v>81</v>
      </c>
      <c r="AB192" s="67" t="s">
        <v>700</v>
      </c>
      <c r="AC192" s="76" t="s">
        <v>347</v>
      </c>
      <c r="AD192" s="55" t="s">
        <v>49</v>
      </c>
      <c r="AE192" s="55" t="s">
        <v>49</v>
      </c>
      <c r="AF192" s="72" t="s">
        <v>56</v>
      </c>
      <c r="AG192" s="72" t="s">
        <v>57</v>
      </c>
      <c r="AH192" s="72" t="s">
        <v>58</v>
      </c>
      <c r="AI192" s="54" t="s">
        <v>56</v>
      </c>
      <c r="AJ192" s="54" t="s">
        <v>60</v>
      </c>
      <c r="AK192" s="54" t="s">
        <v>61</v>
      </c>
    </row>
    <row r="193" spans="1:37" ht="36" hidden="1">
      <c r="A193" s="2">
        <v>42102</v>
      </c>
      <c r="B193" s="67" t="s">
        <v>126</v>
      </c>
      <c r="C193" s="67" t="s">
        <v>493</v>
      </c>
      <c r="D193" s="67" t="s">
        <v>81</v>
      </c>
      <c r="E193" s="67" t="s">
        <v>213</v>
      </c>
      <c r="F193" s="67" t="s">
        <v>79</v>
      </c>
      <c r="G193" s="91">
        <v>2847000</v>
      </c>
      <c r="H193" s="2" t="s">
        <v>69</v>
      </c>
      <c r="I193" s="67" t="s">
        <v>70</v>
      </c>
      <c r="J193" s="2" t="s">
        <v>1192</v>
      </c>
      <c r="K193" s="2" t="s">
        <v>49</v>
      </c>
      <c r="L193" s="67"/>
      <c r="M193" s="39" t="s">
        <v>1193</v>
      </c>
      <c r="N193" s="2" t="s">
        <v>84</v>
      </c>
      <c r="O193" s="67" t="s">
        <v>702</v>
      </c>
      <c r="P193" s="45" t="s">
        <v>232</v>
      </c>
      <c r="Q193" s="46" t="s">
        <v>232</v>
      </c>
      <c r="R193" s="2">
        <v>4</v>
      </c>
      <c r="S193" s="45" t="s">
        <v>47</v>
      </c>
      <c r="T193" s="43" t="s">
        <v>84</v>
      </c>
      <c r="U193" s="94">
        <v>2847000</v>
      </c>
      <c r="V193" s="94">
        <v>2847000</v>
      </c>
      <c r="W193" s="46" t="s">
        <v>49</v>
      </c>
      <c r="X193" s="45" t="s">
        <v>50</v>
      </c>
      <c r="Y193" s="61" t="s">
        <v>81</v>
      </c>
      <c r="Z193" s="2" t="s">
        <v>345</v>
      </c>
      <c r="AA193" s="1" t="s">
        <v>81</v>
      </c>
      <c r="AB193" s="67" t="s">
        <v>703</v>
      </c>
      <c r="AC193" s="76" t="s">
        <v>347</v>
      </c>
      <c r="AD193" s="55" t="s">
        <v>49</v>
      </c>
      <c r="AE193" s="55" t="s">
        <v>49</v>
      </c>
      <c r="AF193" s="72" t="s">
        <v>56</v>
      </c>
      <c r="AG193" s="72" t="s">
        <v>57</v>
      </c>
      <c r="AH193" s="72" t="s">
        <v>58</v>
      </c>
      <c r="AI193" s="54" t="s">
        <v>56</v>
      </c>
      <c r="AJ193" s="54" t="s">
        <v>60</v>
      </c>
      <c r="AK193" s="54" t="s">
        <v>61</v>
      </c>
    </row>
    <row r="194" spans="1:37" ht="36" hidden="1">
      <c r="A194" s="2">
        <v>42102</v>
      </c>
      <c r="B194" s="67" t="s">
        <v>126</v>
      </c>
      <c r="C194" s="67" t="s">
        <v>493</v>
      </c>
      <c r="D194" s="67" t="s">
        <v>81</v>
      </c>
      <c r="E194" s="67" t="s">
        <v>213</v>
      </c>
      <c r="F194" s="67" t="s">
        <v>79</v>
      </c>
      <c r="G194" s="91">
        <v>2847000</v>
      </c>
      <c r="H194" s="2" t="s">
        <v>69</v>
      </c>
      <c r="I194" s="67" t="s">
        <v>70</v>
      </c>
      <c r="J194" s="2" t="s">
        <v>1194</v>
      </c>
      <c r="K194" s="2" t="s">
        <v>49</v>
      </c>
      <c r="L194" s="67"/>
      <c r="M194" s="39" t="s">
        <v>1195</v>
      </c>
      <c r="N194" s="2" t="s">
        <v>84</v>
      </c>
      <c r="O194" s="67" t="s">
        <v>705</v>
      </c>
      <c r="P194" s="45" t="s">
        <v>232</v>
      </c>
      <c r="Q194" s="46" t="s">
        <v>232</v>
      </c>
      <c r="R194" s="2">
        <v>4</v>
      </c>
      <c r="S194" s="45" t="s">
        <v>47</v>
      </c>
      <c r="T194" s="43" t="s">
        <v>84</v>
      </c>
      <c r="U194" s="94">
        <v>2847000</v>
      </c>
      <c r="V194" s="94">
        <v>2847000</v>
      </c>
      <c r="W194" s="46" t="s">
        <v>49</v>
      </c>
      <c r="X194" s="45" t="s">
        <v>50</v>
      </c>
      <c r="Y194" s="61" t="s">
        <v>81</v>
      </c>
      <c r="Z194" s="2" t="s">
        <v>345</v>
      </c>
      <c r="AA194" s="1" t="s">
        <v>81</v>
      </c>
      <c r="AB194" s="67" t="s">
        <v>706</v>
      </c>
      <c r="AC194" s="76" t="s">
        <v>347</v>
      </c>
      <c r="AD194" s="55" t="s">
        <v>49</v>
      </c>
      <c r="AE194" s="55" t="s">
        <v>49</v>
      </c>
      <c r="AF194" s="72" t="s">
        <v>56</v>
      </c>
      <c r="AG194" s="72" t="s">
        <v>57</v>
      </c>
      <c r="AH194" s="72" t="s">
        <v>58</v>
      </c>
      <c r="AI194" s="54" t="s">
        <v>56</v>
      </c>
      <c r="AJ194" s="54" t="s">
        <v>60</v>
      </c>
      <c r="AK194" s="54" t="s">
        <v>61</v>
      </c>
    </row>
    <row r="195" spans="1:37" ht="36" hidden="1">
      <c r="A195" s="2">
        <v>42102</v>
      </c>
      <c r="B195" s="67" t="s">
        <v>126</v>
      </c>
      <c r="C195" s="67" t="s">
        <v>493</v>
      </c>
      <c r="D195" s="67" t="s">
        <v>81</v>
      </c>
      <c r="E195" s="67" t="s">
        <v>213</v>
      </c>
      <c r="F195" s="67" t="s">
        <v>79</v>
      </c>
      <c r="G195" s="91">
        <v>2847000</v>
      </c>
      <c r="H195" s="2" t="s">
        <v>69</v>
      </c>
      <c r="I195" s="67" t="s">
        <v>70</v>
      </c>
      <c r="J195" s="2" t="s">
        <v>1196</v>
      </c>
      <c r="K195" s="2" t="s">
        <v>49</v>
      </c>
      <c r="L195" s="67"/>
      <c r="M195" s="39" t="s">
        <v>1197</v>
      </c>
      <c r="N195" s="2" t="s">
        <v>84</v>
      </c>
      <c r="O195" s="67" t="s">
        <v>708</v>
      </c>
      <c r="P195" s="45" t="s">
        <v>232</v>
      </c>
      <c r="Q195" s="46" t="s">
        <v>232</v>
      </c>
      <c r="R195" s="2">
        <v>4</v>
      </c>
      <c r="S195" s="45" t="s">
        <v>47</v>
      </c>
      <c r="T195" s="43" t="s">
        <v>84</v>
      </c>
      <c r="U195" s="94">
        <v>2847000</v>
      </c>
      <c r="V195" s="94">
        <v>2847000</v>
      </c>
      <c r="W195" s="46" t="s">
        <v>49</v>
      </c>
      <c r="X195" s="45" t="s">
        <v>50</v>
      </c>
      <c r="Y195" s="61" t="s">
        <v>81</v>
      </c>
      <c r="Z195" s="2" t="s">
        <v>345</v>
      </c>
      <c r="AA195" s="1" t="s">
        <v>81</v>
      </c>
      <c r="AB195" s="67" t="s">
        <v>709</v>
      </c>
      <c r="AC195" s="76" t="s">
        <v>347</v>
      </c>
      <c r="AD195" s="55" t="s">
        <v>49</v>
      </c>
      <c r="AE195" s="55" t="s">
        <v>49</v>
      </c>
      <c r="AF195" s="72" t="s">
        <v>56</v>
      </c>
      <c r="AG195" s="72" t="s">
        <v>57</v>
      </c>
      <c r="AH195" s="72" t="s">
        <v>58</v>
      </c>
      <c r="AI195" s="54" t="s">
        <v>56</v>
      </c>
      <c r="AJ195" s="54" t="s">
        <v>60</v>
      </c>
      <c r="AK195" s="54" t="s">
        <v>61</v>
      </c>
    </row>
    <row r="196" spans="1:37" ht="36" hidden="1">
      <c r="A196" s="2">
        <v>42102</v>
      </c>
      <c r="B196" s="67" t="s">
        <v>126</v>
      </c>
      <c r="C196" s="67" t="s">
        <v>493</v>
      </c>
      <c r="D196" s="67" t="s">
        <v>81</v>
      </c>
      <c r="E196" s="67" t="s">
        <v>213</v>
      </c>
      <c r="F196" s="67" t="s">
        <v>79</v>
      </c>
      <c r="G196" s="91">
        <v>2847000</v>
      </c>
      <c r="H196" s="2" t="s">
        <v>69</v>
      </c>
      <c r="I196" s="67" t="s">
        <v>70</v>
      </c>
      <c r="J196" s="2" t="s">
        <v>1198</v>
      </c>
      <c r="K196" s="2" t="s">
        <v>49</v>
      </c>
      <c r="L196" s="67"/>
      <c r="M196" s="39" t="s">
        <v>1199</v>
      </c>
      <c r="N196" s="2" t="s">
        <v>84</v>
      </c>
      <c r="O196" s="67" t="s">
        <v>711</v>
      </c>
      <c r="P196" s="45" t="s">
        <v>232</v>
      </c>
      <c r="Q196" s="46" t="s">
        <v>232</v>
      </c>
      <c r="R196" s="2">
        <v>4</v>
      </c>
      <c r="S196" s="45" t="s">
        <v>47</v>
      </c>
      <c r="T196" s="43" t="s">
        <v>84</v>
      </c>
      <c r="U196" s="94">
        <v>2847000</v>
      </c>
      <c r="V196" s="94">
        <v>2847000</v>
      </c>
      <c r="W196" s="46" t="s">
        <v>49</v>
      </c>
      <c r="X196" s="45" t="s">
        <v>50</v>
      </c>
      <c r="Y196" s="61" t="s">
        <v>81</v>
      </c>
      <c r="Z196" s="2" t="s">
        <v>345</v>
      </c>
      <c r="AA196" s="1" t="s">
        <v>81</v>
      </c>
      <c r="AB196" s="67" t="s">
        <v>712</v>
      </c>
      <c r="AC196" s="76" t="s">
        <v>347</v>
      </c>
      <c r="AD196" s="55" t="s">
        <v>49</v>
      </c>
      <c r="AE196" s="55" t="s">
        <v>49</v>
      </c>
      <c r="AF196" s="72" t="s">
        <v>56</v>
      </c>
      <c r="AG196" s="72" t="s">
        <v>57</v>
      </c>
      <c r="AH196" s="72" t="s">
        <v>58</v>
      </c>
      <c r="AI196" s="54" t="s">
        <v>56</v>
      </c>
      <c r="AJ196" s="54" t="s">
        <v>60</v>
      </c>
      <c r="AK196" s="54" t="s">
        <v>61</v>
      </c>
    </row>
    <row r="197" spans="1:37" ht="36" hidden="1">
      <c r="A197" s="2">
        <v>42102</v>
      </c>
      <c r="B197" s="67" t="s">
        <v>126</v>
      </c>
      <c r="C197" s="67" t="s">
        <v>493</v>
      </c>
      <c r="D197" s="67" t="s">
        <v>81</v>
      </c>
      <c r="E197" s="67" t="s">
        <v>213</v>
      </c>
      <c r="F197" s="67" t="s">
        <v>79</v>
      </c>
      <c r="G197" s="91">
        <v>2847000</v>
      </c>
      <c r="H197" s="2" t="s">
        <v>69</v>
      </c>
      <c r="I197" s="67" t="s">
        <v>70</v>
      </c>
      <c r="J197" s="2" t="s">
        <v>1200</v>
      </c>
      <c r="K197" s="2" t="s">
        <v>49</v>
      </c>
      <c r="L197" s="67"/>
      <c r="M197" s="39" t="s">
        <v>1201</v>
      </c>
      <c r="N197" s="2" t="s">
        <v>84</v>
      </c>
      <c r="O197" s="67" t="s">
        <v>714</v>
      </c>
      <c r="P197" s="45" t="s">
        <v>232</v>
      </c>
      <c r="Q197" s="46" t="s">
        <v>232</v>
      </c>
      <c r="R197" s="2">
        <v>4</v>
      </c>
      <c r="S197" s="45" t="s">
        <v>47</v>
      </c>
      <c r="T197" s="43" t="s">
        <v>84</v>
      </c>
      <c r="U197" s="94">
        <v>2847000</v>
      </c>
      <c r="V197" s="94">
        <v>2847000</v>
      </c>
      <c r="W197" s="46" t="s">
        <v>49</v>
      </c>
      <c r="X197" s="45" t="s">
        <v>50</v>
      </c>
      <c r="Y197" s="61" t="s">
        <v>81</v>
      </c>
      <c r="Z197" s="2" t="s">
        <v>345</v>
      </c>
      <c r="AA197" s="1" t="s">
        <v>81</v>
      </c>
      <c r="AB197" s="67" t="s">
        <v>715</v>
      </c>
      <c r="AC197" s="76" t="s">
        <v>347</v>
      </c>
      <c r="AD197" s="55" t="s">
        <v>49</v>
      </c>
      <c r="AE197" s="55" t="s">
        <v>49</v>
      </c>
      <c r="AF197" s="72" t="s">
        <v>56</v>
      </c>
      <c r="AG197" s="72" t="s">
        <v>57</v>
      </c>
      <c r="AH197" s="72" t="s">
        <v>58</v>
      </c>
      <c r="AI197" s="54" t="s">
        <v>56</v>
      </c>
      <c r="AJ197" s="54" t="s">
        <v>60</v>
      </c>
      <c r="AK197" s="54" t="s">
        <v>61</v>
      </c>
    </row>
    <row r="198" spans="1:37" ht="36" hidden="1">
      <c r="A198" s="2">
        <v>42102</v>
      </c>
      <c r="B198" s="67" t="s">
        <v>126</v>
      </c>
      <c r="C198" s="67" t="s">
        <v>493</v>
      </c>
      <c r="D198" s="67" t="s">
        <v>81</v>
      </c>
      <c r="E198" s="67" t="s">
        <v>213</v>
      </c>
      <c r="F198" s="67" t="s">
        <v>79</v>
      </c>
      <c r="G198" s="91">
        <v>2847000</v>
      </c>
      <c r="H198" s="2" t="s">
        <v>69</v>
      </c>
      <c r="I198" s="67" t="s">
        <v>70</v>
      </c>
      <c r="J198" s="2" t="s">
        <v>1202</v>
      </c>
      <c r="K198" s="2" t="s">
        <v>49</v>
      </c>
      <c r="L198" s="67"/>
      <c r="M198" s="39" t="s">
        <v>1203</v>
      </c>
      <c r="N198" s="2" t="s">
        <v>84</v>
      </c>
      <c r="O198" s="67" t="s">
        <v>717</v>
      </c>
      <c r="P198" s="45" t="s">
        <v>232</v>
      </c>
      <c r="Q198" s="46" t="s">
        <v>232</v>
      </c>
      <c r="R198" s="2">
        <v>4</v>
      </c>
      <c r="S198" s="45" t="s">
        <v>47</v>
      </c>
      <c r="T198" s="43" t="s">
        <v>84</v>
      </c>
      <c r="U198" s="94">
        <v>2847000</v>
      </c>
      <c r="V198" s="94">
        <v>2847000</v>
      </c>
      <c r="W198" s="46" t="s">
        <v>49</v>
      </c>
      <c r="X198" s="45" t="s">
        <v>50</v>
      </c>
      <c r="Y198" s="61" t="s">
        <v>81</v>
      </c>
      <c r="Z198" s="2" t="s">
        <v>345</v>
      </c>
      <c r="AA198" s="1" t="s">
        <v>81</v>
      </c>
      <c r="AB198" s="67" t="s">
        <v>718</v>
      </c>
      <c r="AC198" s="76" t="s">
        <v>347</v>
      </c>
      <c r="AD198" s="55" t="s">
        <v>49</v>
      </c>
      <c r="AE198" s="55" t="s">
        <v>49</v>
      </c>
      <c r="AF198" s="72" t="s">
        <v>56</v>
      </c>
      <c r="AG198" s="72" t="s">
        <v>57</v>
      </c>
      <c r="AH198" s="72" t="s">
        <v>58</v>
      </c>
      <c r="AI198" s="54" t="s">
        <v>56</v>
      </c>
      <c r="AJ198" s="54" t="s">
        <v>60</v>
      </c>
      <c r="AK198" s="54" t="s">
        <v>61</v>
      </c>
    </row>
    <row r="199" spans="1:37" ht="36" hidden="1">
      <c r="A199" s="2">
        <v>42102</v>
      </c>
      <c r="B199" s="67" t="s">
        <v>126</v>
      </c>
      <c r="C199" s="67" t="s">
        <v>493</v>
      </c>
      <c r="D199" s="67" t="s">
        <v>81</v>
      </c>
      <c r="E199" s="67" t="s">
        <v>213</v>
      </c>
      <c r="F199" s="67" t="s">
        <v>79</v>
      </c>
      <c r="G199" s="91">
        <v>2847000</v>
      </c>
      <c r="H199" s="2" t="s">
        <v>69</v>
      </c>
      <c r="I199" s="67" t="s">
        <v>70</v>
      </c>
      <c r="J199" s="2" t="s">
        <v>1204</v>
      </c>
      <c r="K199" s="2" t="s">
        <v>49</v>
      </c>
      <c r="L199" s="67"/>
      <c r="M199" s="39" t="s">
        <v>1205</v>
      </c>
      <c r="N199" s="2" t="s">
        <v>84</v>
      </c>
      <c r="O199" s="67" t="s">
        <v>720</v>
      </c>
      <c r="P199" s="45" t="s">
        <v>232</v>
      </c>
      <c r="Q199" s="46" t="s">
        <v>232</v>
      </c>
      <c r="R199" s="2">
        <v>4</v>
      </c>
      <c r="S199" s="45" t="s">
        <v>47</v>
      </c>
      <c r="T199" s="43" t="s">
        <v>84</v>
      </c>
      <c r="U199" s="94">
        <v>2847000</v>
      </c>
      <c r="V199" s="94">
        <v>2847000</v>
      </c>
      <c r="W199" s="46" t="s">
        <v>49</v>
      </c>
      <c r="X199" s="45" t="s">
        <v>50</v>
      </c>
      <c r="Y199" s="61" t="s">
        <v>81</v>
      </c>
      <c r="Z199" s="2" t="s">
        <v>345</v>
      </c>
      <c r="AA199" s="1" t="s">
        <v>81</v>
      </c>
      <c r="AB199" s="67" t="s">
        <v>721</v>
      </c>
      <c r="AC199" s="76" t="s">
        <v>347</v>
      </c>
      <c r="AD199" s="55" t="s">
        <v>49</v>
      </c>
      <c r="AE199" s="55" t="s">
        <v>49</v>
      </c>
      <c r="AF199" s="72" t="s">
        <v>56</v>
      </c>
      <c r="AG199" s="72" t="s">
        <v>57</v>
      </c>
      <c r="AH199" s="72" t="s">
        <v>58</v>
      </c>
      <c r="AI199" s="54" t="s">
        <v>56</v>
      </c>
      <c r="AJ199" s="54" t="s">
        <v>60</v>
      </c>
      <c r="AK199" s="54" t="s">
        <v>61</v>
      </c>
    </row>
    <row r="200" spans="1:37" ht="36" hidden="1">
      <c r="A200" s="2">
        <v>42102</v>
      </c>
      <c r="B200" s="67" t="s">
        <v>126</v>
      </c>
      <c r="C200" s="67" t="s">
        <v>493</v>
      </c>
      <c r="D200" s="67" t="s">
        <v>81</v>
      </c>
      <c r="E200" s="67" t="s">
        <v>213</v>
      </c>
      <c r="F200" s="67" t="s">
        <v>79</v>
      </c>
      <c r="G200" s="91">
        <v>2847000</v>
      </c>
      <c r="H200" s="2" t="s">
        <v>69</v>
      </c>
      <c r="I200" s="67" t="s">
        <v>70</v>
      </c>
      <c r="J200" s="2" t="s">
        <v>1206</v>
      </c>
      <c r="K200" s="2" t="s">
        <v>49</v>
      </c>
      <c r="L200" s="67"/>
      <c r="M200" s="39" t="s">
        <v>1207</v>
      </c>
      <c r="N200" s="2" t="s">
        <v>84</v>
      </c>
      <c r="O200" s="67" t="s">
        <v>723</v>
      </c>
      <c r="P200" s="45" t="s">
        <v>232</v>
      </c>
      <c r="Q200" s="46" t="s">
        <v>232</v>
      </c>
      <c r="R200" s="2">
        <v>4</v>
      </c>
      <c r="S200" s="45" t="s">
        <v>47</v>
      </c>
      <c r="T200" s="43" t="s">
        <v>84</v>
      </c>
      <c r="U200" s="94">
        <v>2847000</v>
      </c>
      <c r="V200" s="94">
        <v>2847000</v>
      </c>
      <c r="W200" s="46" t="s">
        <v>49</v>
      </c>
      <c r="X200" s="45" t="s">
        <v>50</v>
      </c>
      <c r="Y200" s="61" t="s">
        <v>81</v>
      </c>
      <c r="Z200" s="2" t="s">
        <v>345</v>
      </c>
      <c r="AA200" s="1" t="s">
        <v>81</v>
      </c>
      <c r="AB200" s="67" t="s">
        <v>724</v>
      </c>
      <c r="AC200" s="76" t="s">
        <v>347</v>
      </c>
      <c r="AD200" s="55" t="s">
        <v>49</v>
      </c>
      <c r="AE200" s="55" t="s">
        <v>49</v>
      </c>
      <c r="AF200" s="72" t="s">
        <v>56</v>
      </c>
      <c r="AG200" s="72" t="s">
        <v>57</v>
      </c>
      <c r="AH200" s="72" t="s">
        <v>58</v>
      </c>
      <c r="AI200" s="54" t="s">
        <v>56</v>
      </c>
      <c r="AJ200" s="54" t="s">
        <v>60</v>
      </c>
      <c r="AK200" s="54" t="s">
        <v>61</v>
      </c>
    </row>
    <row r="201" spans="1:37" ht="36" hidden="1">
      <c r="A201" s="2">
        <v>42102</v>
      </c>
      <c r="B201" s="67" t="s">
        <v>126</v>
      </c>
      <c r="C201" s="67" t="s">
        <v>493</v>
      </c>
      <c r="D201" s="67" t="s">
        <v>81</v>
      </c>
      <c r="E201" s="67" t="s">
        <v>213</v>
      </c>
      <c r="F201" s="67" t="s">
        <v>79</v>
      </c>
      <c r="G201" s="91">
        <v>2847000</v>
      </c>
      <c r="H201" s="2" t="s">
        <v>69</v>
      </c>
      <c r="I201" s="67" t="s">
        <v>70</v>
      </c>
      <c r="J201" s="2" t="s">
        <v>1208</v>
      </c>
      <c r="K201" s="2" t="s">
        <v>49</v>
      </c>
      <c r="L201" s="67"/>
      <c r="M201" s="39" t="s">
        <v>1209</v>
      </c>
      <c r="N201" s="2" t="s">
        <v>84</v>
      </c>
      <c r="O201" s="67" t="s">
        <v>726</v>
      </c>
      <c r="P201" s="45" t="s">
        <v>232</v>
      </c>
      <c r="Q201" s="46" t="s">
        <v>232</v>
      </c>
      <c r="R201" s="2">
        <v>4</v>
      </c>
      <c r="S201" s="45" t="s">
        <v>47</v>
      </c>
      <c r="T201" s="43" t="s">
        <v>84</v>
      </c>
      <c r="U201" s="94">
        <v>2847000</v>
      </c>
      <c r="V201" s="94">
        <v>2847000</v>
      </c>
      <c r="W201" s="46" t="s">
        <v>49</v>
      </c>
      <c r="X201" s="45" t="s">
        <v>50</v>
      </c>
      <c r="Y201" s="61" t="s">
        <v>81</v>
      </c>
      <c r="Z201" s="2" t="s">
        <v>345</v>
      </c>
      <c r="AA201" s="1" t="s">
        <v>81</v>
      </c>
      <c r="AB201" s="67" t="s">
        <v>727</v>
      </c>
      <c r="AC201" s="76" t="s">
        <v>347</v>
      </c>
      <c r="AD201" s="55" t="s">
        <v>49</v>
      </c>
      <c r="AE201" s="55" t="s">
        <v>49</v>
      </c>
      <c r="AF201" s="72" t="s">
        <v>56</v>
      </c>
      <c r="AG201" s="72" t="s">
        <v>57</v>
      </c>
      <c r="AH201" s="72" t="s">
        <v>58</v>
      </c>
      <c r="AI201" s="54" t="s">
        <v>56</v>
      </c>
      <c r="AJ201" s="54" t="s">
        <v>60</v>
      </c>
      <c r="AK201" s="54" t="s">
        <v>61</v>
      </c>
    </row>
    <row r="202" spans="1:37" ht="36" hidden="1">
      <c r="A202" s="2">
        <v>42102</v>
      </c>
      <c r="B202" s="67" t="s">
        <v>126</v>
      </c>
      <c r="C202" s="67" t="s">
        <v>493</v>
      </c>
      <c r="D202" s="67" t="s">
        <v>81</v>
      </c>
      <c r="E202" s="67" t="s">
        <v>213</v>
      </c>
      <c r="F202" s="67" t="s">
        <v>79</v>
      </c>
      <c r="G202" s="91">
        <v>2847000</v>
      </c>
      <c r="H202" s="2" t="s">
        <v>69</v>
      </c>
      <c r="I202" s="67" t="s">
        <v>70</v>
      </c>
      <c r="J202" s="2" t="s">
        <v>1210</v>
      </c>
      <c r="K202" s="2" t="s">
        <v>49</v>
      </c>
      <c r="L202" s="67"/>
      <c r="M202" s="39" t="s">
        <v>1211</v>
      </c>
      <c r="N202" s="2" t="s">
        <v>84</v>
      </c>
      <c r="O202" s="67" t="s">
        <v>729</v>
      </c>
      <c r="P202" s="45" t="s">
        <v>232</v>
      </c>
      <c r="Q202" s="46" t="s">
        <v>232</v>
      </c>
      <c r="R202" s="2">
        <v>4</v>
      </c>
      <c r="S202" s="45" t="s">
        <v>47</v>
      </c>
      <c r="T202" s="43" t="s">
        <v>84</v>
      </c>
      <c r="U202" s="94">
        <v>2847000</v>
      </c>
      <c r="V202" s="94">
        <v>2847000</v>
      </c>
      <c r="W202" s="46" t="s">
        <v>49</v>
      </c>
      <c r="X202" s="45" t="s">
        <v>50</v>
      </c>
      <c r="Y202" s="61" t="s">
        <v>81</v>
      </c>
      <c r="Z202" s="2" t="s">
        <v>345</v>
      </c>
      <c r="AA202" s="1" t="s">
        <v>81</v>
      </c>
      <c r="AB202" s="67" t="s">
        <v>730</v>
      </c>
      <c r="AC202" s="76" t="s">
        <v>347</v>
      </c>
      <c r="AD202" s="55" t="s">
        <v>49</v>
      </c>
      <c r="AE202" s="55" t="s">
        <v>49</v>
      </c>
      <c r="AF202" s="72" t="s">
        <v>56</v>
      </c>
      <c r="AG202" s="72" t="s">
        <v>57</v>
      </c>
      <c r="AH202" s="72" t="s">
        <v>58</v>
      </c>
      <c r="AI202" s="54" t="s">
        <v>56</v>
      </c>
      <c r="AJ202" s="54" t="s">
        <v>60</v>
      </c>
      <c r="AK202" s="54" t="s">
        <v>61</v>
      </c>
    </row>
    <row r="203" spans="1:37" ht="36" hidden="1">
      <c r="A203" s="2">
        <v>42102</v>
      </c>
      <c r="B203" s="67" t="s">
        <v>126</v>
      </c>
      <c r="C203" s="67" t="s">
        <v>493</v>
      </c>
      <c r="D203" s="67" t="s">
        <v>81</v>
      </c>
      <c r="E203" s="67" t="s">
        <v>213</v>
      </c>
      <c r="F203" s="67" t="s">
        <v>79</v>
      </c>
      <c r="G203" s="91">
        <v>2847000</v>
      </c>
      <c r="H203" s="2" t="s">
        <v>69</v>
      </c>
      <c r="I203" s="67" t="s">
        <v>70</v>
      </c>
      <c r="J203" s="2" t="s">
        <v>1212</v>
      </c>
      <c r="K203" s="2" t="s">
        <v>49</v>
      </c>
      <c r="L203" s="67"/>
      <c r="M203" s="39" t="s">
        <v>1213</v>
      </c>
      <c r="N203" s="2" t="s">
        <v>84</v>
      </c>
      <c r="O203" s="67" t="s">
        <v>732</v>
      </c>
      <c r="P203" s="45" t="s">
        <v>232</v>
      </c>
      <c r="Q203" s="46" t="s">
        <v>232</v>
      </c>
      <c r="R203" s="2">
        <v>4</v>
      </c>
      <c r="S203" s="45" t="s">
        <v>47</v>
      </c>
      <c r="T203" s="43" t="s">
        <v>84</v>
      </c>
      <c r="U203" s="94">
        <v>2847000</v>
      </c>
      <c r="V203" s="94">
        <v>2847000</v>
      </c>
      <c r="W203" s="46" t="s">
        <v>49</v>
      </c>
      <c r="X203" s="45" t="s">
        <v>50</v>
      </c>
      <c r="Y203" s="61" t="s">
        <v>81</v>
      </c>
      <c r="Z203" s="2" t="s">
        <v>345</v>
      </c>
      <c r="AA203" s="1" t="s">
        <v>81</v>
      </c>
      <c r="AB203" s="67" t="s">
        <v>733</v>
      </c>
      <c r="AC203" s="76" t="s">
        <v>347</v>
      </c>
      <c r="AD203" s="55" t="s">
        <v>49</v>
      </c>
      <c r="AE203" s="55" t="s">
        <v>49</v>
      </c>
      <c r="AF203" s="72" t="s">
        <v>56</v>
      </c>
      <c r="AG203" s="72" t="s">
        <v>57</v>
      </c>
      <c r="AH203" s="72" t="s">
        <v>58</v>
      </c>
      <c r="AI203" s="54" t="s">
        <v>56</v>
      </c>
      <c r="AJ203" s="54" t="s">
        <v>60</v>
      </c>
      <c r="AK203" s="54" t="s">
        <v>61</v>
      </c>
    </row>
    <row r="204" spans="1:37" ht="36" hidden="1">
      <c r="A204" s="2">
        <v>42102</v>
      </c>
      <c r="B204" s="67" t="s">
        <v>126</v>
      </c>
      <c r="C204" s="67" t="s">
        <v>493</v>
      </c>
      <c r="D204" s="67" t="s">
        <v>81</v>
      </c>
      <c r="E204" s="67" t="s">
        <v>213</v>
      </c>
      <c r="F204" s="67" t="s">
        <v>79</v>
      </c>
      <c r="G204" s="91">
        <v>2847000</v>
      </c>
      <c r="H204" s="2" t="s">
        <v>69</v>
      </c>
      <c r="I204" s="67" t="s">
        <v>70</v>
      </c>
      <c r="J204" s="2" t="s">
        <v>1214</v>
      </c>
      <c r="K204" s="2" t="s">
        <v>49</v>
      </c>
      <c r="L204" s="67"/>
      <c r="M204" s="39" t="s">
        <v>1215</v>
      </c>
      <c r="N204" s="2" t="s">
        <v>84</v>
      </c>
      <c r="O204" s="67" t="s">
        <v>735</v>
      </c>
      <c r="P204" s="45" t="s">
        <v>232</v>
      </c>
      <c r="Q204" s="46" t="s">
        <v>232</v>
      </c>
      <c r="R204" s="2">
        <v>4</v>
      </c>
      <c r="S204" s="45" t="s">
        <v>47</v>
      </c>
      <c r="T204" s="43" t="s">
        <v>84</v>
      </c>
      <c r="U204" s="94">
        <v>2847000</v>
      </c>
      <c r="V204" s="94">
        <v>2847000</v>
      </c>
      <c r="W204" s="46" t="s">
        <v>49</v>
      </c>
      <c r="X204" s="45" t="s">
        <v>50</v>
      </c>
      <c r="Y204" s="61" t="s">
        <v>81</v>
      </c>
      <c r="Z204" s="2" t="s">
        <v>345</v>
      </c>
      <c r="AA204" s="1" t="s">
        <v>81</v>
      </c>
      <c r="AB204" s="67" t="s">
        <v>736</v>
      </c>
      <c r="AC204" s="76" t="s">
        <v>347</v>
      </c>
      <c r="AD204" s="55" t="s">
        <v>49</v>
      </c>
      <c r="AE204" s="55" t="s">
        <v>49</v>
      </c>
      <c r="AF204" s="72" t="s">
        <v>56</v>
      </c>
      <c r="AG204" s="72" t="s">
        <v>57</v>
      </c>
      <c r="AH204" s="72" t="s">
        <v>58</v>
      </c>
      <c r="AI204" s="54" t="s">
        <v>56</v>
      </c>
      <c r="AJ204" s="54" t="s">
        <v>60</v>
      </c>
      <c r="AK204" s="54" t="s">
        <v>61</v>
      </c>
    </row>
    <row r="205" spans="1:37" ht="36" hidden="1">
      <c r="A205" s="2">
        <v>42102</v>
      </c>
      <c r="B205" s="67" t="s">
        <v>126</v>
      </c>
      <c r="C205" s="67" t="s">
        <v>493</v>
      </c>
      <c r="D205" s="67" t="s">
        <v>129</v>
      </c>
      <c r="E205" s="67" t="s">
        <v>213</v>
      </c>
      <c r="F205" s="67" t="s">
        <v>79</v>
      </c>
      <c r="G205" s="91">
        <v>8541000</v>
      </c>
      <c r="H205" s="2">
        <v>10.02</v>
      </c>
      <c r="I205" s="67" t="s">
        <v>1278</v>
      </c>
      <c r="J205" s="2" t="s">
        <v>1216</v>
      </c>
      <c r="K205" s="2" t="s">
        <v>49</v>
      </c>
      <c r="L205" s="67"/>
      <c r="M205" s="39" t="s">
        <v>1217</v>
      </c>
      <c r="N205" s="2" t="s">
        <v>84</v>
      </c>
      <c r="O205" s="67" t="s">
        <v>738</v>
      </c>
      <c r="P205" s="45" t="s">
        <v>232</v>
      </c>
      <c r="Q205" s="46" t="s">
        <v>232</v>
      </c>
      <c r="R205" s="2">
        <v>4</v>
      </c>
      <c r="S205" s="45" t="s">
        <v>47</v>
      </c>
      <c r="T205" s="43" t="s">
        <v>84</v>
      </c>
      <c r="U205" s="94">
        <v>8541000</v>
      </c>
      <c r="V205" s="94">
        <v>8541000</v>
      </c>
      <c r="W205" s="46" t="s">
        <v>49</v>
      </c>
      <c r="X205" s="45" t="s">
        <v>50</v>
      </c>
      <c r="Y205" s="61" t="s">
        <v>81</v>
      </c>
      <c r="Z205" s="2" t="s">
        <v>345</v>
      </c>
      <c r="AA205" s="1" t="s">
        <v>81</v>
      </c>
      <c r="AB205" s="67" t="s">
        <v>54</v>
      </c>
      <c r="AC205" s="76" t="s">
        <v>347</v>
      </c>
      <c r="AD205" s="55" t="s">
        <v>49</v>
      </c>
      <c r="AE205" s="55" t="s">
        <v>49</v>
      </c>
      <c r="AF205" s="72" t="s">
        <v>56</v>
      </c>
      <c r="AG205" s="72" t="s">
        <v>57</v>
      </c>
      <c r="AH205" s="72" t="s">
        <v>58</v>
      </c>
      <c r="AI205" s="54" t="s">
        <v>56</v>
      </c>
      <c r="AJ205" s="54" t="s">
        <v>60</v>
      </c>
      <c r="AK205" s="54" t="s">
        <v>61</v>
      </c>
    </row>
    <row r="206" spans="1:37" ht="36" hidden="1">
      <c r="A206" s="2">
        <v>42102</v>
      </c>
      <c r="B206" s="67" t="s">
        <v>126</v>
      </c>
      <c r="C206" s="67" t="s">
        <v>493</v>
      </c>
      <c r="D206" s="67" t="s">
        <v>129</v>
      </c>
      <c r="E206" s="67" t="s">
        <v>213</v>
      </c>
      <c r="F206" s="67" t="s">
        <v>79</v>
      </c>
      <c r="G206" s="91" t="s">
        <v>212</v>
      </c>
      <c r="H206" s="2">
        <v>10.02</v>
      </c>
      <c r="I206" s="67" t="s">
        <v>1278</v>
      </c>
      <c r="J206" s="2" t="s">
        <v>1218</v>
      </c>
      <c r="K206" s="2" t="s">
        <v>49</v>
      </c>
      <c r="L206" s="67"/>
      <c r="M206" s="39" t="s">
        <v>1219</v>
      </c>
      <c r="N206" s="2" t="s">
        <v>84</v>
      </c>
      <c r="O206" s="67" t="s">
        <v>740</v>
      </c>
      <c r="P206" s="45" t="s">
        <v>232</v>
      </c>
      <c r="Q206" s="46" t="s">
        <v>232</v>
      </c>
      <c r="R206" s="2">
        <v>4</v>
      </c>
      <c r="S206" s="45" t="s">
        <v>47</v>
      </c>
      <c r="T206" s="43" t="s">
        <v>84</v>
      </c>
      <c r="U206" s="94" t="s">
        <v>212</v>
      </c>
      <c r="V206" s="94" t="s">
        <v>212</v>
      </c>
      <c r="W206" s="46" t="s">
        <v>49</v>
      </c>
      <c r="X206" s="45" t="s">
        <v>50</v>
      </c>
      <c r="Y206" s="61" t="s">
        <v>81</v>
      </c>
      <c r="Z206" s="2" t="s">
        <v>345</v>
      </c>
      <c r="AA206" s="1" t="s">
        <v>81</v>
      </c>
      <c r="AB206" s="67" t="s">
        <v>54</v>
      </c>
      <c r="AC206" s="76" t="s">
        <v>347</v>
      </c>
      <c r="AD206" s="55" t="s">
        <v>49</v>
      </c>
      <c r="AE206" s="55" t="s">
        <v>49</v>
      </c>
      <c r="AF206" s="72" t="s">
        <v>56</v>
      </c>
      <c r="AG206" s="72" t="s">
        <v>57</v>
      </c>
      <c r="AH206" s="72" t="s">
        <v>58</v>
      </c>
      <c r="AI206" s="54" t="s">
        <v>56</v>
      </c>
      <c r="AJ206" s="54" t="s">
        <v>60</v>
      </c>
      <c r="AK206" s="54" t="s">
        <v>61</v>
      </c>
    </row>
    <row r="207" spans="1:37" ht="36" hidden="1">
      <c r="A207" s="2">
        <v>42102</v>
      </c>
      <c r="B207" s="67" t="s">
        <v>126</v>
      </c>
      <c r="C207" s="67" t="s">
        <v>493</v>
      </c>
      <c r="D207" s="67" t="s">
        <v>81</v>
      </c>
      <c r="E207" s="67" t="s">
        <v>213</v>
      </c>
      <c r="F207" s="67" t="s">
        <v>79</v>
      </c>
      <c r="G207" s="91">
        <v>2847000</v>
      </c>
      <c r="H207" s="2" t="s">
        <v>69</v>
      </c>
      <c r="I207" s="67" t="s">
        <v>70</v>
      </c>
      <c r="J207" s="2" t="s">
        <v>1220</v>
      </c>
      <c r="K207" s="2" t="s">
        <v>49</v>
      </c>
      <c r="L207" s="67"/>
      <c r="M207" s="39" t="s">
        <v>1221</v>
      </c>
      <c r="N207" s="2" t="s">
        <v>84</v>
      </c>
      <c r="O207" s="67" t="s">
        <v>742</v>
      </c>
      <c r="P207" s="45" t="s">
        <v>232</v>
      </c>
      <c r="Q207" s="46" t="s">
        <v>232</v>
      </c>
      <c r="R207" s="2">
        <v>4</v>
      </c>
      <c r="S207" s="45" t="s">
        <v>47</v>
      </c>
      <c r="T207" s="43" t="s">
        <v>84</v>
      </c>
      <c r="U207" s="94">
        <v>2847000</v>
      </c>
      <c r="V207" s="94">
        <v>2847000</v>
      </c>
      <c r="W207" s="46" t="s">
        <v>49</v>
      </c>
      <c r="X207" s="45" t="s">
        <v>50</v>
      </c>
      <c r="Y207" s="61" t="s">
        <v>81</v>
      </c>
      <c r="Z207" s="2" t="s">
        <v>345</v>
      </c>
      <c r="AA207" s="1" t="s">
        <v>81</v>
      </c>
      <c r="AB207" s="67" t="s">
        <v>743</v>
      </c>
      <c r="AC207" s="76" t="s">
        <v>347</v>
      </c>
      <c r="AD207" s="55" t="s">
        <v>49</v>
      </c>
      <c r="AE207" s="55" t="s">
        <v>49</v>
      </c>
      <c r="AF207" s="72" t="s">
        <v>56</v>
      </c>
      <c r="AG207" s="72" t="s">
        <v>57</v>
      </c>
      <c r="AH207" s="72" t="s">
        <v>58</v>
      </c>
      <c r="AI207" s="54" t="s">
        <v>56</v>
      </c>
      <c r="AJ207" s="54" t="s">
        <v>60</v>
      </c>
      <c r="AK207" s="54" t="s">
        <v>61</v>
      </c>
    </row>
    <row r="208" spans="1:37" ht="72" hidden="1">
      <c r="A208" s="2">
        <v>42102</v>
      </c>
      <c r="B208" s="67" t="s">
        <v>126</v>
      </c>
      <c r="C208" s="67" t="s">
        <v>87</v>
      </c>
      <c r="D208" s="67" t="s">
        <v>81</v>
      </c>
      <c r="E208" s="67" t="s">
        <v>213</v>
      </c>
      <c r="F208" s="67" t="s">
        <v>97</v>
      </c>
      <c r="G208" s="91">
        <v>15200000</v>
      </c>
      <c r="H208" s="2" t="s">
        <v>69</v>
      </c>
      <c r="I208" s="67" t="s">
        <v>70</v>
      </c>
      <c r="J208" s="2" t="s">
        <v>1127</v>
      </c>
      <c r="K208" s="2" t="s">
        <v>46</v>
      </c>
      <c r="L208" s="67"/>
      <c r="M208" s="39" t="s">
        <v>744</v>
      </c>
      <c r="N208" s="2">
        <v>80111600</v>
      </c>
      <c r="O208" s="67" t="s">
        <v>745</v>
      </c>
      <c r="P208" s="45" t="s">
        <v>65</v>
      </c>
      <c r="Q208" s="46" t="s">
        <v>65</v>
      </c>
      <c r="R208" s="2">
        <v>4</v>
      </c>
      <c r="S208" s="45" t="s">
        <v>47</v>
      </c>
      <c r="T208" s="43" t="s">
        <v>811</v>
      </c>
      <c r="U208" s="94">
        <v>15200000</v>
      </c>
      <c r="V208" s="94">
        <v>15200000</v>
      </c>
      <c r="W208" s="46" t="s">
        <v>49</v>
      </c>
      <c r="X208" s="45" t="s">
        <v>50</v>
      </c>
      <c r="Y208" s="67" t="s">
        <v>1271</v>
      </c>
      <c r="Z208" s="2" t="s">
        <v>52</v>
      </c>
      <c r="AA208" s="1" t="s">
        <v>81</v>
      </c>
      <c r="AB208" s="67" t="s">
        <v>746</v>
      </c>
      <c r="AC208" s="78" t="s">
        <v>347</v>
      </c>
      <c r="AD208" s="55" t="s">
        <v>49</v>
      </c>
      <c r="AE208" s="55" t="s">
        <v>49</v>
      </c>
      <c r="AF208" s="72" t="s">
        <v>56</v>
      </c>
      <c r="AG208" s="72" t="s">
        <v>57</v>
      </c>
      <c r="AH208" s="72" t="s">
        <v>58</v>
      </c>
      <c r="AI208" s="54" t="s">
        <v>56</v>
      </c>
      <c r="AJ208" s="54" t="s">
        <v>60</v>
      </c>
      <c r="AK208" s="54" t="s">
        <v>61</v>
      </c>
    </row>
    <row r="209" spans="1:38" ht="72" hidden="1">
      <c r="A209" s="2">
        <v>42102</v>
      </c>
      <c r="B209" s="67" t="s">
        <v>126</v>
      </c>
      <c r="C209" s="67" t="s">
        <v>87</v>
      </c>
      <c r="D209" s="67" t="s">
        <v>81</v>
      </c>
      <c r="E209" s="67" t="s">
        <v>213</v>
      </c>
      <c r="F209" s="67" t="s">
        <v>97</v>
      </c>
      <c r="G209" s="91">
        <v>15000000</v>
      </c>
      <c r="H209" s="2" t="s">
        <v>69</v>
      </c>
      <c r="I209" s="67" t="s">
        <v>70</v>
      </c>
      <c r="J209" s="2" t="s">
        <v>1128</v>
      </c>
      <c r="K209" s="2" t="s">
        <v>46</v>
      </c>
      <c r="L209" s="67"/>
      <c r="M209" s="39" t="s">
        <v>747</v>
      </c>
      <c r="N209" s="2">
        <v>80111600</v>
      </c>
      <c r="O209" s="67" t="s">
        <v>748</v>
      </c>
      <c r="P209" s="45" t="s">
        <v>65</v>
      </c>
      <c r="Q209" s="46" t="s">
        <v>65</v>
      </c>
      <c r="R209" s="2">
        <v>3</v>
      </c>
      <c r="S209" s="45" t="s">
        <v>47</v>
      </c>
      <c r="T209" s="43" t="s">
        <v>811</v>
      </c>
      <c r="U209" s="94">
        <v>15000000</v>
      </c>
      <c r="V209" s="94">
        <v>15000000</v>
      </c>
      <c r="W209" s="46" t="s">
        <v>49</v>
      </c>
      <c r="X209" s="45" t="s">
        <v>50</v>
      </c>
      <c r="Y209" s="67" t="s">
        <v>1271</v>
      </c>
      <c r="Z209" s="2" t="s">
        <v>52</v>
      </c>
      <c r="AA209" s="1" t="s">
        <v>81</v>
      </c>
      <c r="AB209" s="67" t="s">
        <v>749</v>
      </c>
      <c r="AC209" s="76" t="s">
        <v>347</v>
      </c>
      <c r="AD209" s="55" t="s">
        <v>49</v>
      </c>
      <c r="AE209" s="55" t="s">
        <v>49</v>
      </c>
      <c r="AF209" s="72" t="s">
        <v>56</v>
      </c>
      <c r="AG209" s="72" t="s">
        <v>57</v>
      </c>
      <c r="AH209" s="72" t="s">
        <v>58</v>
      </c>
      <c r="AI209" s="54" t="s">
        <v>56</v>
      </c>
      <c r="AJ209" s="54" t="s">
        <v>60</v>
      </c>
      <c r="AK209" s="54" t="s">
        <v>61</v>
      </c>
    </row>
    <row r="210" spans="1:38" ht="60" hidden="1">
      <c r="A210" s="2">
        <v>42102</v>
      </c>
      <c r="B210" s="67" t="s">
        <v>126</v>
      </c>
      <c r="C210" s="67" t="s">
        <v>87</v>
      </c>
      <c r="D210" s="67" t="s">
        <v>81</v>
      </c>
      <c r="E210" s="67" t="s">
        <v>213</v>
      </c>
      <c r="F210" s="67" t="s">
        <v>97</v>
      </c>
      <c r="G210" s="91">
        <v>5000000</v>
      </c>
      <c r="H210" s="2" t="s">
        <v>69</v>
      </c>
      <c r="I210" s="67" t="s">
        <v>70</v>
      </c>
      <c r="J210" s="2" t="s">
        <v>1129</v>
      </c>
      <c r="K210" s="2" t="s">
        <v>46</v>
      </c>
      <c r="L210" s="67"/>
      <c r="M210" s="39" t="s">
        <v>750</v>
      </c>
      <c r="N210" s="2">
        <v>80111600</v>
      </c>
      <c r="O210" s="67" t="s">
        <v>751</v>
      </c>
      <c r="P210" s="45" t="s">
        <v>65</v>
      </c>
      <c r="Q210" s="46" t="s">
        <v>65</v>
      </c>
      <c r="R210" s="2">
        <v>2</v>
      </c>
      <c r="S210" s="45" t="s">
        <v>47</v>
      </c>
      <c r="T210" s="43" t="s">
        <v>811</v>
      </c>
      <c r="U210" s="94">
        <v>5000000</v>
      </c>
      <c r="V210" s="94">
        <v>5000000</v>
      </c>
      <c r="W210" s="46" t="s">
        <v>49</v>
      </c>
      <c r="X210" s="45" t="s">
        <v>50</v>
      </c>
      <c r="Y210" s="67" t="s">
        <v>1271</v>
      </c>
      <c r="Z210" s="2" t="s">
        <v>52</v>
      </c>
      <c r="AA210" s="1" t="s">
        <v>81</v>
      </c>
      <c r="AB210" s="67" t="s">
        <v>752</v>
      </c>
      <c r="AC210" s="76" t="s">
        <v>347</v>
      </c>
      <c r="AD210" s="55" t="s">
        <v>49</v>
      </c>
      <c r="AE210" s="55" t="s">
        <v>49</v>
      </c>
      <c r="AF210" s="72" t="s">
        <v>56</v>
      </c>
      <c r="AG210" s="72" t="s">
        <v>57</v>
      </c>
      <c r="AH210" s="72" t="s">
        <v>58</v>
      </c>
      <c r="AI210" s="54" t="s">
        <v>56</v>
      </c>
      <c r="AJ210" s="54" t="s">
        <v>60</v>
      </c>
      <c r="AK210" s="54" t="s">
        <v>61</v>
      </c>
    </row>
    <row r="211" spans="1:38" ht="36" hidden="1">
      <c r="A211" s="2">
        <v>42102</v>
      </c>
      <c r="B211" s="67" t="s">
        <v>126</v>
      </c>
      <c r="C211" s="67" t="s">
        <v>87</v>
      </c>
      <c r="D211" s="67" t="s">
        <v>129</v>
      </c>
      <c r="E211" s="67" t="s">
        <v>213</v>
      </c>
      <c r="F211" s="67" t="s">
        <v>220</v>
      </c>
      <c r="G211" s="91">
        <v>152864178</v>
      </c>
      <c r="H211" s="2">
        <v>10.02</v>
      </c>
      <c r="I211" s="67" t="s">
        <v>1278</v>
      </c>
      <c r="J211" s="2" t="s">
        <v>815</v>
      </c>
      <c r="K211" s="2" t="s">
        <v>49</v>
      </c>
      <c r="L211" s="2"/>
      <c r="M211" s="39" t="s">
        <v>816</v>
      </c>
      <c r="N211" s="2" t="s">
        <v>84</v>
      </c>
      <c r="O211" s="380" t="s">
        <v>817</v>
      </c>
      <c r="P211" s="45" t="s">
        <v>82</v>
      </c>
      <c r="Q211" s="46" t="s">
        <v>82</v>
      </c>
      <c r="R211" s="2">
        <v>9</v>
      </c>
      <c r="S211" s="45" t="s">
        <v>47</v>
      </c>
      <c r="T211" s="31" t="s">
        <v>84</v>
      </c>
      <c r="U211" s="94">
        <v>152864178</v>
      </c>
      <c r="V211" s="94">
        <v>152864178</v>
      </c>
      <c r="W211" s="46" t="s">
        <v>49</v>
      </c>
      <c r="X211" s="45" t="s">
        <v>50</v>
      </c>
      <c r="Y211" s="61" t="s">
        <v>81</v>
      </c>
      <c r="Z211" s="2" t="s">
        <v>345</v>
      </c>
      <c r="AA211" s="1" t="s">
        <v>81</v>
      </c>
      <c r="AB211" s="67" t="s">
        <v>54</v>
      </c>
      <c r="AC211" s="76" t="s">
        <v>347</v>
      </c>
      <c r="AD211" s="55" t="s">
        <v>49</v>
      </c>
      <c r="AE211" s="55" t="s">
        <v>49</v>
      </c>
      <c r="AF211" s="72" t="s">
        <v>56</v>
      </c>
      <c r="AG211" s="72" t="s">
        <v>57</v>
      </c>
      <c r="AH211" s="72" t="s">
        <v>58</v>
      </c>
      <c r="AI211" s="54" t="s">
        <v>56</v>
      </c>
      <c r="AJ211" s="54" t="s">
        <v>60</v>
      </c>
      <c r="AK211" s="54" t="s">
        <v>61</v>
      </c>
    </row>
    <row r="212" spans="1:38" ht="84" hidden="1">
      <c r="A212" s="2">
        <v>42102</v>
      </c>
      <c r="B212" s="67" t="s">
        <v>126</v>
      </c>
      <c r="C212" s="67" t="s">
        <v>87</v>
      </c>
      <c r="D212" s="67" t="s">
        <v>129</v>
      </c>
      <c r="E212" s="67" t="s">
        <v>213</v>
      </c>
      <c r="F212" s="67" t="s">
        <v>107</v>
      </c>
      <c r="G212" s="91">
        <v>120465182</v>
      </c>
      <c r="H212" s="2">
        <v>10.02</v>
      </c>
      <c r="I212" s="67" t="s">
        <v>1278</v>
      </c>
      <c r="J212" s="2" t="s">
        <v>818</v>
      </c>
      <c r="K212" s="2" t="s">
        <v>49</v>
      </c>
      <c r="L212" s="2"/>
      <c r="M212" s="39" t="s">
        <v>819</v>
      </c>
      <c r="N212" s="2" t="s">
        <v>84</v>
      </c>
      <c r="O212" s="380" t="s">
        <v>820</v>
      </c>
      <c r="P212" s="45" t="s">
        <v>82</v>
      </c>
      <c r="Q212" s="46" t="s">
        <v>82</v>
      </c>
      <c r="R212" s="2">
        <v>9</v>
      </c>
      <c r="S212" s="45" t="s">
        <v>47</v>
      </c>
      <c r="T212" s="31" t="s">
        <v>84</v>
      </c>
      <c r="U212" s="94">
        <v>120465182</v>
      </c>
      <c r="V212" s="94">
        <v>120465182</v>
      </c>
      <c r="W212" s="46" t="s">
        <v>49</v>
      </c>
      <c r="X212" s="45" t="s">
        <v>50</v>
      </c>
      <c r="Y212" s="61" t="s">
        <v>81</v>
      </c>
      <c r="Z212" s="2" t="s">
        <v>345</v>
      </c>
      <c r="AA212" s="1" t="s">
        <v>81</v>
      </c>
      <c r="AB212" s="67" t="s">
        <v>54</v>
      </c>
      <c r="AC212" s="76" t="s">
        <v>347</v>
      </c>
      <c r="AD212" s="55" t="s">
        <v>49</v>
      </c>
      <c r="AE212" s="55" t="s">
        <v>49</v>
      </c>
      <c r="AF212" s="72" t="s">
        <v>56</v>
      </c>
      <c r="AG212" s="72" t="s">
        <v>57</v>
      </c>
      <c r="AH212" s="72" t="s">
        <v>58</v>
      </c>
      <c r="AI212" s="54" t="s">
        <v>56</v>
      </c>
      <c r="AJ212" s="54" t="s">
        <v>60</v>
      </c>
      <c r="AK212" s="54" t="s">
        <v>61</v>
      </c>
    </row>
    <row r="213" spans="1:38" ht="36" hidden="1">
      <c r="A213" s="2">
        <v>42102</v>
      </c>
      <c r="B213" s="67" t="s">
        <v>126</v>
      </c>
      <c r="C213" s="67" t="s">
        <v>87</v>
      </c>
      <c r="D213" s="67" t="s">
        <v>129</v>
      </c>
      <c r="E213" s="67" t="s">
        <v>213</v>
      </c>
      <c r="F213" s="67" t="s">
        <v>79</v>
      </c>
      <c r="G213" s="91">
        <v>26296400</v>
      </c>
      <c r="H213" s="2">
        <v>10.02</v>
      </c>
      <c r="I213" s="67" t="s">
        <v>1278</v>
      </c>
      <c r="J213" s="2" t="s">
        <v>821</v>
      </c>
      <c r="K213" s="2" t="s">
        <v>49</v>
      </c>
      <c r="L213" s="2"/>
      <c r="M213" s="39" t="s">
        <v>822</v>
      </c>
      <c r="N213" s="2" t="s">
        <v>84</v>
      </c>
      <c r="O213" s="67" t="s">
        <v>823</v>
      </c>
      <c r="P213" s="45" t="s">
        <v>82</v>
      </c>
      <c r="Q213" s="46" t="s">
        <v>82</v>
      </c>
      <c r="R213" s="2">
        <v>9</v>
      </c>
      <c r="S213" s="45" t="s">
        <v>47</v>
      </c>
      <c r="T213" s="31" t="s">
        <v>84</v>
      </c>
      <c r="U213" s="94">
        <v>26296400</v>
      </c>
      <c r="V213" s="94">
        <v>26296400</v>
      </c>
      <c r="W213" s="46" t="s">
        <v>49</v>
      </c>
      <c r="X213" s="45" t="s">
        <v>50</v>
      </c>
      <c r="Y213" s="61" t="s">
        <v>81</v>
      </c>
      <c r="Z213" s="2" t="s">
        <v>345</v>
      </c>
      <c r="AA213" s="1" t="s">
        <v>81</v>
      </c>
      <c r="AB213" s="67" t="s">
        <v>54</v>
      </c>
      <c r="AC213" s="76" t="s">
        <v>347</v>
      </c>
      <c r="AD213" s="55" t="s">
        <v>49</v>
      </c>
      <c r="AE213" s="55" t="s">
        <v>49</v>
      </c>
      <c r="AF213" s="72" t="s">
        <v>56</v>
      </c>
      <c r="AG213" s="72" t="s">
        <v>57</v>
      </c>
      <c r="AH213" s="72" t="s">
        <v>58</v>
      </c>
      <c r="AI213" s="54" t="s">
        <v>56</v>
      </c>
      <c r="AJ213" s="54" t="s">
        <v>60</v>
      </c>
      <c r="AK213" s="54" t="s">
        <v>61</v>
      </c>
    </row>
    <row r="214" spans="1:38" ht="36" hidden="1">
      <c r="A214" s="2">
        <v>42102</v>
      </c>
      <c r="B214" s="67" t="s">
        <v>126</v>
      </c>
      <c r="C214" s="67" t="s">
        <v>87</v>
      </c>
      <c r="D214" s="67" t="s">
        <v>129</v>
      </c>
      <c r="E214" s="67" t="s">
        <v>213</v>
      </c>
      <c r="F214" s="67" t="s">
        <v>79</v>
      </c>
      <c r="G214" s="91">
        <v>38237800</v>
      </c>
      <c r="H214" s="2">
        <v>10.02</v>
      </c>
      <c r="I214" s="67" t="s">
        <v>1278</v>
      </c>
      <c r="J214" s="2" t="s">
        <v>824</v>
      </c>
      <c r="K214" s="2" t="s">
        <v>49</v>
      </c>
      <c r="L214" s="2"/>
      <c r="M214" s="39" t="s">
        <v>825</v>
      </c>
      <c r="N214" s="2" t="s">
        <v>84</v>
      </c>
      <c r="O214" s="380" t="s">
        <v>826</v>
      </c>
      <c r="P214" s="45" t="s">
        <v>82</v>
      </c>
      <c r="Q214" s="46" t="s">
        <v>82</v>
      </c>
      <c r="R214" s="2">
        <v>9</v>
      </c>
      <c r="S214" s="45" t="s">
        <v>47</v>
      </c>
      <c r="T214" s="31" t="s">
        <v>84</v>
      </c>
      <c r="U214" s="94">
        <v>38237800</v>
      </c>
      <c r="V214" s="94">
        <v>38237800</v>
      </c>
      <c r="W214" s="46" t="s">
        <v>49</v>
      </c>
      <c r="X214" s="45" t="s">
        <v>50</v>
      </c>
      <c r="Y214" s="62" t="s">
        <v>81</v>
      </c>
      <c r="Z214" s="2" t="s">
        <v>345</v>
      </c>
      <c r="AA214" s="1" t="s">
        <v>81</v>
      </c>
      <c r="AB214" s="67" t="s">
        <v>54</v>
      </c>
      <c r="AC214" s="76" t="s">
        <v>347</v>
      </c>
      <c r="AD214" s="55" t="s">
        <v>49</v>
      </c>
      <c r="AE214" s="55" t="s">
        <v>49</v>
      </c>
      <c r="AF214" s="72" t="s">
        <v>56</v>
      </c>
      <c r="AG214" s="72" t="s">
        <v>57</v>
      </c>
      <c r="AH214" s="72" t="s">
        <v>58</v>
      </c>
      <c r="AI214" s="54" t="s">
        <v>56</v>
      </c>
      <c r="AJ214" s="54" t="s">
        <v>60</v>
      </c>
      <c r="AK214" s="54" t="s">
        <v>61</v>
      </c>
    </row>
    <row r="215" spans="1:38" ht="31.5" hidden="1" customHeight="1">
      <c r="A215" s="2">
        <v>42102</v>
      </c>
      <c r="B215" s="67" t="s">
        <v>126</v>
      </c>
      <c r="C215" s="67" t="s">
        <v>87</v>
      </c>
      <c r="D215" s="67" t="s">
        <v>129</v>
      </c>
      <c r="E215" s="67" t="s">
        <v>213</v>
      </c>
      <c r="F215" s="67" t="s">
        <v>827</v>
      </c>
      <c r="G215" s="91">
        <v>1981280</v>
      </c>
      <c r="H215" s="2">
        <v>10.02</v>
      </c>
      <c r="I215" s="67" t="s">
        <v>1278</v>
      </c>
      <c r="J215" s="2" t="s">
        <v>828</v>
      </c>
      <c r="K215" s="2" t="s">
        <v>46</v>
      </c>
      <c r="L215" s="2"/>
      <c r="M215" s="39" t="s">
        <v>829</v>
      </c>
      <c r="N215" s="2">
        <v>60102310</v>
      </c>
      <c r="O215" s="67" t="s">
        <v>830</v>
      </c>
      <c r="P215" s="45" t="s">
        <v>90</v>
      </c>
      <c r="Q215" s="46" t="s">
        <v>90</v>
      </c>
      <c r="R215" s="2">
        <v>7</v>
      </c>
      <c r="S215" s="45" t="s">
        <v>47</v>
      </c>
      <c r="T215" s="43" t="s">
        <v>186</v>
      </c>
      <c r="U215" s="94">
        <v>1981280</v>
      </c>
      <c r="V215" s="94">
        <v>1981280</v>
      </c>
      <c r="W215" s="46" t="s">
        <v>49</v>
      </c>
      <c r="X215" s="45" t="s">
        <v>50</v>
      </c>
      <c r="Y215" s="67" t="s">
        <v>1271</v>
      </c>
      <c r="Z215" s="2" t="s">
        <v>52</v>
      </c>
      <c r="AA215" s="1" t="s">
        <v>81</v>
      </c>
      <c r="AB215" s="67" t="s">
        <v>54</v>
      </c>
      <c r="AC215" s="76" t="s">
        <v>55</v>
      </c>
      <c r="AD215" s="55" t="s">
        <v>49</v>
      </c>
      <c r="AE215" s="55" t="s">
        <v>49</v>
      </c>
      <c r="AF215" s="72" t="s">
        <v>56</v>
      </c>
      <c r="AG215" s="72" t="s">
        <v>57</v>
      </c>
      <c r="AH215" s="72" t="s">
        <v>58</v>
      </c>
      <c r="AI215" s="54" t="s">
        <v>56</v>
      </c>
      <c r="AJ215" s="54" t="s">
        <v>60</v>
      </c>
      <c r="AK215" s="54" t="s">
        <v>61</v>
      </c>
      <c r="AL215" s="277" t="s">
        <v>1592</v>
      </c>
    </row>
    <row r="216" spans="1:38" ht="31.5" hidden="1" customHeight="1">
      <c r="A216" s="2">
        <v>42102</v>
      </c>
      <c r="B216" s="67" t="s">
        <v>126</v>
      </c>
      <c r="C216" s="67" t="s">
        <v>87</v>
      </c>
      <c r="D216" s="67" t="s">
        <v>129</v>
      </c>
      <c r="E216" s="67" t="s">
        <v>213</v>
      </c>
      <c r="F216" s="67" t="s">
        <v>827</v>
      </c>
      <c r="G216" s="91">
        <v>1593120</v>
      </c>
      <c r="H216" s="2">
        <v>10.02</v>
      </c>
      <c r="I216" s="67" t="s">
        <v>1278</v>
      </c>
      <c r="J216" s="2" t="s">
        <v>831</v>
      </c>
      <c r="K216" s="2" t="s">
        <v>46</v>
      </c>
      <c r="L216" s="2"/>
      <c r="M216" s="39" t="s">
        <v>832</v>
      </c>
      <c r="N216" s="2">
        <v>60102310</v>
      </c>
      <c r="O216" s="67" t="s">
        <v>833</v>
      </c>
      <c r="P216" s="45" t="s">
        <v>90</v>
      </c>
      <c r="Q216" s="46" t="s">
        <v>90</v>
      </c>
      <c r="R216" s="2">
        <v>7</v>
      </c>
      <c r="S216" s="45" t="s">
        <v>47</v>
      </c>
      <c r="T216" s="43" t="s">
        <v>186</v>
      </c>
      <c r="U216" s="94">
        <v>1593120</v>
      </c>
      <c r="V216" s="94">
        <v>1593120</v>
      </c>
      <c r="W216" s="46" t="s">
        <v>49</v>
      </c>
      <c r="X216" s="45" t="s">
        <v>50</v>
      </c>
      <c r="Y216" s="67" t="s">
        <v>1271</v>
      </c>
      <c r="Z216" s="2" t="s">
        <v>52</v>
      </c>
      <c r="AA216" s="1" t="s">
        <v>81</v>
      </c>
      <c r="AB216" s="67" t="s">
        <v>54</v>
      </c>
      <c r="AC216" s="76" t="s">
        <v>55</v>
      </c>
      <c r="AD216" s="55" t="s">
        <v>49</v>
      </c>
      <c r="AE216" s="55" t="s">
        <v>49</v>
      </c>
      <c r="AF216" s="72" t="s">
        <v>56</v>
      </c>
      <c r="AG216" s="72" t="s">
        <v>57</v>
      </c>
      <c r="AH216" s="72" t="s">
        <v>58</v>
      </c>
      <c r="AI216" s="54" t="s">
        <v>56</v>
      </c>
      <c r="AJ216" s="54" t="s">
        <v>60</v>
      </c>
      <c r="AK216" s="54" t="s">
        <v>61</v>
      </c>
    </row>
    <row r="217" spans="1:38" ht="48" hidden="1">
      <c r="A217" s="2">
        <v>42102</v>
      </c>
      <c r="B217" s="67" t="s">
        <v>126</v>
      </c>
      <c r="C217" s="67" t="s">
        <v>87</v>
      </c>
      <c r="D217" s="67" t="s">
        <v>129</v>
      </c>
      <c r="E217" s="67" t="s">
        <v>213</v>
      </c>
      <c r="F217" s="67" t="s">
        <v>827</v>
      </c>
      <c r="G217" s="91">
        <v>1000000</v>
      </c>
      <c r="H217" s="2">
        <v>10.02</v>
      </c>
      <c r="I217" s="67" t="s">
        <v>1278</v>
      </c>
      <c r="J217" s="2" t="s">
        <v>834</v>
      </c>
      <c r="K217" s="2" t="s">
        <v>46</v>
      </c>
      <c r="L217" s="67"/>
      <c r="M217" s="39" t="s">
        <v>835</v>
      </c>
      <c r="N217" s="2">
        <v>60102310</v>
      </c>
      <c r="O217" s="67" t="s">
        <v>836</v>
      </c>
      <c r="P217" s="45" t="s">
        <v>90</v>
      </c>
      <c r="Q217" s="46" t="s">
        <v>90</v>
      </c>
      <c r="R217" s="2">
        <v>7</v>
      </c>
      <c r="S217" s="45" t="s">
        <v>47</v>
      </c>
      <c r="T217" s="43" t="s">
        <v>186</v>
      </c>
      <c r="U217" s="94">
        <v>1000000</v>
      </c>
      <c r="V217" s="94">
        <v>1000000</v>
      </c>
      <c r="W217" s="46" t="s">
        <v>49</v>
      </c>
      <c r="X217" s="45" t="s">
        <v>50</v>
      </c>
      <c r="Y217" s="67" t="s">
        <v>1271</v>
      </c>
      <c r="Z217" s="2" t="s">
        <v>52</v>
      </c>
      <c r="AA217" s="1" t="s">
        <v>81</v>
      </c>
      <c r="AB217" s="67" t="s">
        <v>54</v>
      </c>
      <c r="AC217" s="76" t="s">
        <v>55</v>
      </c>
      <c r="AD217" s="55" t="s">
        <v>49</v>
      </c>
      <c r="AE217" s="55" t="s">
        <v>49</v>
      </c>
      <c r="AF217" s="72" t="s">
        <v>56</v>
      </c>
      <c r="AG217" s="72" t="s">
        <v>57</v>
      </c>
      <c r="AH217" s="72" t="s">
        <v>58</v>
      </c>
      <c r="AI217" s="54" t="s">
        <v>56</v>
      </c>
      <c r="AJ217" s="54" t="s">
        <v>60</v>
      </c>
      <c r="AK217" s="54" t="s">
        <v>61</v>
      </c>
    </row>
    <row r="218" spans="1:38" ht="48" hidden="1">
      <c r="A218" s="2">
        <v>42102</v>
      </c>
      <c r="B218" s="67" t="s">
        <v>126</v>
      </c>
      <c r="C218" s="67" t="s">
        <v>87</v>
      </c>
      <c r="D218" s="67" t="s">
        <v>129</v>
      </c>
      <c r="E218" s="67" t="s">
        <v>213</v>
      </c>
      <c r="F218" s="67" t="s">
        <v>827</v>
      </c>
      <c r="G218" s="91">
        <v>1612000</v>
      </c>
      <c r="H218" s="2">
        <v>10.02</v>
      </c>
      <c r="I218" s="67" t="s">
        <v>1278</v>
      </c>
      <c r="J218" s="2" t="s">
        <v>837</v>
      </c>
      <c r="K218" s="2" t="s">
        <v>46</v>
      </c>
      <c r="L218" s="67"/>
      <c r="M218" s="39" t="s">
        <v>838</v>
      </c>
      <c r="N218" s="2">
        <v>60102310</v>
      </c>
      <c r="O218" s="67" t="s">
        <v>839</v>
      </c>
      <c r="P218" s="45" t="s">
        <v>90</v>
      </c>
      <c r="Q218" s="46" t="s">
        <v>90</v>
      </c>
      <c r="R218" s="2">
        <v>7</v>
      </c>
      <c r="S218" s="45" t="s">
        <v>47</v>
      </c>
      <c r="T218" s="43" t="s">
        <v>186</v>
      </c>
      <c r="U218" s="94">
        <v>1612000</v>
      </c>
      <c r="V218" s="94">
        <v>1612000</v>
      </c>
      <c r="W218" s="46" t="s">
        <v>49</v>
      </c>
      <c r="X218" s="45" t="s">
        <v>50</v>
      </c>
      <c r="Y218" s="67" t="s">
        <v>1271</v>
      </c>
      <c r="Z218" s="2" t="s">
        <v>52</v>
      </c>
      <c r="AA218" s="1" t="s">
        <v>81</v>
      </c>
      <c r="AB218" s="67" t="s">
        <v>54</v>
      </c>
      <c r="AC218" s="76" t="s">
        <v>55</v>
      </c>
      <c r="AD218" s="55" t="s">
        <v>49</v>
      </c>
      <c r="AE218" s="55" t="s">
        <v>49</v>
      </c>
      <c r="AF218" s="72" t="s">
        <v>56</v>
      </c>
      <c r="AG218" s="72" t="s">
        <v>57</v>
      </c>
      <c r="AH218" s="72" t="s">
        <v>58</v>
      </c>
      <c r="AI218" s="54" t="s">
        <v>56</v>
      </c>
      <c r="AJ218" s="54" t="s">
        <v>60</v>
      </c>
      <c r="AK218" s="54" t="s">
        <v>61</v>
      </c>
    </row>
    <row r="219" spans="1:38" ht="31.5" hidden="1" customHeight="1">
      <c r="A219" s="2">
        <v>42102</v>
      </c>
      <c r="B219" s="67" t="s">
        <v>126</v>
      </c>
      <c r="C219" s="67" t="s">
        <v>87</v>
      </c>
      <c r="D219" s="67" t="s">
        <v>129</v>
      </c>
      <c r="E219" s="67" t="s">
        <v>213</v>
      </c>
      <c r="F219" s="67" t="s">
        <v>827</v>
      </c>
      <c r="G219" s="91">
        <v>2938320</v>
      </c>
      <c r="H219" s="2">
        <v>10.02</v>
      </c>
      <c r="I219" s="67" t="s">
        <v>1278</v>
      </c>
      <c r="J219" s="2" t="s">
        <v>840</v>
      </c>
      <c r="K219" s="2" t="s">
        <v>46</v>
      </c>
      <c r="L219" s="2"/>
      <c r="M219" s="39" t="s">
        <v>841</v>
      </c>
      <c r="N219" s="2">
        <v>60102310</v>
      </c>
      <c r="O219" s="67" t="s">
        <v>842</v>
      </c>
      <c r="P219" s="45" t="s">
        <v>90</v>
      </c>
      <c r="Q219" s="46" t="s">
        <v>90</v>
      </c>
      <c r="R219" s="2">
        <v>7</v>
      </c>
      <c r="S219" s="45" t="s">
        <v>47</v>
      </c>
      <c r="T219" s="43" t="s">
        <v>186</v>
      </c>
      <c r="U219" s="94">
        <v>2938320</v>
      </c>
      <c r="V219" s="94">
        <v>2938320</v>
      </c>
      <c r="W219" s="46" t="s">
        <v>49</v>
      </c>
      <c r="X219" s="45" t="s">
        <v>50</v>
      </c>
      <c r="Y219" s="67" t="s">
        <v>1271</v>
      </c>
      <c r="Z219" s="2" t="s">
        <v>52</v>
      </c>
      <c r="AA219" s="1" t="s">
        <v>81</v>
      </c>
      <c r="AB219" s="67" t="s">
        <v>54</v>
      </c>
      <c r="AC219" s="76" t="s">
        <v>55</v>
      </c>
      <c r="AD219" s="55" t="s">
        <v>49</v>
      </c>
      <c r="AE219" s="55" t="s">
        <v>49</v>
      </c>
      <c r="AF219" s="72" t="s">
        <v>56</v>
      </c>
      <c r="AG219" s="72" t="s">
        <v>57</v>
      </c>
      <c r="AH219" s="72" t="s">
        <v>58</v>
      </c>
      <c r="AI219" s="54" t="s">
        <v>56</v>
      </c>
      <c r="AJ219" s="54" t="s">
        <v>60</v>
      </c>
      <c r="AK219" s="54" t="s">
        <v>61</v>
      </c>
    </row>
    <row r="220" spans="1:38" ht="31.5" hidden="1" customHeight="1">
      <c r="A220" s="2">
        <v>42102</v>
      </c>
      <c r="B220" s="67" t="s">
        <v>126</v>
      </c>
      <c r="C220" s="67" t="s">
        <v>87</v>
      </c>
      <c r="D220" s="67" t="s">
        <v>129</v>
      </c>
      <c r="E220" s="67" t="s">
        <v>213</v>
      </c>
      <c r="F220" s="67" t="s">
        <v>827</v>
      </c>
      <c r="G220" s="91">
        <v>2927810</v>
      </c>
      <c r="H220" s="2">
        <v>10.02</v>
      </c>
      <c r="I220" s="67" t="s">
        <v>1278</v>
      </c>
      <c r="J220" s="2" t="s">
        <v>843</v>
      </c>
      <c r="K220" s="2" t="s">
        <v>46</v>
      </c>
      <c r="L220" s="2"/>
      <c r="M220" s="39" t="s">
        <v>844</v>
      </c>
      <c r="N220" s="2">
        <v>60102310</v>
      </c>
      <c r="O220" s="67" t="s">
        <v>845</v>
      </c>
      <c r="P220" s="45" t="s">
        <v>90</v>
      </c>
      <c r="Q220" s="46" t="s">
        <v>90</v>
      </c>
      <c r="R220" s="2">
        <v>7</v>
      </c>
      <c r="S220" s="45" t="s">
        <v>47</v>
      </c>
      <c r="T220" s="43" t="s">
        <v>186</v>
      </c>
      <c r="U220" s="94">
        <v>2927810</v>
      </c>
      <c r="V220" s="94">
        <v>2927810</v>
      </c>
      <c r="W220" s="46" t="s">
        <v>49</v>
      </c>
      <c r="X220" s="45" t="s">
        <v>50</v>
      </c>
      <c r="Y220" s="67" t="s">
        <v>1271</v>
      </c>
      <c r="Z220" s="2" t="s">
        <v>52</v>
      </c>
      <c r="AA220" s="1" t="s">
        <v>81</v>
      </c>
      <c r="AB220" s="67" t="s">
        <v>54</v>
      </c>
      <c r="AC220" s="76" t="s">
        <v>55</v>
      </c>
      <c r="AD220" s="55" t="s">
        <v>49</v>
      </c>
      <c r="AE220" s="55" t="s">
        <v>49</v>
      </c>
      <c r="AF220" s="72" t="s">
        <v>56</v>
      </c>
      <c r="AG220" s="72" t="s">
        <v>57</v>
      </c>
      <c r="AH220" s="72" t="s">
        <v>58</v>
      </c>
      <c r="AI220" s="54" t="s">
        <v>56</v>
      </c>
      <c r="AJ220" s="54" t="s">
        <v>60</v>
      </c>
      <c r="AK220" s="54" t="s">
        <v>61</v>
      </c>
    </row>
    <row r="221" spans="1:38" ht="48" hidden="1">
      <c r="A221" s="2">
        <v>42102</v>
      </c>
      <c r="B221" s="67" t="s">
        <v>126</v>
      </c>
      <c r="C221" s="67" t="s">
        <v>87</v>
      </c>
      <c r="D221" s="67" t="s">
        <v>129</v>
      </c>
      <c r="E221" s="67" t="s">
        <v>213</v>
      </c>
      <c r="F221" s="67" t="s">
        <v>827</v>
      </c>
      <c r="G221" s="91">
        <v>1300000</v>
      </c>
      <c r="H221" s="2">
        <v>10.02</v>
      </c>
      <c r="I221" s="67" t="s">
        <v>1278</v>
      </c>
      <c r="J221" s="2" t="s">
        <v>846</v>
      </c>
      <c r="K221" s="2" t="s">
        <v>46</v>
      </c>
      <c r="L221" s="67"/>
      <c r="M221" s="39" t="s">
        <v>847</v>
      </c>
      <c r="N221" s="2">
        <v>60102310</v>
      </c>
      <c r="O221" s="67" t="s">
        <v>848</v>
      </c>
      <c r="P221" s="45" t="s">
        <v>90</v>
      </c>
      <c r="Q221" s="46" t="s">
        <v>90</v>
      </c>
      <c r="R221" s="2">
        <v>7</v>
      </c>
      <c r="S221" s="45" t="s">
        <v>47</v>
      </c>
      <c r="T221" s="43" t="s">
        <v>186</v>
      </c>
      <c r="U221" s="94">
        <v>1300000</v>
      </c>
      <c r="V221" s="94">
        <v>1300000</v>
      </c>
      <c r="W221" s="46" t="s">
        <v>49</v>
      </c>
      <c r="X221" s="45" t="s">
        <v>50</v>
      </c>
      <c r="Y221" s="67" t="s">
        <v>1271</v>
      </c>
      <c r="Z221" s="2" t="s">
        <v>52</v>
      </c>
      <c r="AA221" s="1" t="s">
        <v>81</v>
      </c>
      <c r="AB221" s="67" t="s">
        <v>54</v>
      </c>
      <c r="AC221" s="76" t="s">
        <v>55</v>
      </c>
      <c r="AD221" s="55" t="s">
        <v>49</v>
      </c>
      <c r="AE221" s="55" t="s">
        <v>49</v>
      </c>
      <c r="AF221" s="72" t="s">
        <v>56</v>
      </c>
      <c r="AG221" s="72" t="s">
        <v>57</v>
      </c>
      <c r="AH221" s="72" t="s">
        <v>58</v>
      </c>
      <c r="AI221" s="54" t="s">
        <v>56</v>
      </c>
      <c r="AJ221" s="54" t="s">
        <v>60</v>
      </c>
      <c r="AK221" s="54" t="s">
        <v>61</v>
      </c>
    </row>
    <row r="222" spans="1:38" ht="31.5" hidden="1" customHeight="1">
      <c r="A222" s="2">
        <v>42102</v>
      </c>
      <c r="B222" s="67" t="s">
        <v>126</v>
      </c>
      <c r="C222" s="67" t="s">
        <v>87</v>
      </c>
      <c r="D222" s="67" t="s">
        <v>129</v>
      </c>
      <c r="E222" s="67" t="s">
        <v>213</v>
      </c>
      <c r="F222" s="67" t="s">
        <v>827</v>
      </c>
      <c r="G222" s="91">
        <v>1426120</v>
      </c>
      <c r="H222" s="2">
        <v>10.02</v>
      </c>
      <c r="I222" s="67" t="s">
        <v>1278</v>
      </c>
      <c r="J222" s="2" t="s">
        <v>849</v>
      </c>
      <c r="K222" s="2" t="s">
        <v>46</v>
      </c>
      <c r="L222" s="2"/>
      <c r="M222" s="39" t="s">
        <v>850</v>
      </c>
      <c r="N222" s="2">
        <v>60102310</v>
      </c>
      <c r="O222" s="67" t="s">
        <v>851</v>
      </c>
      <c r="P222" s="45" t="s">
        <v>90</v>
      </c>
      <c r="Q222" s="46" t="s">
        <v>90</v>
      </c>
      <c r="R222" s="2">
        <v>7</v>
      </c>
      <c r="S222" s="45" t="s">
        <v>47</v>
      </c>
      <c r="T222" s="43" t="s">
        <v>186</v>
      </c>
      <c r="U222" s="94">
        <v>1426120</v>
      </c>
      <c r="V222" s="94">
        <v>1426120</v>
      </c>
      <c r="W222" s="46" t="s">
        <v>49</v>
      </c>
      <c r="X222" s="45" t="s">
        <v>50</v>
      </c>
      <c r="Y222" s="67" t="s">
        <v>1271</v>
      </c>
      <c r="Z222" s="2" t="s">
        <v>52</v>
      </c>
      <c r="AA222" s="1" t="s">
        <v>81</v>
      </c>
      <c r="AB222" s="67" t="s">
        <v>54</v>
      </c>
      <c r="AC222" s="76" t="s">
        <v>55</v>
      </c>
      <c r="AD222" s="55" t="s">
        <v>49</v>
      </c>
      <c r="AE222" s="55" t="s">
        <v>49</v>
      </c>
      <c r="AF222" s="72" t="s">
        <v>56</v>
      </c>
      <c r="AG222" s="72" t="s">
        <v>57</v>
      </c>
      <c r="AH222" s="72" t="s">
        <v>58</v>
      </c>
      <c r="AI222" s="54" t="s">
        <v>56</v>
      </c>
      <c r="AJ222" s="54" t="s">
        <v>60</v>
      </c>
      <c r="AK222" s="54" t="s">
        <v>61</v>
      </c>
    </row>
    <row r="223" spans="1:38" ht="31.5" hidden="1" customHeight="1">
      <c r="A223" s="2">
        <v>42102</v>
      </c>
      <c r="B223" s="67" t="s">
        <v>126</v>
      </c>
      <c r="C223" s="67" t="s">
        <v>87</v>
      </c>
      <c r="D223" s="67" t="s">
        <v>129</v>
      </c>
      <c r="E223" s="67" t="s">
        <v>213</v>
      </c>
      <c r="F223" s="67" t="s">
        <v>827</v>
      </c>
      <c r="G223" s="91">
        <v>554000</v>
      </c>
      <c r="H223" s="2">
        <v>10.02</v>
      </c>
      <c r="I223" s="67" t="s">
        <v>1278</v>
      </c>
      <c r="J223" s="2" t="s">
        <v>852</v>
      </c>
      <c r="K223" s="2" t="s">
        <v>46</v>
      </c>
      <c r="L223" s="2"/>
      <c r="M223" s="39" t="s">
        <v>853</v>
      </c>
      <c r="N223" s="2">
        <v>60102310</v>
      </c>
      <c r="O223" s="67" t="s">
        <v>854</v>
      </c>
      <c r="P223" s="45" t="s">
        <v>90</v>
      </c>
      <c r="Q223" s="46" t="s">
        <v>90</v>
      </c>
      <c r="R223" s="2">
        <v>7</v>
      </c>
      <c r="S223" s="45" t="s">
        <v>47</v>
      </c>
      <c r="T223" s="43" t="s">
        <v>186</v>
      </c>
      <c r="U223" s="94">
        <v>554000</v>
      </c>
      <c r="V223" s="94">
        <v>554000</v>
      </c>
      <c r="W223" s="46" t="s">
        <v>49</v>
      </c>
      <c r="X223" s="45" t="s">
        <v>50</v>
      </c>
      <c r="Y223" s="67" t="s">
        <v>1271</v>
      </c>
      <c r="Z223" s="2" t="s">
        <v>52</v>
      </c>
      <c r="AA223" s="1" t="s">
        <v>81</v>
      </c>
      <c r="AB223" s="67" t="s">
        <v>54</v>
      </c>
      <c r="AC223" s="76" t="s">
        <v>55</v>
      </c>
      <c r="AD223" s="55" t="s">
        <v>49</v>
      </c>
      <c r="AE223" s="55" t="s">
        <v>49</v>
      </c>
      <c r="AF223" s="72" t="s">
        <v>56</v>
      </c>
      <c r="AG223" s="72" t="s">
        <v>57</v>
      </c>
      <c r="AH223" s="72" t="s">
        <v>58</v>
      </c>
      <c r="AI223" s="54" t="s">
        <v>56</v>
      </c>
      <c r="AJ223" s="54" t="s">
        <v>60</v>
      </c>
      <c r="AK223" s="54" t="s">
        <v>61</v>
      </c>
    </row>
    <row r="224" spans="1:38" ht="31.5" hidden="1" customHeight="1">
      <c r="A224" s="2">
        <v>42102</v>
      </c>
      <c r="B224" s="67" t="s">
        <v>126</v>
      </c>
      <c r="C224" s="67" t="s">
        <v>87</v>
      </c>
      <c r="D224" s="67" t="s">
        <v>129</v>
      </c>
      <c r="E224" s="67" t="s">
        <v>213</v>
      </c>
      <c r="F224" s="67" t="s">
        <v>827</v>
      </c>
      <c r="G224" s="91">
        <v>1236160</v>
      </c>
      <c r="H224" s="2">
        <v>10.02</v>
      </c>
      <c r="I224" s="67" t="s">
        <v>1278</v>
      </c>
      <c r="J224" s="2" t="s">
        <v>855</v>
      </c>
      <c r="K224" s="2" t="s">
        <v>46</v>
      </c>
      <c r="L224" s="2"/>
      <c r="M224" s="39" t="s">
        <v>856</v>
      </c>
      <c r="N224" s="2">
        <v>60102310</v>
      </c>
      <c r="O224" s="67" t="s">
        <v>857</v>
      </c>
      <c r="P224" s="45" t="s">
        <v>90</v>
      </c>
      <c r="Q224" s="46" t="s">
        <v>90</v>
      </c>
      <c r="R224" s="2">
        <v>7</v>
      </c>
      <c r="S224" s="45" t="s">
        <v>47</v>
      </c>
      <c r="T224" s="43" t="s">
        <v>186</v>
      </c>
      <c r="U224" s="94">
        <v>1236160</v>
      </c>
      <c r="V224" s="94">
        <v>1236160</v>
      </c>
      <c r="W224" s="46" t="s">
        <v>49</v>
      </c>
      <c r="X224" s="45" t="s">
        <v>50</v>
      </c>
      <c r="Y224" s="67" t="s">
        <v>1271</v>
      </c>
      <c r="Z224" s="2" t="s">
        <v>52</v>
      </c>
      <c r="AA224" s="1" t="s">
        <v>81</v>
      </c>
      <c r="AB224" s="67" t="s">
        <v>54</v>
      </c>
      <c r="AC224" s="76" t="s">
        <v>55</v>
      </c>
      <c r="AD224" s="55" t="s">
        <v>49</v>
      </c>
      <c r="AE224" s="55" t="s">
        <v>49</v>
      </c>
      <c r="AF224" s="72" t="s">
        <v>56</v>
      </c>
      <c r="AG224" s="72" t="s">
        <v>57</v>
      </c>
      <c r="AH224" s="72" t="s">
        <v>58</v>
      </c>
      <c r="AI224" s="54" t="s">
        <v>56</v>
      </c>
      <c r="AJ224" s="54" t="s">
        <v>60</v>
      </c>
      <c r="AK224" s="54" t="s">
        <v>61</v>
      </c>
    </row>
    <row r="225" spans="1:37" ht="31.5" hidden="1" customHeight="1">
      <c r="A225" s="2">
        <v>42102</v>
      </c>
      <c r="B225" s="67" t="s">
        <v>126</v>
      </c>
      <c r="C225" s="67" t="s">
        <v>87</v>
      </c>
      <c r="D225" s="67" t="s">
        <v>129</v>
      </c>
      <c r="E225" s="67" t="s">
        <v>213</v>
      </c>
      <c r="F225" s="67" t="s">
        <v>827</v>
      </c>
      <c r="G225" s="91">
        <v>3211000</v>
      </c>
      <c r="H225" s="2">
        <v>10.02</v>
      </c>
      <c r="I225" s="67" t="s">
        <v>1278</v>
      </c>
      <c r="J225" s="546" t="s">
        <v>859</v>
      </c>
      <c r="K225" s="546" t="s">
        <v>46</v>
      </c>
      <c r="L225" s="546"/>
      <c r="M225" s="588" t="s">
        <v>860</v>
      </c>
      <c r="N225" s="546" t="s">
        <v>861</v>
      </c>
      <c r="O225" s="494" t="s">
        <v>862</v>
      </c>
      <c r="P225" s="551" t="s">
        <v>341</v>
      </c>
      <c r="Q225" s="585" t="s">
        <v>341</v>
      </c>
      <c r="R225" s="546">
        <v>2</v>
      </c>
      <c r="S225" s="551" t="s">
        <v>47</v>
      </c>
      <c r="T225" s="623" t="s">
        <v>811</v>
      </c>
      <c r="U225" s="613">
        <v>24612000</v>
      </c>
      <c r="V225" s="613">
        <v>24612000</v>
      </c>
      <c r="W225" s="585" t="s">
        <v>49</v>
      </c>
      <c r="X225" s="551" t="s">
        <v>84</v>
      </c>
      <c r="Y225" s="494" t="s">
        <v>1271</v>
      </c>
      <c r="Z225" s="546" t="s">
        <v>52</v>
      </c>
      <c r="AA225" s="729" t="s">
        <v>81</v>
      </c>
      <c r="AB225" s="494" t="s">
        <v>754</v>
      </c>
      <c r="AC225" s="711" t="s">
        <v>347</v>
      </c>
      <c r="AD225" s="688" t="s">
        <v>49</v>
      </c>
      <c r="AE225" s="688" t="s">
        <v>49</v>
      </c>
      <c r="AF225" s="690" t="s">
        <v>56</v>
      </c>
      <c r="AG225" s="690" t="s">
        <v>57</v>
      </c>
      <c r="AH225" s="690" t="s">
        <v>58</v>
      </c>
      <c r="AI225" s="692" t="s">
        <v>56</v>
      </c>
      <c r="AJ225" s="692" t="s">
        <v>60</v>
      </c>
      <c r="AK225" s="692" t="s">
        <v>61</v>
      </c>
    </row>
    <row r="226" spans="1:37" ht="36" hidden="1">
      <c r="A226" s="2">
        <v>42102</v>
      </c>
      <c r="B226" s="67" t="s">
        <v>126</v>
      </c>
      <c r="C226" s="67" t="s">
        <v>87</v>
      </c>
      <c r="D226" s="67" t="s">
        <v>129</v>
      </c>
      <c r="E226" s="67" t="s">
        <v>213</v>
      </c>
      <c r="F226" s="67" t="s">
        <v>218</v>
      </c>
      <c r="G226" s="91">
        <v>21401000</v>
      </c>
      <c r="H226" s="2">
        <v>10.02</v>
      </c>
      <c r="I226" s="67" t="s">
        <v>1278</v>
      </c>
      <c r="J226" s="547"/>
      <c r="K226" s="547"/>
      <c r="L226" s="547"/>
      <c r="M226" s="589"/>
      <c r="N226" s="547"/>
      <c r="O226" s="495"/>
      <c r="P226" s="552"/>
      <c r="Q226" s="586"/>
      <c r="R226" s="547"/>
      <c r="S226" s="552"/>
      <c r="T226" s="624"/>
      <c r="U226" s="614"/>
      <c r="V226" s="614"/>
      <c r="W226" s="586"/>
      <c r="X226" s="552"/>
      <c r="Y226" s="495"/>
      <c r="Z226" s="547"/>
      <c r="AA226" s="730"/>
      <c r="AB226" s="495"/>
      <c r="AC226" s="712"/>
      <c r="AD226" s="689"/>
      <c r="AE226" s="689"/>
      <c r="AF226" s="691"/>
      <c r="AG226" s="691"/>
      <c r="AH226" s="691"/>
      <c r="AI226" s="693"/>
      <c r="AJ226" s="693"/>
      <c r="AK226" s="693"/>
    </row>
    <row r="227" spans="1:37" ht="48" hidden="1">
      <c r="A227" s="2">
        <v>42102</v>
      </c>
      <c r="B227" s="67" t="s">
        <v>126</v>
      </c>
      <c r="C227" s="67" t="s">
        <v>87</v>
      </c>
      <c r="D227" s="67" t="s">
        <v>129</v>
      </c>
      <c r="E227" s="67" t="s">
        <v>213</v>
      </c>
      <c r="F227" s="67" t="s">
        <v>218</v>
      </c>
      <c r="G227" s="91">
        <v>8000000</v>
      </c>
      <c r="H227" s="2">
        <v>10.02</v>
      </c>
      <c r="I227" s="67" t="s">
        <v>1278</v>
      </c>
      <c r="J227" s="48">
        <v>216</v>
      </c>
      <c r="K227" s="48" t="s">
        <v>46</v>
      </c>
      <c r="L227" s="67"/>
      <c r="M227" s="68" t="s">
        <v>863</v>
      </c>
      <c r="N227" s="48" t="s">
        <v>1385</v>
      </c>
      <c r="O227" s="69" t="s">
        <v>864</v>
      </c>
      <c r="P227" s="43" t="s">
        <v>90</v>
      </c>
      <c r="Q227" s="44" t="s">
        <v>90</v>
      </c>
      <c r="R227" s="2">
        <v>2</v>
      </c>
      <c r="S227" s="43" t="s">
        <v>47</v>
      </c>
      <c r="T227" s="70" t="s">
        <v>186</v>
      </c>
      <c r="U227" s="95">
        <v>8000000</v>
      </c>
      <c r="V227" s="95">
        <v>8000000</v>
      </c>
      <c r="W227" s="44" t="s">
        <v>49</v>
      </c>
      <c r="X227" s="43" t="s">
        <v>50</v>
      </c>
      <c r="Y227" s="69" t="s">
        <v>1271</v>
      </c>
      <c r="Z227" s="48" t="s">
        <v>52</v>
      </c>
      <c r="AA227" s="11" t="s">
        <v>81</v>
      </c>
      <c r="AB227" s="69" t="s">
        <v>54</v>
      </c>
      <c r="AC227" s="79" t="s">
        <v>55</v>
      </c>
      <c r="AD227" s="12" t="s">
        <v>49</v>
      </c>
      <c r="AE227" s="12" t="s">
        <v>49</v>
      </c>
      <c r="AF227" s="80" t="s">
        <v>56</v>
      </c>
      <c r="AG227" s="80" t="s">
        <v>57</v>
      </c>
      <c r="AH227" s="80" t="s">
        <v>58</v>
      </c>
      <c r="AI227" s="13" t="s">
        <v>56</v>
      </c>
      <c r="AJ227" s="13" t="s">
        <v>60</v>
      </c>
      <c r="AK227" s="13" t="s">
        <v>61</v>
      </c>
    </row>
    <row r="228" spans="1:37" ht="108" hidden="1">
      <c r="A228" s="2">
        <v>42102</v>
      </c>
      <c r="B228" s="67" t="s">
        <v>126</v>
      </c>
      <c r="C228" s="67" t="s">
        <v>87</v>
      </c>
      <c r="D228" s="67" t="s">
        <v>129</v>
      </c>
      <c r="E228" s="67" t="s">
        <v>213</v>
      </c>
      <c r="F228" s="67" t="s">
        <v>865</v>
      </c>
      <c r="G228" s="56">
        <v>2709619.29</v>
      </c>
      <c r="H228" s="22">
        <v>10.02</v>
      </c>
      <c r="I228" s="81" t="s">
        <v>1278</v>
      </c>
      <c r="J228" s="546" t="s">
        <v>866</v>
      </c>
      <c r="K228" s="546" t="s">
        <v>46</v>
      </c>
      <c r="L228" s="546"/>
      <c r="M228" s="543" t="s">
        <v>867</v>
      </c>
      <c r="N228" s="504" t="s">
        <v>868</v>
      </c>
      <c r="O228" s="546" t="s">
        <v>1436</v>
      </c>
      <c r="P228" s="551" t="s">
        <v>90</v>
      </c>
      <c r="Q228" s="585" t="s">
        <v>90</v>
      </c>
      <c r="R228" s="546">
        <v>2</v>
      </c>
      <c r="S228" s="551" t="s">
        <v>47</v>
      </c>
      <c r="T228" s="623" t="s">
        <v>811</v>
      </c>
      <c r="U228" s="613">
        <v>4143029</v>
      </c>
      <c r="V228" s="613">
        <v>4143029</v>
      </c>
      <c r="W228" s="585" t="s">
        <v>49</v>
      </c>
      <c r="X228" s="551" t="s">
        <v>84</v>
      </c>
      <c r="Y228" s="494" t="s">
        <v>1271</v>
      </c>
      <c r="Z228" s="546" t="s">
        <v>52</v>
      </c>
      <c r="AA228" s="729" t="s">
        <v>81</v>
      </c>
      <c r="AB228" s="494" t="s">
        <v>754</v>
      </c>
      <c r="AC228" s="711" t="s">
        <v>347</v>
      </c>
      <c r="AD228" s="688" t="s">
        <v>49</v>
      </c>
      <c r="AE228" s="688" t="s">
        <v>49</v>
      </c>
      <c r="AF228" s="690" t="s">
        <v>56</v>
      </c>
      <c r="AG228" s="690" t="s">
        <v>57</v>
      </c>
      <c r="AH228" s="690" t="s">
        <v>58</v>
      </c>
      <c r="AI228" s="692" t="s">
        <v>56</v>
      </c>
      <c r="AJ228" s="692" t="s">
        <v>60</v>
      </c>
      <c r="AK228" s="692" t="s">
        <v>61</v>
      </c>
    </row>
    <row r="229" spans="1:37" ht="36" hidden="1">
      <c r="A229" s="2">
        <v>42102</v>
      </c>
      <c r="B229" s="67" t="s">
        <v>126</v>
      </c>
      <c r="C229" s="67" t="s">
        <v>87</v>
      </c>
      <c r="D229" s="67" t="s">
        <v>129</v>
      </c>
      <c r="E229" s="67" t="s">
        <v>213</v>
      </c>
      <c r="F229" s="67" t="s">
        <v>1306</v>
      </c>
      <c r="G229" s="56">
        <v>832037.29</v>
      </c>
      <c r="H229" s="22">
        <v>10.02</v>
      </c>
      <c r="I229" s="66" t="s">
        <v>1278</v>
      </c>
      <c r="J229" s="660"/>
      <c r="K229" s="660"/>
      <c r="L229" s="660"/>
      <c r="M229" s="544"/>
      <c r="N229" s="732"/>
      <c r="O229" s="660"/>
      <c r="P229" s="616"/>
      <c r="Q229" s="659"/>
      <c r="R229" s="660"/>
      <c r="S229" s="616"/>
      <c r="T229" s="645"/>
      <c r="U229" s="731"/>
      <c r="V229" s="731"/>
      <c r="W229" s="659"/>
      <c r="X229" s="616"/>
      <c r="Y229" s="587"/>
      <c r="Z229" s="660"/>
      <c r="AA229" s="735"/>
      <c r="AB229" s="587"/>
      <c r="AC229" s="728"/>
      <c r="AD229" s="694"/>
      <c r="AE229" s="694"/>
      <c r="AF229" s="695"/>
      <c r="AG229" s="695"/>
      <c r="AH229" s="695"/>
      <c r="AI229" s="696"/>
      <c r="AJ229" s="696"/>
      <c r="AK229" s="696"/>
    </row>
    <row r="230" spans="1:37" ht="48" hidden="1">
      <c r="A230" s="2">
        <v>42102</v>
      </c>
      <c r="B230" s="67" t="s">
        <v>126</v>
      </c>
      <c r="C230" s="67" t="s">
        <v>87</v>
      </c>
      <c r="D230" s="67" t="s">
        <v>129</v>
      </c>
      <c r="E230" s="67" t="s">
        <v>213</v>
      </c>
      <c r="F230" s="67" t="s">
        <v>827</v>
      </c>
      <c r="G230" s="56">
        <v>601372.44999999995</v>
      </c>
      <c r="H230" s="22">
        <v>10.02</v>
      </c>
      <c r="I230" s="81" t="s">
        <v>1278</v>
      </c>
      <c r="J230" s="547"/>
      <c r="K230" s="547"/>
      <c r="L230" s="547"/>
      <c r="M230" s="545"/>
      <c r="N230" s="505"/>
      <c r="O230" s="547"/>
      <c r="P230" s="552"/>
      <c r="Q230" s="586"/>
      <c r="R230" s="547"/>
      <c r="S230" s="552"/>
      <c r="T230" s="624"/>
      <c r="U230" s="614"/>
      <c r="V230" s="614"/>
      <c r="W230" s="586"/>
      <c r="X230" s="552"/>
      <c r="Y230" s="495"/>
      <c r="Z230" s="547"/>
      <c r="AA230" s="730"/>
      <c r="AB230" s="495"/>
      <c r="AC230" s="712"/>
      <c r="AD230" s="689"/>
      <c r="AE230" s="689"/>
      <c r="AF230" s="691"/>
      <c r="AG230" s="691"/>
      <c r="AH230" s="691"/>
      <c r="AI230" s="693"/>
      <c r="AJ230" s="693"/>
      <c r="AK230" s="693"/>
    </row>
    <row r="231" spans="1:37" ht="108" hidden="1">
      <c r="A231" s="2">
        <v>42102</v>
      </c>
      <c r="B231" s="67" t="s">
        <v>126</v>
      </c>
      <c r="C231" s="67" t="s">
        <v>87</v>
      </c>
      <c r="D231" s="67" t="s">
        <v>81</v>
      </c>
      <c r="E231" s="67" t="s">
        <v>213</v>
      </c>
      <c r="F231" s="67" t="s">
        <v>865</v>
      </c>
      <c r="G231" s="91">
        <v>5892880</v>
      </c>
      <c r="H231" s="2" t="s">
        <v>69</v>
      </c>
      <c r="I231" s="67" t="s">
        <v>70</v>
      </c>
      <c r="J231" s="546" t="s">
        <v>869</v>
      </c>
      <c r="K231" s="546" t="s">
        <v>46</v>
      </c>
      <c r="L231" s="494"/>
      <c r="M231" s="588" t="s">
        <v>870</v>
      </c>
      <c r="N231" s="546" t="s">
        <v>868</v>
      </c>
      <c r="O231" s="494" t="s">
        <v>871</v>
      </c>
      <c r="P231" s="551" t="s">
        <v>90</v>
      </c>
      <c r="Q231" s="585" t="s">
        <v>90</v>
      </c>
      <c r="R231" s="546">
        <v>2</v>
      </c>
      <c r="S231" s="551" t="s">
        <v>47</v>
      </c>
      <c r="T231" s="623" t="s">
        <v>811</v>
      </c>
      <c r="U231" s="613">
        <v>6164037</v>
      </c>
      <c r="V231" s="613">
        <v>6164037</v>
      </c>
      <c r="W231" s="585" t="s">
        <v>49</v>
      </c>
      <c r="X231" s="551" t="s">
        <v>84</v>
      </c>
      <c r="Y231" s="494" t="s">
        <v>1271</v>
      </c>
      <c r="Z231" s="546" t="s">
        <v>52</v>
      </c>
      <c r="AA231" s="729" t="s">
        <v>81</v>
      </c>
      <c r="AB231" s="494" t="s">
        <v>754</v>
      </c>
      <c r="AC231" s="711" t="s">
        <v>347</v>
      </c>
      <c r="AD231" s="688" t="s">
        <v>49</v>
      </c>
      <c r="AE231" s="688" t="s">
        <v>49</v>
      </c>
      <c r="AF231" s="690" t="s">
        <v>56</v>
      </c>
      <c r="AG231" s="690" t="s">
        <v>57</v>
      </c>
      <c r="AH231" s="690" t="s">
        <v>58</v>
      </c>
      <c r="AI231" s="692" t="s">
        <v>56</v>
      </c>
      <c r="AJ231" s="692" t="s">
        <v>60</v>
      </c>
      <c r="AK231" s="692" t="s">
        <v>61</v>
      </c>
    </row>
    <row r="232" spans="1:37" ht="48" hidden="1">
      <c r="A232" s="2">
        <v>42102</v>
      </c>
      <c r="B232" s="67" t="s">
        <v>126</v>
      </c>
      <c r="C232" s="67" t="s">
        <v>87</v>
      </c>
      <c r="D232" s="67" t="s">
        <v>81</v>
      </c>
      <c r="E232" s="67" t="s">
        <v>213</v>
      </c>
      <c r="F232" s="67" t="s">
        <v>827</v>
      </c>
      <c r="G232" s="91">
        <v>271157</v>
      </c>
      <c r="H232" s="2" t="s">
        <v>69</v>
      </c>
      <c r="I232" s="67" t="s">
        <v>70</v>
      </c>
      <c r="J232" s="547"/>
      <c r="K232" s="547"/>
      <c r="L232" s="495"/>
      <c r="M232" s="589"/>
      <c r="N232" s="547"/>
      <c r="O232" s="495"/>
      <c r="P232" s="552"/>
      <c r="Q232" s="586"/>
      <c r="R232" s="547"/>
      <c r="S232" s="552"/>
      <c r="T232" s="624"/>
      <c r="U232" s="614"/>
      <c r="V232" s="614"/>
      <c r="W232" s="586"/>
      <c r="X232" s="552"/>
      <c r="Y232" s="495"/>
      <c r="Z232" s="547"/>
      <c r="AA232" s="730"/>
      <c r="AB232" s="495"/>
      <c r="AC232" s="712"/>
      <c r="AD232" s="689"/>
      <c r="AE232" s="689"/>
      <c r="AF232" s="691"/>
      <c r="AG232" s="691"/>
      <c r="AH232" s="691"/>
      <c r="AI232" s="693"/>
      <c r="AJ232" s="693"/>
      <c r="AK232" s="693"/>
    </row>
    <row r="233" spans="1:37" ht="36" hidden="1">
      <c r="A233" s="2">
        <v>42102</v>
      </c>
      <c r="B233" s="67" t="s">
        <v>126</v>
      </c>
      <c r="C233" s="67" t="s">
        <v>87</v>
      </c>
      <c r="D233" s="67" t="s">
        <v>129</v>
      </c>
      <c r="E233" s="67" t="s">
        <v>213</v>
      </c>
      <c r="F233" s="67" t="s">
        <v>1306</v>
      </c>
      <c r="G233" s="91">
        <v>457544</v>
      </c>
      <c r="H233" s="2">
        <v>10.02</v>
      </c>
      <c r="I233" s="67" t="s">
        <v>1278</v>
      </c>
      <c r="J233" s="546" t="s">
        <v>872</v>
      </c>
      <c r="K233" s="546" t="s">
        <v>46</v>
      </c>
      <c r="L233" s="546"/>
      <c r="M233" s="588" t="s">
        <v>873</v>
      </c>
      <c r="N233" s="546" t="s">
        <v>874</v>
      </c>
      <c r="O233" s="494" t="s">
        <v>875</v>
      </c>
      <c r="P233" s="551" t="s">
        <v>90</v>
      </c>
      <c r="Q233" s="585" t="s">
        <v>90</v>
      </c>
      <c r="R233" s="546">
        <v>2</v>
      </c>
      <c r="S233" s="551" t="s">
        <v>47</v>
      </c>
      <c r="T233" s="551" t="s">
        <v>811</v>
      </c>
      <c r="U233" s="613">
        <v>8292000</v>
      </c>
      <c r="V233" s="613">
        <v>8292000</v>
      </c>
      <c r="W233" s="585" t="s">
        <v>49</v>
      </c>
      <c r="X233" s="551" t="s">
        <v>1222</v>
      </c>
      <c r="Y233" s="494" t="s">
        <v>1271</v>
      </c>
      <c r="Z233" s="546" t="s">
        <v>52</v>
      </c>
      <c r="AA233" s="729" t="s">
        <v>81</v>
      </c>
      <c r="AB233" s="494" t="s">
        <v>754</v>
      </c>
      <c r="AC233" s="711" t="s">
        <v>347</v>
      </c>
      <c r="AD233" s="688" t="s">
        <v>49</v>
      </c>
      <c r="AE233" s="688" t="s">
        <v>49</v>
      </c>
      <c r="AF233" s="690" t="s">
        <v>56</v>
      </c>
      <c r="AG233" s="690" t="s">
        <v>57</v>
      </c>
      <c r="AH233" s="690" t="s">
        <v>58</v>
      </c>
      <c r="AI233" s="692" t="s">
        <v>56</v>
      </c>
      <c r="AJ233" s="692" t="s">
        <v>60</v>
      </c>
      <c r="AK233" s="692" t="s">
        <v>61</v>
      </c>
    </row>
    <row r="234" spans="1:37" ht="33" hidden="1" customHeight="1">
      <c r="A234" s="2">
        <v>42102</v>
      </c>
      <c r="B234" s="67" t="s">
        <v>126</v>
      </c>
      <c r="C234" s="67" t="s">
        <v>87</v>
      </c>
      <c r="D234" s="67" t="s">
        <v>129</v>
      </c>
      <c r="E234" s="67" t="s">
        <v>213</v>
      </c>
      <c r="F234" s="67" t="s">
        <v>865</v>
      </c>
      <c r="G234" s="91">
        <v>7834456</v>
      </c>
      <c r="H234" s="2">
        <v>10.02</v>
      </c>
      <c r="I234" s="67" t="s">
        <v>1278</v>
      </c>
      <c r="J234" s="547"/>
      <c r="K234" s="547"/>
      <c r="L234" s="547"/>
      <c r="M234" s="589"/>
      <c r="N234" s="547"/>
      <c r="O234" s="495"/>
      <c r="P234" s="552"/>
      <c r="Q234" s="586"/>
      <c r="R234" s="547"/>
      <c r="S234" s="552"/>
      <c r="T234" s="552"/>
      <c r="U234" s="614"/>
      <c r="V234" s="614"/>
      <c r="W234" s="586"/>
      <c r="X234" s="552"/>
      <c r="Y234" s="495"/>
      <c r="Z234" s="547"/>
      <c r="AA234" s="730"/>
      <c r="AB234" s="495"/>
      <c r="AC234" s="712"/>
      <c r="AD234" s="689"/>
      <c r="AE234" s="689"/>
      <c r="AF234" s="691"/>
      <c r="AG234" s="691"/>
      <c r="AH234" s="691"/>
      <c r="AI234" s="693"/>
      <c r="AJ234" s="693"/>
      <c r="AK234" s="693"/>
    </row>
    <row r="235" spans="1:37" ht="77.25" hidden="1" customHeight="1">
      <c r="A235" s="2">
        <v>42102</v>
      </c>
      <c r="B235" s="67" t="s">
        <v>126</v>
      </c>
      <c r="C235" s="67" t="s">
        <v>87</v>
      </c>
      <c r="D235" s="67" t="s">
        <v>129</v>
      </c>
      <c r="E235" s="67" t="s">
        <v>213</v>
      </c>
      <c r="F235" s="67" t="s">
        <v>865</v>
      </c>
      <c r="G235" s="91">
        <v>18000000</v>
      </c>
      <c r="H235" s="2">
        <v>10.02</v>
      </c>
      <c r="I235" s="67" t="s">
        <v>1278</v>
      </c>
      <c r="J235" s="2" t="s">
        <v>876</v>
      </c>
      <c r="K235" s="2" t="s">
        <v>46</v>
      </c>
      <c r="L235" s="2"/>
      <c r="M235" s="39" t="s">
        <v>877</v>
      </c>
      <c r="N235" s="2" t="s">
        <v>878</v>
      </c>
      <c r="O235" s="67" t="s">
        <v>879</v>
      </c>
      <c r="P235" s="45" t="s">
        <v>90</v>
      </c>
      <c r="Q235" s="46" t="s">
        <v>90</v>
      </c>
      <c r="R235" s="2">
        <v>2</v>
      </c>
      <c r="S235" s="45" t="s">
        <v>47</v>
      </c>
      <c r="T235" s="43" t="s">
        <v>186</v>
      </c>
      <c r="U235" s="94">
        <v>18000000</v>
      </c>
      <c r="V235" s="94">
        <v>18000000</v>
      </c>
      <c r="W235" s="46" t="s">
        <v>49</v>
      </c>
      <c r="X235" s="45" t="s">
        <v>50</v>
      </c>
      <c r="Y235" s="67" t="s">
        <v>1271</v>
      </c>
      <c r="Z235" s="2" t="s">
        <v>52</v>
      </c>
      <c r="AA235" s="1" t="s">
        <v>81</v>
      </c>
      <c r="AB235" s="67" t="s">
        <v>54</v>
      </c>
      <c r="AC235" s="76" t="s">
        <v>55</v>
      </c>
      <c r="AD235" s="55" t="s">
        <v>49</v>
      </c>
      <c r="AE235" s="55" t="s">
        <v>49</v>
      </c>
      <c r="AF235" s="72" t="s">
        <v>56</v>
      </c>
      <c r="AG235" s="72" t="s">
        <v>57</v>
      </c>
      <c r="AH235" s="72" t="s">
        <v>58</v>
      </c>
      <c r="AI235" s="54" t="s">
        <v>56</v>
      </c>
      <c r="AJ235" s="54" t="s">
        <v>60</v>
      </c>
      <c r="AK235" s="54" t="s">
        <v>61</v>
      </c>
    </row>
    <row r="236" spans="1:37" ht="60" hidden="1">
      <c r="A236" s="2">
        <v>42102</v>
      </c>
      <c r="B236" s="67" t="s">
        <v>126</v>
      </c>
      <c r="C236" s="67" t="s">
        <v>87</v>
      </c>
      <c r="D236" s="67" t="s">
        <v>81</v>
      </c>
      <c r="E236" s="67" t="s">
        <v>213</v>
      </c>
      <c r="F236" s="67" t="s">
        <v>218</v>
      </c>
      <c r="G236" s="91">
        <v>4900000</v>
      </c>
      <c r="H236" s="2" t="s">
        <v>69</v>
      </c>
      <c r="I236" s="67" t="s">
        <v>70</v>
      </c>
      <c r="J236" s="2" t="s">
        <v>880</v>
      </c>
      <c r="K236" s="2" t="s">
        <v>46</v>
      </c>
      <c r="L236" s="67"/>
      <c r="M236" s="39" t="s">
        <v>881</v>
      </c>
      <c r="N236" s="2">
        <v>43212100</v>
      </c>
      <c r="O236" s="67" t="s">
        <v>882</v>
      </c>
      <c r="P236" s="45" t="s">
        <v>90</v>
      </c>
      <c r="Q236" s="46" t="s">
        <v>90</v>
      </c>
      <c r="R236" s="2">
        <v>2</v>
      </c>
      <c r="S236" s="45" t="s">
        <v>47</v>
      </c>
      <c r="T236" s="43" t="s">
        <v>811</v>
      </c>
      <c r="U236" s="94">
        <v>4900000</v>
      </c>
      <c r="V236" s="94">
        <v>4900000</v>
      </c>
      <c r="W236" s="46" t="s">
        <v>49</v>
      </c>
      <c r="X236" s="45" t="s">
        <v>50</v>
      </c>
      <c r="Y236" s="67" t="s">
        <v>1271</v>
      </c>
      <c r="Z236" s="2" t="s">
        <v>52</v>
      </c>
      <c r="AA236" s="1" t="s">
        <v>81</v>
      </c>
      <c r="AB236" s="67" t="s">
        <v>754</v>
      </c>
      <c r="AC236" s="76" t="s">
        <v>347</v>
      </c>
      <c r="AD236" s="55" t="s">
        <v>49</v>
      </c>
      <c r="AE236" s="55" t="s">
        <v>49</v>
      </c>
      <c r="AF236" s="72" t="s">
        <v>56</v>
      </c>
      <c r="AG236" s="72" t="s">
        <v>57</v>
      </c>
      <c r="AH236" s="72" t="s">
        <v>58</v>
      </c>
      <c r="AI236" s="54" t="s">
        <v>56</v>
      </c>
      <c r="AJ236" s="54" t="s">
        <v>60</v>
      </c>
      <c r="AK236" s="54" t="s">
        <v>61</v>
      </c>
    </row>
    <row r="237" spans="1:37" ht="108" hidden="1">
      <c r="A237" s="2">
        <v>42102</v>
      </c>
      <c r="B237" s="67" t="s">
        <v>126</v>
      </c>
      <c r="C237" s="67" t="s">
        <v>87</v>
      </c>
      <c r="D237" s="67" t="s">
        <v>129</v>
      </c>
      <c r="E237" s="67" t="s">
        <v>213</v>
      </c>
      <c r="F237" s="67" t="s">
        <v>865</v>
      </c>
      <c r="G237" s="91">
        <v>3451000</v>
      </c>
      <c r="H237" s="2">
        <v>10.02</v>
      </c>
      <c r="I237" s="67" t="s">
        <v>1278</v>
      </c>
      <c r="J237" s="2" t="s">
        <v>883</v>
      </c>
      <c r="K237" s="2" t="s">
        <v>46</v>
      </c>
      <c r="L237" s="67"/>
      <c r="M237" s="39" t="s">
        <v>884</v>
      </c>
      <c r="N237" s="2" t="s">
        <v>885</v>
      </c>
      <c r="O237" s="67" t="s">
        <v>886</v>
      </c>
      <c r="P237" s="45" t="s">
        <v>90</v>
      </c>
      <c r="Q237" s="46" t="s">
        <v>90</v>
      </c>
      <c r="R237" s="2">
        <v>2</v>
      </c>
      <c r="S237" s="45" t="s">
        <v>47</v>
      </c>
      <c r="T237" s="43" t="s">
        <v>186</v>
      </c>
      <c r="U237" s="94">
        <v>3451000</v>
      </c>
      <c r="V237" s="94">
        <v>3451000</v>
      </c>
      <c r="W237" s="46" t="s">
        <v>49</v>
      </c>
      <c r="X237" s="45" t="s">
        <v>50</v>
      </c>
      <c r="Y237" s="67" t="s">
        <v>1271</v>
      </c>
      <c r="Z237" s="2" t="s">
        <v>52</v>
      </c>
      <c r="AA237" s="1" t="s">
        <v>81</v>
      </c>
      <c r="AB237" s="67" t="s">
        <v>54</v>
      </c>
      <c r="AC237" s="76" t="s">
        <v>55</v>
      </c>
      <c r="AD237" s="55" t="s">
        <v>49</v>
      </c>
      <c r="AE237" s="55" t="s">
        <v>49</v>
      </c>
      <c r="AF237" s="72" t="s">
        <v>56</v>
      </c>
      <c r="AG237" s="72" t="s">
        <v>57</v>
      </c>
      <c r="AH237" s="72" t="s">
        <v>58</v>
      </c>
      <c r="AI237" s="54" t="s">
        <v>56</v>
      </c>
      <c r="AJ237" s="54" t="s">
        <v>60</v>
      </c>
      <c r="AK237" s="54" t="s">
        <v>61</v>
      </c>
    </row>
    <row r="238" spans="1:37" ht="31.5" hidden="1" customHeight="1">
      <c r="A238" s="2">
        <v>42102</v>
      </c>
      <c r="B238" s="67" t="s">
        <v>126</v>
      </c>
      <c r="C238" s="67" t="s">
        <v>87</v>
      </c>
      <c r="D238" s="67" t="s">
        <v>129</v>
      </c>
      <c r="E238" s="67" t="s">
        <v>213</v>
      </c>
      <c r="F238" s="67" t="s">
        <v>827</v>
      </c>
      <c r="G238" s="91">
        <v>14859467</v>
      </c>
      <c r="H238" s="2">
        <v>10.02</v>
      </c>
      <c r="I238" s="67" t="s">
        <v>1278</v>
      </c>
      <c r="J238" s="681" t="s">
        <v>887</v>
      </c>
      <c r="K238" s="681" t="s">
        <v>46</v>
      </c>
      <c r="L238" s="546"/>
      <c r="M238" s="543" t="s">
        <v>888</v>
      </c>
      <c r="N238" s="538" t="s">
        <v>889</v>
      </c>
      <c r="O238" s="745" t="s">
        <v>890</v>
      </c>
      <c r="P238" s="736" t="s">
        <v>71</v>
      </c>
      <c r="Q238" s="747" t="s">
        <v>71</v>
      </c>
      <c r="R238" s="681">
        <v>2</v>
      </c>
      <c r="S238" s="736" t="s">
        <v>47</v>
      </c>
      <c r="T238" s="736" t="s">
        <v>811</v>
      </c>
      <c r="U238" s="620">
        <v>24539484</v>
      </c>
      <c r="V238" s="620">
        <v>24539484</v>
      </c>
      <c r="W238" s="585" t="s">
        <v>49</v>
      </c>
      <c r="X238" s="551" t="s">
        <v>50</v>
      </c>
      <c r="Y238" s="494" t="s">
        <v>1271</v>
      </c>
      <c r="Z238" s="546" t="s">
        <v>52</v>
      </c>
      <c r="AA238" s="726" t="s">
        <v>81</v>
      </c>
      <c r="AB238" s="733" t="s">
        <v>754</v>
      </c>
      <c r="AC238" s="711" t="s">
        <v>347</v>
      </c>
      <c r="AD238" s="688" t="s">
        <v>49</v>
      </c>
      <c r="AE238" s="688" t="s">
        <v>49</v>
      </c>
      <c r="AF238" s="690" t="s">
        <v>56</v>
      </c>
      <c r="AG238" s="690" t="s">
        <v>57</v>
      </c>
      <c r="AH238" s="690" t="s">
        <v>58</v>
      </c>
      <c r="AI238" s="692" t="s">
        <v>56</v>
      </c>
      <c r="AJ238" s="692" t="s">
        <v>60</v>
      </c>
      <c r="AK238" s="692" t="s">
        <v>61</v>
      </c>
    </row>
    <row r="239" spans="1:37" ht="36" hidden="1">
      <c r="A239" s="2">
        <v>42102</v>
      </c>
      <c r="B239" s="67" t="s">
        <v>126</v>
      </c>
      <c r="C239" s="67" t="s">
        <v>87</v>
      </c>
      <c r="D239" s="67" t="s">
        <v>129</v>
      </c>
      <c r="E239" s="67" t="s">
        <v>213</v>
      </c>
      <c r="F239" s="67" t="s">
        <v>1306</v>
      </c>
      <c r="G239" s="91">
        <v>3041164</v>
      </c>
      <c r="H239" s="2">
        <v>10.02</v>
      </c>
      <c r="I239" s="67" t="s">
        <v>1278</v>
      </c>
      <c r="J239" s="547"/>
      <c r="K239" s="547"/>
      <c r="L239" s="547"/>
      <c r="M239" s="545"/>
      <c r="N239" s="540"/>
      <c r="O239" s="746"/>
      <c r="P239" s="552"/>
      <c r="Q239" s="586"/>
      <c r="R239" s="547"/>
      <c r="S239" s="552"/>
      <c r="T239" s="552"/>
      <c r="U239" s="622"/>
      <c r="V239" s="622"/>
      <c r="W239" s="586"/>
      <c r="X239" s="552"/>
      <c r="Y239" s="495"/>
      <c r="Z239" s="547"/>
      <c r="AA239" s="727"/>
      <c r="AB239" s="734"/>
      <c r="AC239" s="712"/>
      <c r="AD239" s="689"/>
      <c r="AE239" s="689"/>
      <c r="AF239" s="691"/>
      <c r="AG239" s="691"/>
      <c r="AH239" s="691"/>
      <c r="AI239" s="693"/>
      <c r="AJ239" s="693"/>
      <c r="AK239" s="693"/>
    </row>
    <row r="240" spans="1:37" ht="60" hidden="1">
      <c r="A240" s="2">
        <v>42102</v>
      </c>
      <c r="B240" s="67" t="s">
        <v>126</v>
      </c>
      <c r="C240" s="67" t="s">
        <v>87</v>
      </c>
      <c r="D240" s="67" t="s">
        <v>81</v>
      </c>
      <c r="E240" s="67" t="s">
        <v>213</v>
      </c>
      <c r="F240" s="67" t="s">
        <v>858</v>
      </c>
      <c r="G240" s="91" t="s">
        <v>212</v>
      </c>
      <c r="H240" s="2" t="s">
        <v>69</v>
      </c>
      <c r="I240" s="67" t="s">
        <v>70</v>
      </c>
      <c r="J240" s="2" t="s">
        <v>891</v>
      </c>
      <c r="K240" s="2" t="s">
        <v>46</v>
      </c>
      <c r="L240" s="67"/>
      <c r="M240" s="63" t="s">
        <v>892</v>
      </c>
      <c r="N240" s="41" t="s">
        <v>889</v>
      </c>
      <c r="O240" s="71" t="s">
        <v>890</v>
      </c>
      <c r="P240" s="45" t="s">
        <v>71</v>
      </c>
      <c r="Q240" s="46" t="s">
        <v>71</v>
      </c>
      <c r="R240" s="2">
        <v>2</v>
      </c>
      <c r="S240" s="45" t="s">
        <v>47</v>
      </c>
      <c r="T240" s="45" t="s">
        <v>811</v>
      </c>
      <c r="U240" s="94">
        <v>0</v>
      </c>
      <c r="V240" s="94">
        <v>0</v>
      </c>
      <c r="W240" s="46" t="s">
        <v>49</v>
      </c>
      <c r="X240" s="45" t="s">
        <v>50</v>
      </c>
      <c r="Y240" s="67" t="s">
        <v>1271</v>
      </c>
      <c r="Z240" s="2" t="s">
        <v>52</v>
      </c>
      <c r="AA240" s="82" t="s">
        <v>81</v>
      </c>
      <c r="AB240" s="32" t="s">
        <v>754</v>
      </c>
      <c r="AC240" s="76" t="s">
        <v>347</v>
      </c>
      <c r="AD240" s="55" t="s">
        <v>49</v>
      </c>
      <c r="AE240" s="55" t="s">
        <v>49</v>
      </c>
      <c r="AF240" s="72" t="s">
        <v>56</v>
      </c>
      <c r="AG240" s="72" t="s">
        <v>57</v>
      </c>
      <c r="AH240" s="72" t="s">
        <v>58</v>
      </c>
      <c r="AI240" s="54" t="s">
        <v>56</v>
      </c>
      <c r="AJ240" s="54" t="s">
        <v>60</v>
      </c>
      <c r="AK240" s="54" t="s">
        <v>61</v>
      </c>
    </row>
    <row r="241" spans="1:37" ht="31.5" hidden="1" customHeight="1">
      <c r="A241" s="2">
        <v>42102</v>
      </c>
      <c r="B241" s="67" t="s">
        <v>126</v>
      </c>
      <c r="C241" s="67" t="s">
        <v>87</v>
      </c>
      <c r="D241" s="67" t="s">
        <v>129</v>
      </c>
      <c r="E241" s="67" t="s">
        <v>213</v>
      </c>
      <c r="F241" s="67" t="s">
        <v>1306</v>
      </c>
      <c r="G241" s="91">
        <v>5509478</v>
      </c>
      <c r="H241" s="2">
        <v>10.02</v>
      </c>
      <c r="I241" s="67" t="s">
        <v>1278</v>
      </c>
      <c r="J241" s="546" t="s">
        <v>893</v>
      </c>
      <c r="K241" s="546" t="s">
        <v>46</v>
      </c>
      <c r="L241" s="546"/>
      <c r="M241" s="588" t="s">
        <v>894</v>
      </c>
      <c r="N241" s="546" t="s">
        <v>1463</v>
      </c>
      <c r="O241" s="546" t="s">
        <v>895</v>
      </c>
      <c r="P241" s="551" t="s">
        <v>227</v>
      </c>
      <c r="Q241" s="585" t="s">
        <v>227</v>
      </c>
      <c r="R241" s="546">
        <v>2</v>
      </c>
      <c r="S241" s="551" t="s">
        <v>47</v>
      </c>
      <c r="T241" s="551" t="s">
        <v>186</v>
      </c>
      <c r="U241" s="602">
        <v>6500000</v>
      </c>
      <c r="V241" s="602">
        <v>6500000</v>
      </c>
      <c r="W241" s="585" t="s">
        <v>49</v>
      </c>
      <c r="X241" s="551" t="s">
        <v>50</v>
      </c>
      <c r="Y241" s="546" t="s">
        <v>1271</v>
      </c>
      <c r="Z241" s="546" t="s">
        <v>52</v>
      </c>
      <c r="AA241" s="600" t="s">
        <v>81</v>
      </c>
      <c r="AB241" s="546" t="s">
        <v>54</v>
      </c>
      <c r="AC241" s="593" t="s">
        <v>55</v>
      </c>
      <c r="AD241" s="569" t="s">
        <v>49</v>
      </c>
      <c r="AE241" s="569" t="s">
        <v>49</v>
      </c>
      <c r="AF241" s="573" t="s">
        <v>56</v>
      </c>
      <c r="AG241" s="573" t="s">
        <v>57</v>
      </c>
      <c r="AH241" s="573" t="s">
        <v>58</v>
      </c>
      <c r="AI241" s="577" t="s">
        <v>56</v>
      </c>
      <c r="AJ241" s="577" t="s">
        <v>60</v>
      </c>
      <c r="AK241" s="577" t="s">
        <v>61</v>
      </c>
    </row>
    <row r="242" spans="1:37" ht="48" hidden="1">
      <c r="A242" s="2">
        <v>42102</v>
      </c>
      <c r="B242" s="67" t="s">
        <v>126</v>
      </c>
      <c r="C242" s="67" t="s">
        <v>87</v>
      </c>
      <c r="D242" s="67" t="s">
        <v>129</v>
      </c>
      <c r="E242" s="67" t="s">
        <v>213</v>
      </c>
      <c r="F242" s="67" t="s">
        <v>827</v>
      </c>
      <c r="G242" s="91">
        <v>25526</v>
      </c>
      <c r="H242" s="2">
        <v>10.02</v>
      </c>
      <c r="I242" s="67" t="s">
        <v>1278</v>
      </c>
      <c r="J242" s="547"/>
      <c r="K242" s="547"/>
      <c r="L242" s="547"/>
      <c r="M242" s="589"/>
      <c r="N242" s="547"/>
      <c r="O242" s="547"/>
      <c r="P242" s="552"/>
      <c r="Q242" s="586"/>
      <c r="R242" s="547"/>
      <c r="S242" s="552"/>
      <c r="T242" s="552"/>
      <c r="U242" s="603"/>
      <c r="V242" s="603"/>
      <c r="W242" s="586"/>
      <c r="X242" s="552"/>
      <c r="Y242" s="547"/>
      <c r="Z242" s="547"/>
      <c r="AA242" s="709"/>
      <c r="AB242" s="547"/>
      <c r="AC242" s="594"/>
      <c r="AD242" s="570"/>
      <c r="AE242" s="570"/>
      <c r="AF242" s="574"/>
      <c r="AG242" s="574"/>
      <c r="AH242" s="574"/>
      <c r="AI242" s="578"/>
      <c r="AJ242" s="578"/>
      <c r="AK242" s="578"/>
    </row>
    <row r="243" spans="1:37" ht="60" hidden="1">
      <c r="A243" s="2">
        <v>42102</v>
      </c>
      <c r="B243" s="67" t="s">
        <v>126</v>
      </c>
      <c r="C243" s="67" t="s">
        <v>87</v>
      </c>
      <c r="D243" s="67" t="s">
        <v>81</v>
      </c>
      <c r="E243" s="67" t="s">
        <v>213</v>
      </c>
      <c r="F243" s="67" t="s">
        <v>262</v>
      </c>
      <c r="G243" s="91">
        <v>11390000</v>
      </c>
      <c r="H243" s="2" t="s">
        <v>69</v>
      </c>
      <c r="I243" s="67" t="s">
        <v>70</v>
      </c>
      <c r="J243" s="2" t="s">
        <v>896</v>
      </c>
      <c r="K243" s="2" t="s">
        <v>46</v>
      </c>
      <c r="L243" s="67"/>
      <c r="M243" s="39" t="s">
        <v>897</v>
      </c>
      <c r="N243" s="2">
        <v>80131500</v>
      </c>
      <c r="O243" s="67" t="s">
        <v>898</v>
      </c>
      <c r="P243" s="45" t="s">
        <v>108</v>
      </c>
      <c r="Q243" s="46" t="s">
        <v>108</v>
      </c>
      <c r="R243" s="2">
        <v>2</v>
      </c>
      <c r="S243" s="45" t="s">
        <v>47</v>
      </c>
      <c r="T243" s="43" t="s">
        <v>811</v>
      </c>
      <c r="U243" s="94">
        <v>11390000</v>
      </c>
      <c r="V243" s="94">
        <v>11390000</v>
      </c>
      <c r="W243" s="46" t="s">
        <v>49</v>
      </c>
      <c r="X243" s="45" t="s">
        <v>50</v>
      </c>
      <c r="Y243" s="67" t="s">
        <v>1271</v>
      </c>
      <c r="Z243" s="2" t="s">
        <v>52</v>
      </c>
      <c r="AA243" s="1" t="s">
        <v>81</v>
      </c>
      <c r="AB243" s="67" t="s">
        <v>754</v>
      </c>
      <c r="AC243" s="76" t="s">
        <v>347</v>
      </c>
      <c r="AD243" s="55" t="s">
        <v>49</v>
      </c>
      <c r="AE243" s="55" t="s">
        <v>49</v>
      </c>
      <c r="AF243" s="72" t="s">
        <v>56</v>
      </c>
      <c r="AG243" s="72" t="s">
        <v>57</v>
      </c>
      <c r="AH243" s="72" t="s">
        <v>58</v>
      </c>
      <c r="AI243" s="54" t="s">
        <v>56</v>
      </c>
      <c r="AJ243" s="54" t="s">
        <v>60</v>
      </c>
      <c r="AK243" s="54" t="s">
        <v>61</v>
      </c>
    </row>
    <row r="244" spans="1:37" ht="60" hidden="1">
      <c r="A244" s="2">
        <v>42102</v>
      </c>
      <c r="B244" s="67" t="s">
        <v>126</v>
      </c>
      <c r="C244" s="67" t="s">
        <v>87</v>
      </c>
      <c r="D244" s="67" t="s">
        <v>81</v>
      </c>
      <c r="E244" s="67" t="s">
        <v>213</v>
      </c>
      <c r="F244" s="67" t="s">
        <v>262</v>
      </c>
      <c r="G244" s="91">
        <v>4000000</v>
      </c>
      <c r="H244" s="2" t="s">
        <v>69</v>
      </c>
      <c r="I244" s="67" t="s">
        <v>70</v>
      </c>
      <c r="J244" s="2" t="s">
        <v>899</v>
      </c>
      <c r="K244" s="2" t="s">
        <v>46</v>
      </c>
      <c r="L244" s="67"/>
      <c r="M244" s="39" t="s">
        <v>900</v>
      </c>
      <c r="N244" s="2">
        <v>80131500</v>
      </c>
      <c r="O244" s="67" t="s">
        <v>901</v>
      </c>
      <c r="P244" s="45" t="s">
        <v>108</v>
      </c>
      <c r="Q244" s="46" t="s">
        <v>108</v>
      </c>
      <c r="R244" s="2">
        <v>2</v>
      </c>
      <c r="S244" s="45" t="s">
        <v>47</v>
      </c>
      <c r="T244" s="43" t="s">
        <v>811</v>
      </c>
      <c r="U244" s="94">
        <v>4000000</v>
      </c>
      <c r="V244" s="94">
        <v>4000000</v>
      </c>
      <c r="W244" s="46" t="s">
        <v>49</v>
      </c>
      <c r="X244" s="45" t="s">
        <v>50</v>
      </c>
      <c r="Y244" s="67" t="s">
        <v>1271</v>
      </c>
      <c r="Z244" s="2" t="s">
        <v>52</v>
      </c>
      <c r="AA244" s="1" t="s">
        <v>81</v>
      </c>
      <c r="AB244" s="67" t="s">
        <v>754</v>
      </c>
      <c r="AC244" s="76" t="s">
        <v>347</v>
      </c>
      <c r="AD244" s="55" t="s">
        <v>49</v>
      </c>
      <c r="AE244" s="55" t="s">
        <v>49</v>
      </c>
      <c r="AF244" s="72" t="s">
        <v>56</v>
      </c>
      <c r="AG244" s="72" t="s">
        <v>57</v>
      </c>
      <c r="AH244" s="72" t="s">
        <v>58</v>
      </c>
      <c r="AI244" s="54" t="s">
        <v>56</v>
      </c>
      <c r="AJ244" s="54" t="s">
        <v>60</v>
      </c>
      <c r="AK244" s="54" t="s">
        <v>61</v>
      </c>
    </row>
    <row r="245" spans="1:37" ht="60" hidden="1">
      <c r="A245" s="2">
        <v>42102</v>
      </c>
      <c r="B245" s="67" t="s">
        <v>126</v>
      </c>
      <c r="C245" s="67" t="s">
        <v>87</v>
      </c>
      <c r="D245" s="67" t="s">
        <v>81</v>
      </c>
      <c r="E245" s="67" t="s">
        <v>213</v>
      </c>
      <c r="F245" s="67" t="s">
        <v>262</v>
      </c>
      <c r="G245" s="91">
        <v>4212000</v>
      </c>
      <c r="H245" s="2" t="s">
        <v>69</v>
      </c>
      <c r="I245" s="67" t="s">
        <v>70</v>
      </c>
      <c r="J245" s="2" t="s">
        <v>902</v>
      </c>
      <c r="K245" s="2" t="s">
        <v>46</v>
      </c>
      <c r="L245" s="67"/>
      <c r="M245" s="39" t="s">
        <v>903</v>
      </c>
      <c r="N245" s="2">
        <v>80131500</v>
      </c>
      <c r="O245" s="67" t="s">
        <v>904</v>
      </c>
      <c r="P245" s="45" t="s">
        <v>108</v>
      </c>
      <c r="Q245" s="46" t="s">
        <v>108</v>
      </c>
      <c r="R245" s="2">
        <v>2</v>
      </c>
      <c r="S245" s="45" t="s">
        <v>47</v>
      </c>
      <c r="T245" s="43" t="s">
        <v>811</v>
      </c>
      <c r="U245" s="94">
        <v>4212000</v>
      </c>
      <c r="V245" s="94">
        <v>4212000</v>
      </c>
      <c r="W245" s="46" t="s">
        <v>49</v>
      </c>
      <c r="X245" s="45" t="s">
        <v>50</v>
      </c>
      <c r="Y245" s="67" t="s">
        <v>1271</v>
      </c>
      <c r="Z245" s="2" t="s">
        <v>52</v>
      </c>
      <c r="AA245" s="1" t="s">
        <v>81</v>
      </c>
      <c r="AB245" s="67" t="s">
        <v>754</v>
      </c>
      <c r="AC245" s="76" t="s">
        <v>347</v>
      </c>
      <c r="AD245" s="55" t="s">
        <v>49</v>
      </c>
      <c r="AE245" s="55" t="s">
        <v>49</v>
      </c>
      <c r="AF245" s="72" t="s">
        <v>56</v>
      </c>
      <c r="AG245" s="72" t="s">
        <v>57</v>
      </c>
      <c r="AH245" s="72" t="s">
        <v>58</v>
      </c>
      <c r="AI245" s="54" t="s">
        <v>56</v>
      </c>
      <c r="AJ245" s="54" t="s">
        <v>60</v>
      </c>
      <c r="AK245" s="54" t="s">
        <v>61</v>
      </c>
    </row>
    <row r="246" spans="1:37" ht="48" hidden="1">
      <c r="A246" s="2">
        <v>42102</v>
      </c>
      <c r="B246" s="67" t="s">
        <v>126</v>
      </c>
      <c r="C246" s="67" t="s">
        <v>87</v>
      </c>
      <c r="D246" s="67" t="s">
        <v>81</v>
      </c>
      <c r="E246" s="67" t="s">
        <v>213</v>
      </c>
      <c r="F246" s="67" t="s">
        <v>97</v>
      </c>
      <c r="G246" s="91">
        <v>4000000</v>
      </c>
      <c r="H246" s="2" t="s">
        <v>69</v>
      </c>
      <c r="I246" s="67" t="s">
        <v>70</v>
      </c>
      <c r="J246" s="2" t="s">
        <v>905</v>
      </c>
      <c r="K246" s="2" t="s">
        <v>46</v>
      </c>
      <c r="L246" s="67"/>
      <c r="M246" s="39" t="s">
        <v>906</v>
      </c>
      <c r="N246" s="2">
        <v>80111600</v>
      </c>
      <c r="O246" s="67" t="s">
        <v>907</v>
      </c>
      <c r="P246" s="45" t="s">
        <v>90</v>
      </c>
      <c r="Q246" s="46" t="s">
        <v>90</v>
      </c>
      <c r="R246" s="2">
        <v>7</v>
      </c>
      <c r="S246" s="45" t="s">
        <v>47</v>
      </c>
      <c r="T246" s="43" t="s">
        <v>811</v>
      </c>
      <c r="U246" s="94">
        <v>4000000</v>
      </c>
      <c r="V246" s="94">
        <v>4000000</v>
      </c>
      <c r="W246" s="46" t="s">
        <v>49</v>
      </c>
      <c r="X246" s="45" t="s">
        <v>50</v>
      </c>
      <c r="Y246" s="67" t="s">
        <v>1271</v>
      </c>
      <c r="Z246" s="2" t="s">
        <v>52</v>
      </c>
      <c r="AA246" s="1" t="s">
        <v>81</v>
      </c>
      <c r="AB246" s="67" t="s">
        <v>754</v>
      </c>
      <c r="AC246" s="76" t="s">
        <v>347</v>
      </c>
      <c r="AD246" s="55" t="s">
        <v>49</v>
      </c>
      <c r="AE246" s="55" t="s">
        <v>49</v>
      </c>
      <c r="AF246" s="72" t="s">
        <v>56</v>
      </c>
      <c r="AG246" s="72" t="s">
        <v>57</v>
      </c>
      <c r="AH246" s="72" t="s">
        <v>58</v>
      </c>
      <c r="AI246" s="54" t="s">
        <v>56</v>
      </c>
      <c r="AJ246" s="54" t="s">
        <v>60</v>
      </c>
      <c r="AK246" s="54" t="s">
        <v>61</v>
      </c>
    </row>
    <row r="247" spans="1:37" ht="44.25" hidden="1" customHeight="1">
      <c r="A247" s="2">
        <v>42102</v>
      </c>
      <c r="B247" s="67" t="s">
        <v>126</v>
      </c>
      <c r="C247" s="67" t="s">
        <v>87</v>
      </c>
      <c r="D247" s="67" t="s">
        <v>81</v>
      </c>
      <c r="E247" s="67" t="s">
        <v>213</v>
      </c>
      <c r="F247" s="67" t="s">
        <v>79</v>
      </c>
      <c r="G247" s="91">
        <v>15000000</v>
      </c>
      <c r="H247" s="2" t="s">
        <v>69</v>
      </c>
      <c r="I247" s="67" t="s">
        <v>70</v>
      </c>
      <c r="J247" s="2" t="s">
        <v>908</v>
      </c>
      <c r="K247" s="2" t="s">
        <v>46</v>
      </c>
      <c r="L247" s="288"/>
      <c r="M247" s="39" t="s">
        <v>909</v>
      </c>
      <c r="N247" s="2">
        <v>80111600</v>
      </c>
      <c r="O247" s="67" t="s">
        <v>910</v>
      </c>
      <c r="P247" s="45" t="s">
        <v>341</v>
      </c>
      <c r="Q247" s="46" t="s">
        <v>341</v>
      </c>
      <c r="R247" s="2">
        <v>5</v>
      </c>
      <c r="S247" s="45" t="s">
        <v>47</v>
      </c>
      <c r="T247" s="43" t="s">
        <v>811</v>
      </c>
      <c r="U247" s="94">
        <v>15000000</v>
      </c>
      <c r="V247" s="94">
        <v>15000000</v>
      </c>
      <c r="W247" s="46" t="s">
        <v>49</v>
      </c>
      <c r="X247" s="45" t="s">
        <v>50</v>
      </c>
      <c r="Y247" s="67" t="s">
        <v>1271</v>
      </c>
      <c r="Z247" s="2" t="s">
        <v>52</v>
      </c>
      <c r="AA247" s="1" t="s">
        <v>81</v>
      </c>
      <c r="AB247" s="67" t="s">
        <v>754</v>
      </c>
      <c r="AC247" s="76" t="s">
        <v>347</v>
      </c>
      <c r="AD247" s="55" t="s">
        <v>49</v>
      </c>
      <c r="AE247" s="55" t="s">
        <v>49</v>
      </c>
      <c r="AF247" s="72" t="s">
        <v>56</v>
      </c>
      <c r="AG247" s="72" t="s">
        <v>57</v>
      </c>
      <c r="AH247" s="72" t="s">
        <v>58</v>
      </c>
      <c r="AI247" s="54" t="s">
        <v>56</v>
      </c>
      <c r="AJ247" s="54" t="s">
        <v>60</v>
      </c>
      <c r="AK247" s="54" t="s">
        <v>61</v>
      </c>
    </row>
    <row r="248" spans="1:37" ht="53.25" hidden="1" customHeight="1">
      <c r="A248" s="2">
        <v>42102</v>
      </c>
      <c r="B248" s="67" t="s">
        <v>126</v>
      </c>
      <c r="C248" s="67" t="s">
        <v>87</v>
      </c>
      <c r="D248" s="67" t="s">
        <v>81</v>
      </c>
      <c r="E248" s="67" t="s">
        <v>213</v>
      </c>
      <c r="F248" s="67" t="s">
        <v>97</v>
      </c>
      <c r="G248" s="91">
        <v>8000000</v>
      </c>
      <c r="H248" s="2" t="s">
        <v>69</v>
      </c>
      <c r="I248" s="67" t="s">
        <v>70</v>
      </c>
      <c r="J248" s="2" t="s">
        <v>911</v>
      </c>
      <c r="K248" s="2" t="s">
        <v>46</v>
      </c>
      <c r="L248" s="288"/>
      <c r="M248" s="39" t="s">
        <v>912</v>
      </c>
      <c r="N248" s="2">
        <v>80111600</v>
      </c>
      <c r="O248" s="67" t="s">
        <v>913</v>
      </c>
      <c r="P248" s="45" t="s">
        <v>341</v>
      </c>
      <c r="Q248" s="46" t="s">
        <v>341</v>
      </c>
      <c r="R248" s="2">
        <v>5</v>
      </c>
      <c r="S248" s="45" t="s">
        <v>47</v>
      </c>
      <c r="T248" s="43" t="s">
        <v>811</v>
      </c>
      <c r="U248" s="94">
        <v>8000000</v>
      </c>
      <c r="V248" s="94">
        <v>8000000</v>
      </c>
      <c r="W248" s="46" t="s">
        <v>49</v>
      </c>
      <c r="X248" s="45" t="s">
        <v>50</v>
      </c>
      <c r="Y248" s="67" t="s">
        <v>1271</v>
      </c>
      <c r="Z248" s="2" t="s">
        <v>52</v>
      </c>
      <c r="AA248" s="1" t="s">
        <v>81</v>
      </c>
      <c r="AB248" s="67" t="s">
        <v>754</v>
      </c>
      <c r="AC248" s="76" t="s">
        <v>347</v>
      </c>
      <c r="AD248" s="55" t="s">
        <v>49</v>
      </c>
      <c r="AE248" s="55" t="s">
        <v>49</v>
      </c>
      <c r="AF248" s="72" t="s">
        <v>56</v>
      </c>
      <c r="AG248" s="72" t="s">
        <v>57</v>
      </c>
      <c r="AH248" s="72" t="s">
        <v>58</v>
      </c>
      <c r="AI248" s="54" t="s">
        <v>56</v>
      </c>
      <c r="AJ248" s="54" t="s">
        <v>60</v>
      </c>
      <c r="AK248" s="54" t="s">
        <v>61</v>
      </c>
    </row>
    <row r="249" spans="1:37" ht="48" hidden="1">
      <c r="A249" s="2">
        <v>42102</v>
      </c>
      <c r="B249" s="67" t="s">
        <v>126</v>
      </c>
      <c r="C249" s="67" t="s">
        <v>87</v>
      </c>
      <c r="D249" s="67" t="s">
        <v>81</v>
      </c>
      <c r="E249" s="67" t="s">
        <v>213</v>
      </c>
      <c r="F249" s="67" t="s">
        <v>79</v>
      </c>
      <c r="G249" s="91">
        <v>16000000</v>
      </c>
      <c r="H249" s="2" t="s">
        <v>69</v>
      </c>
      <c r="I249" s="67" t="s">
        <v>70</v>
      </c>
      <c r="J249" s="2" t="s">
        <v>914</v>
      </c>
      <c r="K249" s="2" t="s">
        <v>46</v>
      </c>
      <c r="L249" s="67"/>
      <c r="M249" s="39" t="s">
        <v>915</v>
      </c>
      <c r="N249" s="2">
        <v>80111600</v>
      </c>
      <c r="O249" s="67" t="s">
        <v>916</v>
      </c>
      <c r="P249" s="45" t="s">
        <v>90</v>
      </c>
      <c r="Q249" s="46" t="s">
        <v>90</v>
      </c>
      <c r="R249" s="2">
        <v>7</v>
      </c>
      <c r="S249" s="45" t="s">
        <v>47</v>
      </c>
      <c r="T249" s="43" t="s">
        <v>811</v>
      </c>
      <c r="U249" s="94">
        <v>16000000</v>
      </c>
      <c r="V249" s="94">
        <v>16000000</v>
      </c>
      <c r="W249" s="46" t="s">
        <v>49</v>
      </c>
      <c r="X249" s="45" t="s">
        <v>50</v>
      </c>
      <c r="Y249" s="67" t="s">
        <v>1271</v>
      </c>
      <c r="Z249" s="2" t="s">
        <v>52</v>
      </c>
      <c r="AA249" s="1" t="s">
        <v>81</v>
      </c>
      <c r="AB249" s="67" t="s">
        <v>754</v>
      </c>
      <c r="AC249" s="76" t="s">
        <v>347</v>
      </c>
      <c r="AD249" s="55" t="s">
        <v>49</v>
      </c>
      <c r="AE249" s="55" t="s">
        <v>49</v>
      </c>
      <c r="AF249" s="72" t="s">
        <v>56</v>
      </c>
      <c r="AG249" s="72" t="s">
        <v>57</v>
      </c>
      <c r="AH249" s="72" t="s">
        <v>58</v>
      </c>
      <c r="AI249" s="54" t="s">
        <v>56</v>
      </c>
      <c r="AJ249" s="54" t="s">
        <v>60</v>
      </c>
      <c r="AK249" s="54" t="s">
        <v>61</v>
      </c>
    </row>
    <row r="250" spans="1:37" ht="48" hidden="1">
      <c r="A250" s="2">
        <v>42102</v>
      </c>
      <c r="B250" s="67" t="s">
        <v>126</v>
      </c>
      <c r="C250" s="67" t="s">
        <v>87</v>
      </c>
      <c r="D250" s="67" t="s">
        <v>81</v>
      </c>
      <c r="E250" s="67" t="s">
        <v>213</v>
      </c>
      <c r="F250" s="67" t="s">
        <v>97</v>
      </c>
      <c r="G250" s="91">
        <v>8320000</v>
      </c>
      <c r="H250" s="2" t="s">
        <v>69</v>
      </c>
      <c r="I250" s="67" t="s">
        <v>70</v>
      </c>
      <c r="J250" s="2" t="s">
        <v>917</v>
      </c>
      <c r="K250" s="2" t="s">
        <v>46</v>
      </c>
      <c r="L250" s="67"/>
      <c r="M250" s="39" t="s">
        <v>918</v>
      </c>
      <c r="N250" s="2">
        <v>80111600</v>
      </c>
      <c r="O250" s="67" t="s">
        <v>919</v>
      </c>
      <c r="P250" s="45" t="s">
        <v>90</v>
      </c>
      <c r="Q250" s="46" t="s">
        <v>90</v>
      </c>
      <c r="R250" s="2">
        <v>7</v>
      </c>
      <c r="S250" s="45" t="s">
        <v>47</v>
      </c>
      <c r="T250" s="43" t="s">
        <v>811</v>
      </c>
      <c r="U250" s="94">
        <v>8320000</v>
      </c>
      <c r="V250" s="94">
        <v>8320000</v>
      </c>
      <c r="W250" s="46" t="s">
        <v>49</v>
      </c>
      <c r="X250" s="45" t="s">
        <v>50</v>
      </c>
      <c r="Y250" s="67" t="s">
        <v>1271</v>
      </c>
      <c r="Z250" s="2" t="s">
        <v>52</v>
      </c>
      <c r="AA250" s="1" t="s">
        <v>81</v>
      </c>
      <c r="AB250" s="67" t="s">
        <v>754</v>
      </c>
      <c r="AC250" s="76" t="s">
        <v>347</v>
      </c>
      <c r="AD250" s="55" t="s">
        <v>49</v>
      </c>
      <c r="AE250" s="55" t="s">
        <v>49</v>
      </c>
      <c r="AF250" s="72" t="s">
        <v>56</v>
      </c>
      <c r="AG250" s="72" t="s">
        <v>57</v>
      </c>
      <c r="AH250" s="72" t="s">
        <v>58</v>
      </c>
      <c r="AI250" s="54" t="s">
        <v>56</v>
      </c>
      <c r="AJ250" s="54" t="s">
        <v>60</v>
      </c>
      <c r="AK250" s="54" t="s">
        <v>61</v>
      </c>
    </row>
    <row r="251" spans="1:37" ht="72" hidden="1">
      <c r="A251" s="2">
        <v>42102</v>
      </c>
      <c r="B251" s="67" t="s">
        <v>126</v>
      </c>
      <c r="C251" s="67" t="s">
        <v>87</v>
      </c>
      <c r="D251" s="67" t="s">
        <v>81</v>
      </c>
      <c r="E251" s="67" t="s">
        <v>213</v>
      </c>
      <c r="F251" s="67" t="s">
        <v>79</v>
      </c>
      <c r="G251" s="91">
        <v>6000000</v>
      </c>
      <c r="H251" s="2" t="s">
        <v>69</v>
      </c>
      <c r="I251" s="67" t="s">
        <v>70</v>
      </c>
      <c r="J251" s="2" t="s">
        <v>920</v>
      </c>
      <c r="K251" s="2" t="s">
        <v>46</v>
      </c>
      <c r="L251" s="67"/>
      <c r="M251" s="39" t="s">
        <v>921</v>
      </c>
      <c r="N251" s="2">
        <v>80111600</v>
      </c>
      <c r="O251" s="67" t="s">
        <v>922</v>
      </c>
      <c r="P251" s="45" t="s">
        <v>90</v>
      </c>
      <c r="Q251" s="46" t="s">
        <v>90</v>
      </c>
      <c r="R251" s="2">
        <v>7</v>
      </c>
      <c r="S251" s="45" t="s">
        <v>47</v>
      </c>
      <c r="T251" s="43" t="s">
        <v>811</v>
      </c>
      <c r="U251" s="94">
        <v>6000000</v>
      </c>
      <c r="V251" s="94">
        <v>6000000</v>
      </c>
      <c r="W251" s="46" t="s">
        <v>49</v>
      </c>
      <c r="X251" s="45" t="s">
        <v>50</v>
      </c>
      <c r="Y251" s="67" t="s">
        <v>1271</v>
      </c>
      <c r="Z251" s="2" t="s">
        <v>52</v>
      </c>
      <c r="AA251" s="1" t="s">
        <v>81</v>
      </c>
      <c r="AB251" s="67" t="s">
        <v>754</v>
      </c>
      <c r="AC251" s="76" t="s">
        <v>347</v>
      </c>
      <c r="AD251" s="55" t="s">
        <v>49</v>
      </c>
      <c r="AE251" s="55" t="s">
        <v>49</v>
      </c>
      <c r="AF251" s="72" t="s">
        <v>56</v>
      </c>
      <c r="AG251" s="72" t="s">
        <v>57</v>
      </c>
      <c r="AH251" s="72" t="s">
        <v>58</v>
      </c>
      <c r="AI251" s="54" t="s">
        <v>56</v>
      </c>
      <c r="AJ251" s="54" t="s">
        <v>60</v>
      </c>
      <c r="AK251" s="54" t="s">
        <v>61</v>
      </c>
    </row>
    <row r="252" spans="1:37" ht="36" hidden="1">
      <c r="A252" s="2">
        <v>42102</v>
      </c>
      <c r="B252" s="67" t="s">
        <v>126</v>
      </c>
      <c r="C252" s="67" t="s">
        <v>87</v>
      </c>
      <c r="D252" s="67" t="s">
        <v>81</v>
      </c>
      <c r="E252" s="67" t="s">
        <v>213</v>
      </c>
      <c r="F252" s="67" t="s">
        <v>97</v>
      </c>
      <c r="G252" s="91">
        <v>12000000</v>
      </c>
      <c r="H252" s="2" t="s">
        <v>69</v>
      </c>
      <c r="I252" s="67" t="s">
        <v>70</v>
      </c>
      <c r="J252" s="2" t="s">
        <v>923</v>
      </c>
      <c r="K252" s="2" t="s">
        <v>46</v>
      </c>
      <c r="L252" s="67"/>
      <c r="M252" s="39" t="s">
        <v>924</v>
      </c>
      <c r="N252" s="2">
        <v>80111600</v>
      </c>
      <c r="O252" s="67" t="s">
        <v>925</v>
      </c>
      <c r="P252" s="45" t="s">
        <v>90</v>
      </c>
      <c r="Q252" s="46" t="s">
        <v>90</v>
      </c>
      <c r="R252" s="2">
        <v>7</v>
      </c>
      <c r="S252" s="45" t="s">
        <v>47</v>
      </c>
      <c r="T252" s="43" t="s">
        <v>811</v>
      </c>
      <c r="U252" s="94">
        <v>12000000</v>
      </c>
      <c r="V252" s="94">
        <v>12000000</v>
      </c>
      <c r="W252" s="46" t="s">
        <v>49</v>
      </c>
      <c r="X252" s="45" t="s">
        <v>50</v>
      </c>
      <c r="Y252" s="67" t="s">
        <v>1271</v>
      </c>
      <c r="Z252" s="2" t="s">
        <v>52</v>
      </c>
      <c r="AA252" s="1" t="s">
        <v>81</v>
      </c>
      <c r="AB252" s="67" t="s">
        <v>754</v>
      </c>
      <c r="AC252" s="76" t="s">
        <v>347</v>
      </c>
      <c r="AD252" s="55" t="s">
        <v>49</v>
      </c>
      <c r="AE252" s="55" t="s">
        <v>49</v>
      </c>
      <c r="AF252" s="72" t="s">
        <v>56</v>
      </c>
      <c r="AG252" s="72" t="s">
        <v>57</v>
      </c>
      <c r="AH252" s="72" t="s">
        <v>58</v>
      </c>
      <c r="AI252" s="54" t="s">
        <v>56</v>
      </c>
      <c r="AJ252" s="54" t="s">
        <v>60</v>
      </c>
      <c r="AK252" s="54" t="s">
        <v>61</v>
      </c>
    </row>
    <row r="253" spans="1:37" ht="84" hidden="1">
      <c r="A253" s="2">
        <v>42102</v>
      </c>
      <c r="B253" s="67" t="s">
        <v>126</v>
      </c>
      <c r="C253" s="67" t="s">
        <v>87</v>
      </c>
      <c r="D253" s="67" t="s">
        <v>129</v>
      </c>
      <c r="E253" s="67" t="s">
        <v>213</v>
      </c>
      <c r="F253" s="67" t="s">
        <v>97</v>
      </c>
      <c r="G253" s="91">
        <v>12000000</v>
      </c>
      <c r="H253" s="2">
        <v>10.02</v>
      </c>
      <c r="I253" s="67" t="s">
        <v>1278</v>
      </c>
      <c r="J253" s="2" t="s">
        <v>926</v>
      </c>
      <c r="K253" s="2" t="s">
        <v>46</v>
      </c>
      <c r="L253" s="67"/>
      <c r="M253" s="39" t="s">
        <v>927</v>
      </c>
      <c r="N253" s="2">
        <v>80111600</v>
      </c>
      <c r="O253" s="67" t="s">
        <v>928</v>
      </c>
      <c r="P253" s="45" t="s">
        <v>90</v>
      </c>
      <c r="Q253" s="46" t="s">
        <v>90</v>
      </c>
      <c r="R253" s="2">
        <v>7</v>
      </c>
      <c r="S253" s="45" t="s">
        <v>47</v>
      </c>
      <c r="T253" s="45" t="s">
        <v>186</v>
      </c>
      <c r="U253" s="94">
        <v>12000000</v>
      </c>
      <c r="V253" s="94">
        <v>12000000</v>
      </c>
      <c r="W253" s="46" t="s">
        <v>49</v>
      </c>
      <c r="X253" s="45" t="s">
        <v>50</v>
      </c>
      <c r="Y253" s="67" t="s">
        <v>1271</v>
      </c>
      <c r="Z253" s="2" t="s">
        <v>52</v>
      </c>
      <c r="AA253" s="1" t="s">
        <v>81</v>
      </c>
      <c r="AB253" s="67" t="s">
        <v>54</v>
      </c>
      <c r="AC253" s="76" t="s">
        <v>55</v>
      </c>
      <c r="AD253" s="55" t="s">
        <v>49</v>
      </c>
      <c r="AE253" s="55" t="s">
        <v>49</v>
      </c>
      <c r="AF253" s="72" t="s">
        <v>56</v>
      </c>
      <c r="AG253" s="72" t="s">
        <v>57</v>
      </c>
      <c r="AH253" s="72" t="s">
        <v>58</v>
      </c>
      <c r="AI253" s="54" t="s">
        <v>56</v>
      </c>
      <c r="AJ253" s="54" t="s">
        <v>60</v>
      </c>
      <c r="AK253" s="54" t="s">
        <v>61</v>
      </c>
    </row>
    <row r="254" spans="1:37" ht="74.25" hidden="1" customHeight="1">
      <c r="A254" s="2">
        <v>42102</v>
      </c>
      <c r="B254" s="67" t="s">
        <v>126</v>
      </c>
      <c r="C254" s="67" t="s">
        <v>87</v>
      </c>
      <c r="D254" s="67" t="s">
        <v>81</v>
      </c>
      <c r="E254" s="67" t="s">
        <v>213</v>
      </c>
      <c r="F254" s="67" t="s">
        <v>97</v>
      </c>
      <c r="G254" s="91">
        <v>2500000</v>
      </c>
      <c r="H254" s="2" t="s">
        <v>69</v>
      </c>
      <c r="I254" s="67" t="s">
        <v>70</v>
      </c>
      <c r="J254" s="2" t="s">
        <v>929</v>
      </c>
      <c r="K254" s="2" t="s">
        <v>46</v>
      </c>
      <c r="L254" s="288"/>
      <c r="M254" s="39" t="s">
        <v>930</v>
      </c>
      <c r="N254" s="2">
        <v>80111600</v>
      </c>
      <c r="O254" s="67" t="s">
        <v>931</v>
      </c>
      <c r="P254" s="45" t="s">
        <v>341</v>
      </c>
      <c r="Q254" s="46" t="s">
        <v>341</v>
      </c>
      <c r="R254" s="2">
        <v>5</v>
      </c>
      <c r="S254" s="45" t="s">
        <v>47</v>
      </c>
      <c r="T254" s="43" t="s">
        <v>811</v>
      </c>
      <c r="U254" s="94">
        <v>2500000</v>
      </c>
      <c r="V254" s="94">
        <v>2500000</v>
      </c>
      <c r="W254" s="46" t="s">
        <v>49</v>
      </c>
      <c r="X254" s="45" t="s">
        <v>50</v>
      </c>
      <c r="Y254" s="67" t="s">
        <v>1271</v>
      </c>
      <c r="Z254" s="2" t="s">
        <v>52</v>
      </c>
      <c r="AA254" s="1" t="s">
        <v>81</v>
      </c>
      <c r="AB254" s="67" t="s">
        <v>754</v>
      </c>
      <c r="AC254" s="76" t="s">
        <v>347</v>
      </c>
      <c r="AD254" s="55" t="s">
        <v>49</v>
      </c>
      <c r="AE254" s="55" t="s">
        <v>49</v>
      </c>
      <c r="AF254" s="72" t="s">
        <v>56</v>
      </c>
      <c r="AG254" s="72" t="s">
        <v>57</v>
      </c>
      <c r="AH254" s="72" t="s">
        <v>58</v>
      </c>
      <c r="AI254" s="54" t="s">
        <v>56</v>
      </c>
      <c r="AJ254" s="54" t="s">
        <v>60</v>
      </c>
      <c r="AK254" s="54" t="s">
        <v>61</v>
      </c>
    </row>
    <row r="255" spans="1:37" ht="72" hidden="1" customHeight="1">
      <c r="A255" s="2">
        <v>42102</v>
      </c>
      <c r="B255" s="67" t="s">
        <v>126</v>
      </c>
      <c r="C255" s="67" t="s">
        <v>87</v>
      </c>
      <c r="D255" s="67" t="s">
        <v>81</v>
      </c>
      <c r="E255" s="67" t="s">
        <v>213</v>
      </c>
      <c r="F255" s="67" t="s">
        <v>97</v>
      </c>
      <c r="G255" s="91">
        <v>3500000</v>
      </c>
      <c r="H255" s="2" t="s">
        <v>69</v>
      </c>
      <c r="I255" s="67" t="s">
        <v>70</v>
      </c>
      <c r="J255" s="2" t="s">
        <v>932</v>
      </c>
      <c r="K255" s="2" t="s">
        <v>46</v>
      </c>
      <c r="L255" s="288"/>
      <c r="M255" s="39" t="s">
        <v>933</v>
      </c>
      <c r="N255" s="2">
        <v>80111600</v>
      </c>
      <c r="O255" s="67" t="s">
        <v>934</v>
      </c>
      <c r="P255" s="45" t="s">
        <v>341</v>
      </c>
      <c r="Q255" s="46" t="s">
        <v>341</v>
      </c>
      <c r="R255" s="2">
        <v>5</v>
      </c>
      <c r="S255" s="45" t="s">
        <v>47</v>
      </c>
      <c r="T255" s="43" t="s">
        <v>811</v>
      </c>
      <c r="U255" s="94">
        <v>3500000</v>
      </c>
      <c r="V255" s="94">
        <v>3500000</v>
      </c>
      <c r="W255" s="46" t="s">
        <v>49</v>
      </c>
      <c r="X255" s="45" t="s">
        <v>50</v>
      </c>
      <c r="Y255" s="67" t="s">
        <v>1271</v>
      </c>
      <c r="Z255" s="2" t="s">
        <v>52</v>
      </c>
      <c r="AA255" s="1" t="s">
        <v>81</v>
      </c>
      <c r="AB255" s="67" t="s">
        <v>754</v>
      </c>
      <c r="AC255" s="76" t="s">
        <v>347</v>
      </c>
      <c r="AD255" s="55" t="s">
        <v>49</v>
      </c>
      <c r="AE255" s="55" t="s">
        <v>49</v>
      </c>
      <c r="AF255" s="72" t="s">
        <v>56</v>
      </c>
      <c r="AG255" s="72" t="s">
        <v>57</v>
      </c>
      <c r="AH255" s="72" t="s">
        <v>58</v>
      </c>
      <c r="AI255" s="54" t="s">
        <v>56</v>
      </c>
      <c r="AJ255" s="54" t="s">
        <v>60</v>
      </c>
      <c r="AK255" s="54" t="s">
        <v>61</v>
      </c>
    </row>
    <row r="256" spans="1:37" ht="97.5" hidden="1" customHeight="1">
      <c r="A256" s="2">
        <v>42102</v>
      </c>
      <c r="B256" s="67" t="s">
        <v>126</v>
      </c>
      <c r="C256" s="67" t="s">
        <v>87</v>
      </c>
      <c r="D256" s="67" t="s">
        <v>129</v>
      </c>
      <c r="E256" s="67" t="s">
        <v>213</v>
      </c>
      <c r="F256" s="67" t="s">
        <v>97</v>
      </c>
      <c r="G256" s="91">
        <v>5000000</v>
      </c>
      <c r="H256" s="2">
        <v>10.02</v>
      </c>
      <c r="I256" s="67" t="s">
        <v>1278</v>
      </c>
      <c r="J256" s="2" t="s">
        <v>935</v>
      </c>
      <c r="K256" s="2" t="s">
        <v>46</v>
      </c>
      <c r="L256" s="2"/>
      <c r="M256" s="39" t="s">
        <v>936</v>
      </c>
      <c r="N256" s="2">
        <v>80111600</v>
      </c>
      <c r="O256" s="67" t="s">
        <v>1450</v>
      </c>
      <c r="P256" s="45" t="s">
        <v>227</v>
      </c>
      <c r="Q256" s="46" t="s">
        <v>227</v>
      </c>
      <c r="R256" s="2">
        <v>6</v>
      </c>
      <c r="S256" s="45" t="s">
        <v>47</v>
      </c>
      <c r="T256" s="43" t="s">
        <v>186</v>
      </c>
      <c r="U256" s="94">
        <v>5000000</v>
      </c>
      <c r="V256" s="94">
        <v>5000000</v>
      </c>
      <c r="W256" s="46" t="s">
        <v>49</v>
      </c>
      <c r="X256" s="45" t="s">
        <v>50</v>
      </c>
      <c r="Y256" s="67" t="s">
        <v>1271</v>
      </c>
      <c r="Z256" s="2" t="s">
        <v>52</v>
      </c>
      <c r="AA256" s="1" t="s">
        <v>81</v>
      </c>
      <c r="AB256" s="67" t="s">
        <v>54</v>
      </c>
      <c r="AC256" s="76" t="s">
        <v>55</v>
      </c>
      <c r="AD256" s="55" t="s">
        <v>49</v>
      </c>
      <c r="AE256" s="55" t="s">
        <v>49</v>
      </c>
      <c r="AF256" s="72" t="s">
        <v>56</v>
      </c>
      <c r="AG256" s="72" t="s">
        <v>57</v>
      </c>
      <c r="AH256" s="72" t="s">
        <v>58</v>
      </c>
      <c r="AI256" s="54" t="s">
        <v>56</v>
      </c>
      <c r="AJ256" s="54" t="s">
        <v>60</v>
      </c>
      <c r="AK256" s="54" t="s">
        <v>61</v>
      </c>
    </row>
    <row r="257" spans="1:37" ht="48" hidden="1">
      <c r="A257" s="2">
        <v>42102</v>
      </c>
      <c r="B257" s="67" t="s">
        <v>126</v>
      </c>
      <c r="C257" s="67" t="s">
        <v>87</v>
      </c>
      <c r="D257" s="67" t="s">
        <v>129</v>
      </c>
      <c r="E257" s="67" t="s">
        <v>213</v>
      </c>
      <c r="F257" s="67" t="s">
        <v>97</v>
      </c>
      <c r="G257" s="91">
        <v>0</v>
      </c>
      <c r="H257" s="2">
        <v>10.02</v>
      </c>
      <c r="I257" s="67" t="s">
        <v>1278</v>
      </c>
      <c r="J257" s="2" t="s">
        <v>937</v>
      </c>
      <c r="K257" s="2" t="s">
        <v>46</v>
      </c>
      <c r="L257" s="67"/>
      <c r="M257" s="39" t="s">
        <v>938</v>
      </c>
      <c r="N257" s="2">
        <v>80111600</v>
      </c>
      <c r="O257" s="67" t="s">
        <v>939</v>
      </c>
      <c r="P257" s="45" t="s">
        <v>90</v>
      </c>
      <c r="Q257" s="46" t="s">
        <v>90</v>
      </c>
      <c r="R257" s="2">
        <v>7</v>
      </c>
      <c r="S257" s="45" t="s">
        <v>47</v>
      </c>
      <c r="T257" s="43" t="s">
        <v>186</v>
      </c>
      <c r="U257" s="94">
        <v>0</v>
      </c>
      <c r="V257" s="94">
        <v>0</v>
      </c>
      <c r="W257" s="46" t="s">
        <v>49</v>
      </c>
      <c r="X257" s="45" t="s">
        <v>50</v>
      </c>
      <c r="Y257" s="67" t="s">
        <v>1271</v>
      </c>
      <c r="Z257" s="2" t="s">
        <v>52</v>
      </c>
      <c r="AA257" s="1" t="s">
        <v>81</v>
      </c>
      <c r="AB257" s="67" t="s">
        <v>54</v>
      </c>
      <c r="AC257" s="76" t="s">
        <v>55</v>
      </c>
      <c r="AD257" s="55" t="s">
        <v>49</v>
      </c>
      <c r="AE257" s="55" t="s">
        <v>49</v>
      </c>
      <c r="AF257" s="72" t="s">
        <v>56</v>
      </c>
      <c r="AG257" s="72" t="s">
        <v>57</v>
      </c>
      <c r="AH257" s="72" t="s">
        <v>58</v>
      </c>
      <c r="AI257" s="54" t="s">
        <v>56</v>
      </c>
      <c r="AJ257" s="54" t="s">
        <v>60</v>
      </c>
      <c r="AK257" s="54" t="s">
        <v>61</v>
      </c>
    </row>
    <row r="258" spans="1:37" ht="79.5" hidden="1" customHeight="1">
      <c r="A258" s="2">
        <v>42102</v>
      </c>
      <c r="B258" s="67" t="s">
        <v>126</v>
      </c>
      <c r="C258" s="67" t="s">
        <v>87</v>
      </c>
      <c r="D258" s="67" t="s">
        <v>129</v>
      </c>
      <c r="E258" s="67" t="s">
        <v>213</v>
      </c>
      <c r="F258" s="67" t="s">
        <v>79</v>
      </c>
      <c r="G258" s="91">
        <v>7200000</v>
      </c>
      <c r="H258" s="2">
        <v>10.02</v>
      </c>
      <c r="I258" s="67" t="s">
        <v>1278</v>
      </c>
      <c r="J258" s="2" t="s">
        <v>940</v>
      </c>
      <c r="K258" s="2" t="s">
        <v>46</v>
      </c>
      <c r="L258" s="2"/>
      <c r="M258" s="39" t="s">
        <v>941</v>
      </c>
      <c r="N258" s="2">
        <v>80111600</v>
      </c>
      <c r="O258" s="67" t="s">
        <v>1451</v>
      </c>
      <c r="P258" s="45" t="s">
        <v>227</v>
      </c>
      <c r="Q258" s="46" t="s">
        <v>227</v>
      </c>
      <c r="R258" s="2">
        <v>6</v>
      </c>
      <c r="S258" s="45" t="s">
        <v>47</v>
      </c>
      <c r="T258" s="43" t="s">
        <v>186</v>
      </c>
      <c r="U258" s="94">
        <v>7200000</v>
      </c>
      <c r="V258" s="94">
        <v>7200000</v>
      </c>
      <c r="W258" s="46" t="s">
        <v>49</v>
      </c>
      <c r="X258" s="45" t="s">
        <v>50</v>
      </c>
      <c r="Y258" s="67" t="s">
        <v>1271</v>
      </c>
      <c r="Z258" s="2" t="s">
        <v>52</v>
      </c>
      <c r="AA258" s="1" t="s">
        <v>81</v>
      </c>
      <c r="AB258" s="67" t="s">
        <v>54</v>
      </c>
      <c r="AC258" s="76" t="s">
        <v>55</v>
      </c>
      <c r="AD258" s="55" t="s">
        <v>49</v>
      </c>
      <c r="AE258" s="55" t="s">
        <v>49</v>
      </c>
      <c r="AF258" s="72" t="s">
        <v>56</v>
      </c>
      <c r="AG258" s="72" t="s">
        <v>57</v>
      </c>
      <c r="AH258" s="72" t="s">
        <v>58</v>
      </c>
      <c r="AI258" s="54" t="s">
        <v>56</v>
      </c>
      <c r="AJ258" s="54" t="s">
        <v>60</v>
      </c>
      <c r="AK258" s="54" t="s">
        <v>61</v>
      </c>
    </row>
    <row r="259" spans="1:37" ht="77.25" hidden="1" customHeight="1">
      <c r="A259" s="2">
        <v>42102</v>
      </c>
      <c r="B259" s="67" t="s">
        <v>126</v>
      </c>
      <c r="C259" s="67" t="s">
        <v>87</v>
      </c>
      <c r="D259" s="67" t="s">
        <v>129</v>
      </c>
      <c r="E259" s="67" t="s">
        <v>213</v>
      </c>
      <c r="F259" s="67" t="s">
        <v>79</v>
      </c>
      <c r="G259" s="91">
        <v>7200000</v>
      </c>
      <c r="H259" s="2">
        <v>10.02</v>
      </c>
      <c r="I259" s="67" t="s">
        <v>1278</v>
      </c>
      <c r="J259" s="2" t="s">
        <v>942</v>
      </c>
      <c r="K259" s="2" t="s">
        <v>46</v>
      </c>
      <c r="L259" s="2"/>
      <c r="M259" s="39" t="s">
        <v>943</v>
      </c>
      <c r="N259" s="2">
        <v>80111600</v>
      </c>
      <c r="O259" s="67" t="s">
        <v>1452</v>
      </c>
      <c r="P259" s="45" t="s">
        <v>227</v>
      </c>
      <c r="Q259" s="46" t="s">
        <v>227</v>
      </c>
      <c r="R259" s="2">
        <v>6</v>
      </c>
      <c r="S259" s="45" t="s">
        <v>47</v>
      </c>
      <c r="T259" s="43" t="s">
        <v>186</v>
      </c>
      <c r="U259" s="94">
        <v>7200000</v>
      </c>
      <c r="V259" s="94">
        <v>7200000</v>
      </c>
      <c r="W259" s="46" t="s">
        <v>49</v>
      </c>
      <c r="X259" s="45" t="s">
        <v>50</v>
      </c>
      <c r="Y259" s="67" t="s">
        <v>1271</v>
      </c>
      <c r="Z259" s="2" t="s">
        <v>52</v>
      </c>
      <c r="AA259" s="1" t="s">
        <v>81</v>
      </c>
      <c r="AB259" s="67" t="s">
        <v>54</v>
      </c>
      <c r="AC259" s="76" t="s">
        <v>55</v>
      </c>
      <c r="AD259" s="55" t="s">
        <v>49</v>
      </c>
      <c r="AE259" s="55" t="s">
        <v>49</v>
      </c>
      <c r="AF259" s="72" t="s">
        <v>56</v>
      </c>
      <c r="AG259" s="72" t="s">
        <v>57</v>
      </c>
      <c r="AH259" s="72" t="s">
        <v>58</v>
      </c>
      <c r="AI259" s="54" t="s">
        <v>56</v>
      </c>
      <c r="AJ259" s="54" t="s">
        <v>60</v>
      </c>
      <c r="AK259" s="54" t="s">
        <v>61</v>
      </c>
    </row>
    <row r="260" spans="1:37" ht="60" hidden="1">
      <c r="A260" s="2">
        <v>42102</v>
      </c>
      <c r="B260" s="67" t="s">
        <v>126</v>
      </c>
      <c r="C260" s="67" t="s">
        <v>87</v>
      </c>
      <c r="D260" s="67" t="s">
        <v>129</v>
      </c>
      <c r="E260" s="67" t="s">
        <v>213</v>
      </c>
      <c r="F260" s="67" t="s">
        <v>79</v>
      </c>
      <c r="G260" s="91">
        <v>0</v>
      </c>
      <c r="H260" s="2">
        <v>10.02</v>
      </c>
      <c r="I260" s="67" t="s">
        <v>1278</v>
      </c>
      <c r="J260" s="2" t="s">
        <v>944</v>
      </c>
      <c r="K260" s="2" t="s">
        <v>46</v>
      </c>
      <c r="L260" s="67"/>
      <c r="M260" s="39" t="s">
        <v>945</v>
      </c>
      <c r="N260" s="2">
        <v>80111600</v>
      </c>
      <c r="O260" s="67" t="s">
        <v>946</v>
      </c>
      <c r="P260" s="45" t="s">
        <v>90</v>
      </c>
      <c r="Q260" s="46" t="s">
        <v>90</v>
      </c>
      <c r="R260" s="2">
        <v>7</v>
      </c>
      <c r="S260" s="45" t="s">
        <v>47</v>
      </c>
      <c r="T260" s="43" t="s">
        <v>186</v>
      </c>
      <c r="U260" s="94">
        <v>0</v>
      </c>
      <c r="V260" s="94">
        <v>0</v>
      </c>
      <c r="W260" s="46" t="s">
        <v>49</v>
      </c>
      <c r="X260" s="45" t="s">
        <v>50</v>
      </c>
      <c r="Y260" s="67" t="s">
        <v>1271</v>
      </c>
      <c r="Z260" s="2" t="s">
        <v>52</v>
      </c>
      <c r="AA260" s="1" t="s">
        <v>81</v>
      </c>
      <c r="AB260" s="67" t="s">
        <v>54</v>
      </c>
      <c r="AC260" s="76" t="s">
        <v>55</v>
      </c>
      <c r="AD260" s="55" t="s">
        <v>49</v>
      </c>
      <c r="AE260" s="55" t="s">
        <v>49</v>
      </c>
      <c r="AF260" s="72" t="s">
        <v>56</v>
      </c>
      <c r="AG260" s="72" t="s">
        <v>57</v>
      </c>
      <c r="AH260" s="72" t="s">
        <v>58</v>
      </c>
      <c r="AI260" s="54" t="s">
        <v>56</v>
      </c>
      <c r="AJ260" s="54" t="s">
        <v>60</v>
      </c>
      <c r="AK260" s="54" t="s">
        <v>61</v>
      </c>
    </row>
    <row r="261" spans="1:37" ht="60" hidden="1">
      <c r="A261" s="2">
        <v>42102</v>
      </c>
      <c r="B261" s="67" t="s">
        <v>126</v>
      </c>
      <c r="C261" s="67" t="s">
        <v>87</v>
      </c>
      <c r="D261" s="67" t="s">
        <v>129</v>
      </c>
      <c r="E261" s="67" t="s">
        <v>213</v>
      </c>
      <c r="F261" s="67" t="s">
        <v>79</v>
      </c>
      <c r="G261" s="91">
        <v>0</v>
      </c>
      <c r="H261" s="2">
        <v>10.02</v>
      </c>
      <c r="I261" s="67" t="s">
        <v>1278</v>
      </c>
      <c r="J261" s="2" t="s">
        <v>947</v>
      </c>
      <c r="K261" s="2" t="s">
        <v>46</v>
      </c>
      <c r="L261" s="67"/>
      <c r="M261" s="39" t="s">
        <v>948</v>
      </c>
      <c r="N261" s="2">
        <v>80111600</v>
      </c>
      <c r="O261" s="67" t="s">
        <v>946</v>
      </c>
      <c r="P261" s="45" t="s">
        <v>90</v>
      </c>
      <c r="Q261" s="46" t="s">
        <v>90</v>
      </c>
      <c r="R261" s="2">
        <v>7</v>
      </c>
      <c r="S261" s="45" t="s">
        <v>47</v>
      </c>
      <c r="T261" s="43" t="s">
        <v>186</v>
      </c>
      <c r="U261" s="94">
        <v>0</v>
      </c>
      <c r="V261" s="94">
        <v>0</v>
      </c>
      <c r="W261" s="46" t="s">
        <v>49</v>
      </c>
      <c r="X261" s="45" t="s">
        <v>50</v>
      </c>
      <c r="Y261" s="67" t="s">
        <v>1271</v>
      </c>
      <c r="Z261" s="2" t="s">
        <v>52</v>
      </c>
      <c r="AA261" s="1" t="s">
        <v>81</v>
      </c>
      <c r="AB261" s="67" t="s">
        <v>54</v>
      </c>
      <c r="AC261" s="76" t="s">
        <v>55</v>
      </c>
      <c r="AD261" s="55" t="s">
        <v>49</v>
      </c>
      <c r="AE261" s="55" t="s">
        <v>49</v>
      </c>
      <c r="AF261" s="72" t="s">
        <v>56</v>
      </c>
      <c r="AG261" s="72" t="s">
        <v>57</v>
      </c>
      <c r="AH261" s="72" t="s">
        <v>58</v>
      </c>
      <c r="AI261" s="54" t="s">
        <v>56</v>
      </c>
      <c r="AJ261" s="54" t="s">
        <v>60</v>
      </c>
      <c r="AK261" s="54" t="s">
        <v>61</v>
      </c>
    </row>
    <row r="262" spans="1:37" ht="60" hidden="1">
      <c r="A262" s="2">
        <v>42102</v>
      </c>
      <c r="B262" s="67" t="s">
        <v>126</v>
      </c>
      <c r="C262" s="67" t="s">
        <v>87</v>
      </c>
      <c r="D262" s="67" t="s">
        <v>129</v>
      </c>
      <c r="E262" s="67" t="s">
        <v>213</v>
      </c>
      <c r="F262" s="67" t="s">
        <v>97</v>
      </c>
      <c r="G262" s="91">
        <v>7000000</v>
      </c>
      <c r="H262" s="2">
        <v>10.02</v>
      </c>
      <c r="I262" s="67" t="s">
        <v>1278</v>
      </c>
      <c r="J262" s="2" t="s">
        <v>949</v>
      </c>
      <c r="K262" s="2" t="s">
        <v>46</v>
      </c>
      <c r="L262" s="2"/>
      <c r="M262" s="39" t="s">
        <v>950</v>
      </c>
      <c r="N262" s="2">
        <v>80111600</v>
      </c>
      <c r="O262" s="67" t="s">
        <v>951</v>
      </c>
      <c r="P262" s="45" t="s">
        <v>341</v>
      </c>
      <c r="Q262" s="46" t="s">
        <v>341</v>
      </c>
      <c r="R262" s="2">
        <v>5</v>
      </c>
      <c r="S262" s="45" t="s">
        <v>47</v>
      </c>
      <c r="T262" s="43" t="s">
        <v>186</v>
      </c>
      <c r="U262" s="94">
        <v>7000000</v>
      </c>
      <c r="V262" s="94">
        <v>7000000</v>
      </c>
      <c r="W262" s="46" t="s">
        <v>49</v>
      </c>
      <c r="X262" s="45" t="s">
        <v>50</v>
      </c>
      <c r="Y262" s="67" t="s">
        <v>1271</v>
      </c>
      <c r="Z262" s="2" t="s">
        <v>52</v>
      </c>
      <c r="AA262" s="1" t="s">
        <v>81</v>
      </c>
      <c r="AB262" s="67" t="s">
        <v>54</v>
      </c>
      <c r="AC262" s="76" t="s">
        <v>55</v>
      </c>
      <c r="AD262" s="55" t="s">
        <v>49</v>
      </c>
      <c r="AE262" s="55" t="s">
        <v>49</v>
      </c>
      <c r="AF262" s="72" t="s">
        <v>56</v>
      </c>
      <c r="AG262" s="72" t="s">
        <v>57</v>
      </c>
      <c r="AH262" s="72" t="s">
        <v>58</v>
      </c>
      <c r="AI262" s="54" t="s">
        <v>56</v>
      </c>
      <c r="AJ262" s="54" t="s">
        <v>60</v>
      </c>
      <c r="AK262" s="54" t="s">
        <v>61</v>
      </c>
    </row>
    <row r="263" spans="1:37" ht="31.5" hidden="1" customHeight="1">
      <c r="A263" s="2">
        <v>42102</v>
      </c>
      <c r="B263" s="67" t="s">
        <v>126</v>
      </c>
      <c r="C263" s="67" t="s">
        <v>87</v>
      </c>
      <c r="D263" s="67" t="s">
        <v>129</v>
      </c>
      <c r="E263" s="67" t="s">
        <v>213</v>
      </c>
      <c r="F263" s="67" t="s">
        <v>97</v>
      </c>
      <c r="G263" s="91">
        <v>15000000</v>
      </c>
      <c r="H263" s="2">
        <v>10.02</v>
      </c>
      <c r="I263" s="67" t="s">
        <v>1278</v>
      </c>
      <c r="J263" s="2" t="s">
        <v>952</v>
      </c>
      <c r="K263" s="2" t="s">
        <v>46</v>
      </c>
      <c r="L263" s="2"/>
      <c r="M263" s="39" t="s">
        <v>953</v>
      </c>
      <c r="N263" s="2">
        <v>80111600</v>
      </c>
      <c r="O263" s="67" t="s">
        <v>954</v>
      </c>
      <c r="P263" s="45" t="s">
        <v>341</v>
      </c>
      <c r="Q263" s="46" t="s">
        <v>341</v>
      </c>
      <c r="R263" s="2">
        <v>5</v>
      </c>
      <c r="S263" s="45" t="s">
        <v>47</v>
      </c>
      <c r="T263" s="43" t="s">
        <v>186</v>
      </c>
      <c r="U263" s="94">
        <v>15000000</v>
      </c>
      <c r="V263" s="94">
        <v>15000000</v>
      </c>
      <c r="W263" s="46" t="s">
        <v>49</v>
      </c>
      <c r="X263" s="45" t="s">
        <v>50</v>
      </c>
      <c r="Y263" s="67" t="s">
        <v>1271</v>
      </c>
      <c r="Z263" s="2" t="s">
        <v>52</v>
      </c>
      <c r="AA263" s="1" t="s">
        <v>81</v>
      </c>
      <c r="AB263" s="67" t="s">
        <v>54</v>
      </c>
      <c r="AC263" s="76" t="s">
        <v>55</v>
      </c>
      <c r="AD263" s="55" t="s">
        <v>49</v>
      </c>
      <c r="AE263" s="55" t="s">
        <v>49</v>
      </c>
      <c r="AF263" s="72" t="s">
        <v>56</v>
      </c>
      <c r="AG263" s="72" t="s">
        <v>57</v>
      </c>
      <c r="AH263" s="72" t="s">
        <v>58</v>
      </c>
      <c r="AI263" s="54" t="s">
        <v>56</v>
      </c>
      <c r="AJ263" s="54" t="s">
        <v>60</v>
      </c>
      <c r="AK263" s="54" t="s">
        <v>61</v>
      </c>
    </row>
    <row r="264" spans="1:37" ht="36" hidden="1">
      <c r="A264" s="2">
        <v>42102</v>
      </c>
      <c r="B264" s="67" t="s">
        <v>126</v>
      </c>
      <c r="C264" s="67" t="s">
        <v>87</v>
      </c>
      <c r="D264" s="67" t="s">
        <v>129</v>
      </c>
      <c r="E264" s="67" t="s">
        <v>213</v>
      </c>
      <c r="F264" s="67" t="s">
        <v>79</v>
      </c>
      <c r="G264" s="91">
        <v>11000000</v>
      </c>
      <c r="H264" s="2">
        <v>10.02</v>
      </c>
      <c r="I264" s="67" t="s">
        <v>1278</v>
      </c>
      <c r="J264" s="2" t="s">
        <v>955</v>
      </c>
      <c r="K264" s="2" t="s">
        <v>46</v>
      </c>
      <c r="L264" s="67"/>
      <c r="M264" s="39" t="s">
        <v>956</v>
      </c>
      <c r="N264" s="2">
        <v>80111600</v>
      </c>
      <c r="O264" s="67" t="s">
        <v>957</v>
      </c>
      <c r="P264" s="45" t="s">
        <v>90</v>
      </c>
      <c r="Q264" s="46" t="s">
        <v>90</v>
      </c>
      <c r="R264" s="2">
        <v>7</v>
      </c>
      <c r="S264" s="45" t="s">
        <v>47</v>
      </c>
      <c r="T264" s="43" t="s">
        <v>186</v>
      </c>
      <c r="U264" s="94">
        <v>11000000</v>
      </c>
      <c r="V264" s="94">
        <v>11000000</v>
      </c>
      <c r="W264" s="46" t="s">
        <v>49</v>
      </c>
      <c r="X264" s="45" t="s">
        <v>50</v>
      </c>
      <c r="Y264" s="67" t="s">
        <v>81</v>
      </c>
      <c r="Z264" s="2" t="s">
        <v>345</v>
      </c>
      <c r="AA264" s="1" t="s">
        <v>81</v>
      </c>
      <c r="AB264" s="67" t="s">
        <v>54</v>
      </c>
      <c r="AC264" s="76" t="s">
        <v>55</v>
      </c>
      <c r="AD264" s="55" t="s">
        <v>49</v>
      </c>
      <c r="AE264" s="55" t="s">
        <v>49</v>
      </c>
      <c r="AF264" s="72" t="s">
        <v>56</v>
      </c>
      <c r="AG264" s="72" t="s">
        <v>57</v>
      </c>
      <c r="AH264" s="72" t="s">
        <v>58</v>
      </c>
      <c r="AI264" s="54" t="s">
        <v>56</v>
      </c>
      <c r="AJ264" s="54" t="s">
        <v>60</v>
      </c>
      <c r="AK264" s="54" t="s">
        <v>61</v>
      </c>
    </row>
    <row r="265" spans="1:37" ht="48" hidden="1">
      <c r="A265" s="2">
        <v>42102</v>
      </c>
      <c r="B265" s="67" t="s">
        <v>126</v>
      </c>
      <c r="C265" s="67" t="s">
        <v>87</v>
      </c>
      <c r="D265" s="67" t="s">
        <v>129</v>
      </c>
      <c r="E265" s="67" t="s">
        <v>213</v>
      </c>
      <c r="F265" s="67" t="s">
        <v>97</v>
      </c>
      <c r="G265" s="91">
        <v>7000000</v>
      </c>
      <c r="H265" s="2">
        <v>10.02</v>
      </c>
      <c r="I265" s="67" t="s">
        <v>1278</v>
      </c>
      <c r="J265" s="2" t="s">
        <v>958</v>
      </c>
      <c r="K265" s="2" t="s">
        <v>46</v>
      </c>
      <c r="L265" s="2"/>
      <c r="M265" s="39" t="s">
        <v>959</v>
      </c>
      <c r="N265" s="2">
        <v>80111600</v>
      </c>
      <c r="O265" s="67" t="s">
        <v>960</v>
      </c>
      <c r="P265" s="45" t="s">
        <v>341</v>
      </c>
      <c r="Q265" s="46" t="s">
        <v>341</v>
      </c>
      <c r="R265" s="2">
        <v>5</v>
      </c>
      <c r="S265" s="45" t="s">
        <v>47</v>
      </c>
      <c r="T265" s="43" t="s">
        <v>186</v>
      </c>
      <c r="U265" s="94">
        <v>7000000</v>
      </c>
      <c r="V265" s="94">
        <v>7000000</v>
      </c>
      <c r="W265" s="46" t="s">
        <v>49</v>
      </c>
      <c r="X265" s="45" t="s">
        <v>50</v>
      </c>
      <c r="Y265" s="67" t="s">
        <v>1271</v>
      </c>
      <c r="Z265" s="2" t="s">
        <v>52</v>
      </c>
      <c r="AA265" s="1" t="s">
        <v>81</v>
      </c>
      <c r="AB265" s="67" t="s">
        <v>54</v>
      </c>
      <c r="AC265" s="76" t="s">
        <v>55</v>
      </c>
      <c r="AD265" s="55" t="s">
        <v>49</v>
      </c>
      <c r="AE265" s="55" t="s">
        <v>49</v>
      </c>
      <c r="AF265" s="72" t="s">
        <v>56</v>
      </c>
      <c r="AG265" s="72" t="s">
        <v>57</v>
      </c>
      <c r="AH265" s="72" t="s">
        <v>58</v>
      </c>
      <c r="AI265" s="54" t="s">
        <v>56</v>
      </c>
      <c r="AJ265" s="54" t="s">
        <v>60</v>
      </c>
      <c r="AK265" s="54" t="s">
        <v>61</v>
      </c>
    </row>
    <row r="266" spans="1:37" ht="72" hidden="1">
      <c r="A266" s="2">
        <v>42102</v>
      </c>
      <c r="B266" s="67" t="s">
        <v>126</v>
      </c>
      <c r="C266" s="67" t="s">
        <v>87</v>
      </c>
      <c r="D266" s="67" t="s">
        <v>129</v>
      </c>
      <c r="E266" s="67" t="s">
        <v>213</v>
      </c>
      <c r="F266" s="67" t="s">
        <v>97</v>
      </c>
      <c r="G266" s="91">
        <v>9280000</v>
      </c>
      <c r="H266" s="2">
        <v>10.02</v>
      </c>
      <c r="I266" s="67" t="s">
        <v>1278</v>
      </c>
      <c r="J266" s="2" t="s">
        <v>961</v>
      </c>
      <c r="K266" s="2" t="s">
        <v>46</v>
      </c>
      <c r="L266" s="377"/>
      <c r="M266" s="39" t="s">
        <v>962</v>
      </c>
      <c r="N266" s="2">
        <v>80111600</v>
      </c>
      <c r="O266" s="67" t="s">
        <v>963</v>
      </c>
      <c r="P266" s="45" t="s">
        <v>341</v>
      </c>
      <c r="Q266" s="46" t="s">
        <v>341</v>
      </c>
      <c r="R266" s="2">
        <v>5</v>
      </c>
      <c r="S266" s="45" t="s">
        <v>47</v>
      </c>
      <c r="T266" s="43" t="s">
        <v>186</v>
      </c>
      <c r="U266" s="94">
        <v>9280000</v>
      </c>
      <c r="V266" s="94">
        <v>9280000</v>
      </c>
      <c r="W266" s="46" t="s">
        <v>49</v>
      </c>
      <c r="X266" s="45" t="s">
        <v>50</v>
      </c>
      <c r="Y266" s="67" t="s">
        <v>1271</v>
      </c>
      <c r="Z266" s="2" t="s">
        <v>52</v>
      </c>
      <c r="AA266" s="1" t="s">
        <v>81</v>
      </c>
      <c r="AB266" s="67" t="s">
        <v>54</v>
      </c>
      <c r="AC266" s="76" t="s">
        <v>55</v>
      </c>
      <c r="AD266" s="55" t="s">
        <v>49</v>
      </c>
      <c r="AE266" s="55" t="s">
        <v>49</v>
      </c>
      <c r="AF266" s="72" t="s">
        <v>56</v>
      </c>
      <c r="AG266" s="72" t="s">
        <v>57</v>
      </c>
      <c r="AH266" s="72" t="s">
        <v>58</v>
      </c>
      <c r="AI266" s="54" t="s">
        <v>56</v>
      </c>
      <c r="AJ266" s="54" t="s">
        <v>60</v>
      </c>
      <c r="AK266" s="54" t="s">
        <v>61</v>
      </c>
    </row>
    <row r="267" spans="1:37" ht="72" hidden="1">
      <c r="A267" s="2">
        <v>42102</v>
      </c>
      <c r="B267" s="67" t="s">
        <v>126</v>
      </c>
      <c r="C267" s="67" t="s">
        <v>87</v>
      </c>
      <c r="D267" s="67" t="s">
        <v>129</v>
      </c>
      <c r="E267" s="67" t="s">
        <v>213</v>
      </c>
      <c r="F267" s="67" t="s">
        <v>79</v>
      </c>
      <c r="G267" s="91">
        <v>11000000</v>
      </c>
      <c r="H267" s="2">
        <v>10.02</v>
      </c>
      <c r="I267" s="67" t="s">
        <v>1278</v>
      </c>
      <c r="J267" s="2" t="s">
        <v>964</v>
      </c>
      <c r="K267" s="2" t="s">
        <v>46</v>
      </c>
      <c r="L267" s="380"/>
      <c r="M267" s="39" t="s">
        <v>965</v>
      </c>
      <c r="N267" s="2">
        <v>80111600</v>
      </c>
      <c r="O267" s="67" t="s">
        <v>966</v>
      </c>
      <c r="P267" s="45" t="s">
        <v>90</v>
      </c>
      <c r="Q267" s="46" t="s">
        <v>90</v>
      </c>
      <c r="R267" s="2">
        <v>7</v>
      </c>
      <c r="S267" s="45" t="s">
        <v>47</v>
      </c>
      <c r="T267" s="43" t="s">
        <v>186</v>
      </c>
      <c r="U267" s="94">
        <v>11000000</v>
      </c>
      <c r="V267" s="94">
        <v>11000000</v>
      </c>
      <c r="W267" s="46" t="s">
        <v>49</v>
      </c>
      <c r="X267" s="45" t="s">
        <v>50</v>
      </c>
      <c r="Y267" s="67" t="s">
        <v>1271</v>
      </c>
      <c r="Z267" s="2" t="s">
        <v>52</v>
      </c>
      <c r="AA267" s="1" t="s">
        <v>81</v>
      </c>
      <c r="AB267" s="67" t="s">
        <v>54</v>
      </c>
      <c r="AC267" s="76" t="s">
        <v>55</v>
      </c>
      <c r="AD267" s="55" t="s">
        <v>49</v>
      </c>
      <c r="AE267" s="55" t="s">
        <v>49</v>
      </c>
      <c r="AF267" s="72" t="s">
        <v>56</v>
      </c>
      <c r="AG267" s="72" t="s">
        <v>57</v>
      </c>
      <c r="AH267" s="72" t="s">
        <v>58</v>
      </c>
      <c r="AI267" s="54" t="s">
        <v>56</v>
      </c>
      <c r="AJ267" s="54" t="s">
        <v>60</v>
      </c>
      <c r="AK267" s="54" t="s">
        <v>61</v>
      </c>
    </row>
    <row r="268" spans="1:37" ht="60" hidden="1">
      <c r="A268" s="2">
        <v>42102</v>
      </c>
      <c r="B268" s="67" t="s">
        <v>126</v>
      </c>
      <c r="C268" s="67" t="s">
        <v>87</v>
      </c>
      <c r="D268" s="67" t="s">
        <v>129</v>
      </c>
      <c r="E268" s="67" t="s">
        <v>213</v>
      </c>
      <c r="F268" s="67" t="s">
        <v>97</v>
      </c>
      <c r="G268" s="91">
        <v>5000000</v>
      </c>
      <c r="H268" s="2">
        <v>10.02</v>
      </c>
      <c r="I268" s="67" t="s">
        <v>1278</v>
      </c>
      <c r="J268" s="2" t="s">
        <v>967</v>
      </c>
      <c r="K268" s="2" t="s">
        <v>46</v>
      </c>
      <c r="L268" s="377"/>
      <c r="M268" s="39" t="s">
        <v>968</v>
      </c>
      <c r="N268" s="2">
        <v>80111600</v>
      </c>
      <c r="O268" s="67" t="s">
        <v>969</v>
      </c>
      <c r="P268" s="45" t="s">
        <v>341</v>
      </c>
      <c r="Q268" s="46" t="s">
        <v>341</v>
      </c>
      <c r="R268" s="2">
        <v>5</v>
      </c>
      <c r="S268" s="45" t="s">
        <v>47</v>
      </c>
      <c r="T268" s="43" t="s">
        <v>186</v>
      </c>
      <c r="U268" s="94">
        <v>5000000</v>
      </c>
      <c r="V268" s="94">
        <v>5000000</v>
      </c>
      <c r="W268" s="46" t="s">
        <v>49</v>
      </c>
      <c r="X268" s="45" t="s">
        <v>50</v>
      </c>
      <c r="Y268" s="67" t="s">
        <v>1271</v>
      </c>
      <c r="Z268" s="2" t="s">
        <v>52</v>
      </c>
      <c r="AA268" s="1" t="s">
        <v>81</v>
      </c>
      <c r="AB268" s="67" t="s">
        <v>54</v>
      </c>
      <c r="AC268" s="76" t="s">
        <v>55</v>
      </c>
      <c r="AD268" s="55" t="s">
        <v>49</v>
      </c>
      <c r="AE268" s="55" t="s">
        <v>49</v>
      </c>
      <c r="AF268" s="72" t="s">
        <v>56</v>
      </c>
      <c r="AG268" s="72" t="s">
        <v>57</v>
      </c>
      <c r="AH268" s="72" t="s">
        <v>58</v>
      </c>
      <c r="AI268" s="54" t="s">
        <v>56</v>
      </c>
      <c r="AJ268" s="54" t="s">
        <v>60</v>
      </c>
      <c r="AK268" s="54" t="s">
        <v>61</v>
      </c>
    </row>
    <row r="269" spans="1:37" ht="60" hidden="1">
      <c r="A269" s="2">
        <v>42102</v>
      </c>
      <c r="B269" s="67" t="s">
        <v>126</v>
      </c>
      <c r="C269" s="67" t="s">
        <v>87</v>
      </c>
      <c r="D269" s="67" t="s">
        <v>129</v>
      </c>
      <c r="E269" s="67" t="s">
        <v>213</v>
      </c>
      <c r="F269" s="67" t="s">
        <v>97</v>
      </c>
      <c r="G269" s="91">
        <v>5000000</v>
      </c>
      <c r="H269" s="2">
        <v>10.02</v>
      </c>
      <c r="I269" s="67" t="s">
        <v>1278</v>
      </c>
      <c r="J269" s="2" t="s">
        <v>970</v>
      </c>
      <c r="K269" s="2" t="s">
        <v>46</v>
      </c>
      <c r="L269" s="377"/>
      <c r="M269" s="39" t="s">
        <v>971</v>
      </c>
      <c r="N269" s="2">
        <v>80111600</v>
      </c>
      <c r="O269" s="380" t="s">
        <v>1714</v>
      </c>
      <c r="P269" s="551" t="s">
        <v>108</v>
      </c>
      <c r="Q269" s="551" t="s">
        <v>108</v>
      </c>
      <c r="R269" s="2">
        <v>5</v>
      </c>
      <c r="S269" s="45" t="s">
        <v>47</v>
      </c>
      <c r="T269" s="43" t="s">
        <v>186</v>
      </c>
      <c r="U269" s="94">
        <v>5000000</v>
      </c>
      <c r="V269" s="94">
        <v>5000000</v>
      </c>
      <c r="W269" s="46" t="s">
        <v>49</v>
      </c>
      <c r="X269" s="45" t="s">
        <v>50</v>
      </c>
      <c r="Y269" s="67" t="s">
        <v>1271</v>
      </c>
      <c r="Z269" s="2" t="s">
        <v>52</v>
      </c>
      <c r="AA269" s="1" t="s">
        <v>81</v>
      </c>
      <c r="AB269" s="67" t="s">
        <v>54</v>
      </c>
      <c r="AC269" s="76" t="s">
        <v>55</v>
      </c>
      <c r="AD269" s="55" t="s">
        <v>49</v>
      </c>
      <c r="AE269" s="55" t="s">
        <v>49</v>
      </c>
      <c r="AF269" s="72" t="s">
        <v>56</v>
      </c>
      <c r="AG269" s="72" t="s">
        <v>57</v>
      </c>
      <c r="AH269" s="72" t="s">
        <v>58</v>
      </c>
      <c r="AI269" s="54" t="s">
        <v>56</v>
      </c>
      <c r="AJ269" s="54" t="s">
        <v>60</v>
      </c>
      <c r="AK269" s="54" t="s">
        <v>61</v>
      </c>
    </row>
    <row r="270" spans="1:37" ht="48" hidden="1">
      <c r="A270" s="2">
        <v>42102</v>
      </c>
      <c r="B270" s="67" t="s">
        <v>126</v>
      </c>
      <c r="C270" s="67" t="s">
        <v>87</v>
      </c>
      <c r="D270" s="67" t="s">
        <v>129</v>
      </c>
      <c r="E270" s="67" t="s">
        <v>213</v>
      </c>
      <c r="F270" s="67" t="s">
        <v>97</v>
      </c>
      <c r="G270" s="91">
        <v>5500000</v>
      </c>
      <c r="H270" s="2">
        <v>10.02</v>
      </c>
      <c r="I270" s="67" t="s">
        <v>1278</v>
      </c>
      <c r="J270" s="2" t="s">
        <v>972</v>
      </c>
      <c r="K270" s="2" t="s">
        <v>46</v>
      </c>
      <c r="L270" s="377"/>
      <c r="M270" s="39" t="s">
        <v>973</v>
      </c>
      <c r="N270" s="2">
        <v>80111600</v>
      </c>
      <c r="O270" s="67" t="s">
        <v>974</v>
      </c>
      <c r="P270" s="552"/>
      <c r="Q270" s="552"/>
      <c r="R270" s="2">
        <v>5</v>
      </c>
      <c r="S270" s="45" t="s">
        <v>47</v>
      </c>
      <c r="T270" s="43" t="s">
        <v>186</v>
      </c>
      <c r="U270" s="94">
        <v>5500000</v>
      </c>
      <c r="V270" s="94">
        <v>5500000</v>
      </c>
      <c r="W270" s="46" t="s">
        <v>49</v>
      </c>
      <c r="X270" s="45" t="s">
        <v>50</v>
      </c>
      <c r="Y270" s="67" t="s">
        <v>1271</v>
      </c>
      <c r="Z270" s="2" t="s">
        <v>52</v>
      </c>
      <c r="AA270" s="1" t="s">
        <v>81</v>
      </c>
      <c r="AB270" s="67" t="s">
        <v>54</v>
      </c>
      <c r="AC270" s="76" t="s">
        <v>55</v>
      </c>
      <c r="AD270" s="55" t="s">
        <v>49</v>
      </c>
      <c r="AE270" s="55" t="s">
        <v>49</v>
      </c>
      <c r="AF270" s="72" t="s">
        <v>56</v>
      </c>
      <c r="AG270" s="72" t="s">
        <v>57</v>
      </c>
      <c r="AH270" s="72" t="s">
        <v>58</v>
      </c>
      <c r="AI270" s="54" t="s">
        <v>56</v>
      </c>
      <c r="AJ270" s="54" t="s">
        <v>60</v>
      </c>
      <c r="AK270" s="54" t="s">
        <v>61</v>
      </c>
    </row>
    <row r="271" spans="1:37" ht="48" hidden="1">
      <c r="A271" s="2">
        <v>42102</v>
      </c>
      <c r="B271" s="67" t="s">
        <v>126</v>
      </c>
      <c r="C271" s="67" t="s">
        <v>87</v>
      </c>
      <c r="D271" s="67" t="s">
        <v>129</v>
      </c>
      <c r="E271" s="67" t="s">
        <v>213</v>
      </c>
      <c r="F271" s="67" t="s">
        <v>97</v>
      </c>
      <c r="G271" s="91">
        <v>3300000</v>
      </c>
      <c r="H271" s="2">
        <v>10.02</v>
      </c>
      <c r="I271" s="67" t="s">
        <v>1278</v>
      </c>
      <c r="J271" s="2" t="s">
        <v>975</v>
      </c>
      <c r="K271" s="2" t="s">
        <v>46</v>
      </c>
      <c r="L271" s="377"/>
      <c r="M271" s="39" t="s">
        <v>976</v>
      </c>
      <c r="N271" s="2">
        <v>80111600</v>
      </c>
      <c r="O271" s="67" t="s">
        <v>977</v>
      </c>
      <c r="P271" s="45" t="s">
        <v>341</v>
      </c>
      <c r="Q271" s="46" t="s">
        <v>341</v>
      </c>
      <c r="R271" s="2">
        <v>5</v>
      </c>
      <c r="S271" s="45" t="s">
        <v>47</v>
      </c>
      <c r="T271" s="43" t="s">
        <v>186</v>
      </c>
      <c r="U271" s="94">
        <v>3300000</v>
      </c>
      <c r="V271" s="94">
        <v>3300000</v>
      </c>
      <c r="W271" s="46" t="s">
        <v>49</v>
      </c>
      <c r="X271" s="45" t="s">
        <v>50</v>
      </c>
      <c r="Y271" s="67" t="s">
        <v>1271</v>
      </c>
      <c r="Z271" s="2" t="s">
        <v>52</v>
      </c>
      <c r="AA271" s="1" t="s">
        <v>81</v>
      </c>
      <c r="AB271" s="67" t="s">
        <v>54</v>
      </c>
      <c r="AC271" s="76" t="s">
        <v>55</v>
      </c>
      <c r="AD271" s="55" t="s">
        <v>49</v>
      </c>
      <c r="AE271" s="55" t="s">
        <v>49</v>
      </c>
      <c r="AF271" s="72" t="s">
        <v>56</v>
      </c>
      <c r="AG271" s="72" t="s">
        <v>57</v>
      </c>
      <c r="AH271" s="72" t="s">
        <v>58</v>
      </c>
      <c r="AI271" s="54" t="s">
        <v>56</v>
      </c>
      <c r="AJ271" s="54" t="s">
        <v>60</v>
      </c>
      <c r="AK271" s="54" t="s">
        <v>61</v>
      </c>
    </row>
    <row r="272" spans="1:37" ht="81" hidden="1" customHeight="1">
      <c r="A272" s="2">
        <v>42102</v>
      </c>
      <c r="B272" s="67" t="s">
        <v>126</v>
      </c>
      <c r="C272" s="67" t="s">
        <v>87</v>
      </c>
      <c r="D272" s="67" t="s">
        <v>129</v>
      </c>
      <c r="E272" s="67" t="s">
        <v>213</v>
      </c>
      <c r="F272" s="67" t="s">
        <v>97</v>
      </c>
      <c r="G272" s="91">
        <v>3761000</v>
      </c>
      <c r="H272" s="2">
        <v>10.02</v>
      </c>
      <c r="I272" s="67" t="s">
        <v>1278</v>
      </c>
      <c r="J272" s="2" t="s">
        <v>978</v>
      </c>
      <c r="K272" s="2" t="s">
        <v>46</v>
      </c>
      <c r="L272" s="2"/>
      <c r="M272" s="39" t="s">
        <v>979</v>
      </c>
      <c r="N272" s="2">
        <v>80111600</v>
      </c>
      <c r="O272" s="380" t="s">
        <v>980</v>
      </c>
      <c r="P272" s="551" t="s">
        <v>108</v>
      </c>
      <c r="Q272" s="551" t="s">
        <v>108</v>
      </c>
      <c r="R272" s="2">
        <v>5</v>
      </c>
      <c r="S272" s="45" t="s">
        <v>47</v>
      </c>
      <c r="T272" s="43" t="s">
        <v>186</v>
      </c>
      <c r="U272" s="94">
        <v>3761000</v>
      </c>
      <c r="V272" s="94">
        <v>3761000</v>
      </c>
      <c r="W272" s="46" t="s">
        <v>49</v>
      </c>
      <c r="X272" s="45" t="s">
        <v>50</v>
      </c>
      <c r="Y272" s="67" t="s">
        <v>1271</v>
      </c>
      <c r="Z272" s="2" t="s">
        <v>52</v>
      </c>
      <c r="AA272" s="1" t="s">
        <v>81</v>
      </c>
      <c r="AB272" s="67" t="s">
        <v>54</v>
      </c>
      <c r="AC272" s="76" t="s">
        <v>55</v>
      </c>
      <c r="AD272" s="55" t="s">
        <v>49</v>
      </c>
      <c r="AE272" s="55" t="s">
        <v>49</v>
      </c>
      <c r="AF272" s="72" t="s">
        <v>56</v>
      </c>
      <c r="AG272" s="72" t="s">
        <v>57</v>
      </c>
      <c r="AH272" s="72" t="s">
        <v>58</v>
      </c>
      <c r="AI272" s="54" t="s">
        <v>56</v>
      </c>
      <c r="AJ272" s="54" t="s">
        <v>60</v>
      </c>
      <c r="AK272" s="54" t="s">
        <v>61</v>
      </c>
    </row>
    <row r="273" spans="1:37" ht="84" hidden="1">
      <c r="A273" s="2">
        <v>42102</v>
      </c>
      <c r="B273" s="67" t="s">
        <v>126</v>
      </c>
      <c r="C273" s="67" t="s">
        <v>87</v>
      </c>
      <c r="D273" s="67" t="s">
        <v>129</v>
      </c>
      <c r="E273" s="67" t="s">
        <v>213</v>
      </c>
      <c r="F273" s="67" t="s">
        <v>97</v>
      </c>
      <c r="G273" s="91">
        <v>13700000</v>
      </c>
      <c r="H273" s="2">
        <v>10.02</v>
      </c>
      <c r="I273" s="67" t="s">
        <v>1278</v>
      </c>
      <c r="J273" s="2" t="s">
        <v>981</v>
      </c>
      <c r="K273" s="2" t="s">
        <v>46</v>
      </c>
      <c r="L273" s="67"/>
      <c r="M273" s="39" t="s">
        <v>982</v>
      </c>
      <c r="N273" s="2">
        <v>80111600</v>
      </c>
      <c r="O273" s="67" t="s">
        <v>983</v>
      </c>
      <c r="P273" s="552"/>
      <c r="Q273" s="552"/>
      <c r="R273" s="2">
        <v>7</v>
      </c>
      <c r="S273" s="45" t="s">
        <v>47</v>
      </c>
      <c r="T273" s="43" t="s">
        <v>186</v>
      </c>
      <c r="U273" s="94">
        <v>13700000</v>
      </c>
      <c r="V273" s="94">
        <v>13700000</v>
      </c>
      <c r="W273" s="46" t="s">
        <v>49</v>
      </c>
      <c r="X273" s="45" t="s">
        <v>50</v>
      </c>
      <c r="Y273" s="67" t="s">
        <v>1271</v>
      </c>
      <c r="Z273" s="2" t="s">
        <v>52</v>
      </c>
      <c r="AA273" s="1" t="s">
        <v>81</v>
      </c>
      <c r="AB273" s="67" t="s">
        <v>54</v>
      </c>
      <c r="AC273" s="76" t="s">
        <v>55</v>
      </c>
      <c r="AD273" s="55" t="s">
        <v>49</v>
      </c>
      <c r="AE273" s="55" t="s">
        <v>49</v>
      </c>
      <c r="AF273" s="72" t="s">
        <v>56</v>
      </c>
      <c r="AG273" s="72" t="s">
        <v>57</v>
      </c>
      <c r="AH273" s="72" t="s">
        <v>58</v>
      </c>
      <c r="AI273" s="54" t="s">
        <v>56</v>
      </c>
      <c r="AJ273" s="54" t="s">
        <v>60</v>
      </c>
      <c r="AK273" s="54" t="s">
        <v>61</v>
      </c>
    </row>
    <row r="274" spans="1:37" ht="31.5" hidden="1" customHeight="1">
      <c r="A274" s="2">
        <v>42102</v>
      </c>
      <c r="B274" s="67" t="s">
        <v>126</v>
      </c>
      <c r="C274" s="67" t="s">
        <v>87</v>
      </c>
      <c r="D274" s="67" t="s">
        <v>129</v>
      </c>
      <c r="E274" s="67" t="s">
        <v>213</v>
      </c>
      <c r="F274" s="67" t="s">
        <v>79</v>
      </c>
      <c r="G274" s="91">
        <v>5500000</v>
      </c>
      <c r="H274" s="2">
        <v>10.02</v>
      </c>
      <c r="I274" s="67" t="s">
        <v>1278</v>
      </c>
      <c r="J274" s="2" t="s">
        <v>984</v>
      </c>
      <c r="K274" s="2" t="s">
        <v>46</v>
      </c>
      <c r="L274" s="2"/>
      <c r="M274" s="39" t="s">
        <v>985</v>
      </c>
      <c r="N274" s="2">
        <v>80111600</v>
      </c>
      <c r="O274" s="67" t="s">
        <v>986</v>
      </c>
      <c r="P274" s="45" t="s">
        <v>232</v>
      </c>
      <c r="Q274" s="46" t="s">
        <v>232</v>
      </c>
      <c r="R274" s="2">
        <v>4</v>
      </c>
      <c r="S274" s="45" t="s">
        <v>47</v>
      </c>
      <c r="T274" s="43" t="s">
        <v>186</v>
      </c>
      <c r="U274" s="94">
        <v>5500000</v>
      </c>
      <c r="V274" s="94">
        <v>5500000</v>
      </c>
      <c r="W274" s="46" t="s">
        <v>49</v>
      </c>
      <c r="X274" s="45" t="s">
        <v>50</v>
      </c>
      <c r="Y274" s="67" t="s">
        <v>1271</v>
      </c>
      <c r="Z274" s="2" t="s">
        <v>52</v>
      </c>
      <c r="AA274" s="1" t="s">
        <v>81</v>
      </c>
      <c r="AB274" s="67" t="s">
        <v>54</v>
      </c>
      <c r="AC274" s="76" t="s">
        <v>55</v>
      </c>
      <c r="AD274" s="55" t="s">
        <v>49</v>
      </c>
      <c r="AE274" s="55" t="s">
        <v>49</v>
      </c>
      <c r="AF274" s="72" t="s">
        <v>56</v>
      </c>
      <c r="AG274" s="72" t="s">
        <v>57</v>
      </c>
      <c r="AH274" s="72" t="s">
        <v>58</v>
      </c>
      <c r="AI274" s="54" t="s">
        <v>56</v>
      </c>
      <c r="AJ274" s="54" t="s">
        <v>60</v>
      </c>
      <c r="AK274" s="54" t="s">
        <v>61</v>
      </c>
    </row>
    <row r="275" spans="1:37" ht="31.5" hidden="1" customHeight="1">
      <c r="A275" s="2">
        <v>42102</v>
      </c>
      <c r="B275" s="67" t="s">
        <v>126</v>
      </c>
      <c r="C275" s="67" t="s">
        <v>87</v>
      </c>
      <c r="D275" s="67" t="s">
        <v>129</v>
      </c>
      <c r="E275" s="67" t="s">
        <v>213</v>
      </c>
      <c r="F275" s="67" t="s">
        <v>97</v>
      </c>
      <c r="G275" s="91">
        <v>12058030</v>
      </c>
      <c r="H275" s="2">
        <v>10.02</v>
      </c>
      <c r="I275" s="67" t="s">
        <v>1278</v>
      </c>
      <c r="J275" s="2" t="s">
        <v>987</v>
      </c>
      <c r="K275" s="2" t="s">
        <v>46</v>
      </c>
      <c r="L275" s="2"/>
      <c r="M275" s="39" t="s">
        <v>988</v>
      </c>
      <c r="N275" s="2">
        <v>80111600</v>
      </c>
      <c r="O275" s="67" t="s">
        <v>1570</v>
      </c>
      <c r="P275" s="45" t="s">
        <v>232</v>
      </c>
      <c r="Q275" s="46" t="s">
        <v>232</v>
      </c>
      <c r="R275" s="2">
        <v>4</v>
      </c>
      <c r="S275" s="45" t="s">
        <v>47</v>
      </c>
      <c r="T275" s="43" t="s">
        <v>186</v>
      </c>
      <c r="U275" s="94">
        <v>12058030</v>
      </c>
      <c r="V275" s="94">
        <v>12058030</v>
      </c>
      <c r="W275" s="46" t="s">
        <v>49</v>
      </c>
      <c r="X275" s="45" t="s">
        <v>50</v>
      </c>
      <c r="Y275" s="67" t="s">
        <v>1271</v>
      </c>
      <c r="Z275" s="2" t="s">
        <v>52</v>
      </c>
      <c r="AA275" s="1" t="s">
        <v>81</v>
      </c>
      <c r="AB275" s="67" t="s">
        <v>54</v>
      </c>
      <c r="AC275" s="76" t="s">
        <v>55</v>
      </c>
      <c r="AD275" s="55" t="s">
        <v>49</v>
      </c>
      <c r="AE275" s="55" t="s">
        <v>49</v>
      </c>
      <c r="AF275" s="72" t="s">
        <v>56</v>
      </c>
      <c r="AG275" s="72" t="s">
        <v>57</v>
      </c>
      <c r="AH275" s="72" t="s">
        <v>58</v>
      </c>
      <c r="AI275" s="54" t="s">
        <v>56</v>
      </c>
      <c r="AJ275" s="54" t="s">
        <v>60</v>
      </c>
      <c r="AK275" s="54" t="s">
        <v>61</v>
      </c>
    </row>
    <row r="276" spans="1:37" ht="36" hidden="1">
      <c r="A276" s="2">
        <v>42102</v>
      </c>
      <c r="B276" s="67" t="s">
        <v>126</v>
      </c>
      <c r="C276" s="67" t="s">
        <v>87</v>
      </c>
      <c r="D276" s="67" t="s">
        <v>129</v>
      </c>
      <c r="E276" s="67" t="s">
        <v>213</v>
      </c>
      <c r="F276" s="67" t="s">
        <v>97</v>
      </c>
      <c r="G276" s="91">
        <v>0</v>
      </c>
      <c r="H276" s="2">
        <v>10.02</v>
      </c>
      <c r="I276" s="67" t="s">
        <v>1278</v>
      </c>
      <c r="J276" s="2" t="s">
        <v>989</v>
      </c>
      <c r="K276" s="2" t="s">
        <v>46</v>
      </c>
      <c r="L276" s="2"/>
      <c r="M276" s="39" t="s">
        <v>990</v>
      </c>
      <c r="N276" s="2">
        <v>80111600</v>
      </c>
      <c r="O276" s="67" t="s">
        <v>991</v>
      </c>
      <c r="P276" s="45" t="s">
        <v>341</v>
      </c>
      <c r="Q276" s="46" t="s">
        <v>341</v>
      </c>
      <c r="R276" s="2">
        <v>5</v>
      </c>
      <c r="S276" s="45" t="s">
        <v>47</v>
      </c>
      <c r="T276" s="43" t="s">
        <v>186</v>
      </c>
      <c r="U276" s="94">
        <v>0</v>
      </c>
      <c r="V276" s="94">
        <v>0</v>
      </c>
      <c r="W276" s="46" t="s">
        <v>49</v>
      </c>
      <c r="X276" s="45" t="s">
        <v>50</v>
      </c>
      <c r="Y276" s="67" t="s">
        <v>1271</v>
      </c>
      <c r="Z276" s="2" t="s">
        <v>52</v>
      </c>
      <c r="AA276" s="1" t="s">
        <v>81</v>
      </c>
      <c r="AB276" s="67" t="s">
        <v>54</v>
      </c>
      <c r="AC276" s="76" t="s">
        <v>55</v>
      </c>
      <c r="AD276" s="55" t="s">
        <v>49</v>
      </c>
      <c r="AE276" s="55" t="s">
        <v>49</v>
      </c>
      <c r="AF276" s="72" t="s">
        <v>56</v>
      </c>
      <c r="AG276" s="72" t="s">
        <v>57</v>
      </c>
      <c r="AH276" s="72" t="s">
        <v>58</v>
      </c>
      <c r="AI276" s="54" t="s">
        <v>56</v>
      </c>
      <c r="AJ276" s="54" t="s">
        <v>60</v>
      </c>
      <c r="AK276" s="54" t="s">
        <v>61</v>
      </c>
    </row>
    <row r="277" spans="1:37" ht="36" hidden="1">
      <c r="A277" s="2">
        <v>42102</v>
      </c>
      <c r="B277" s="67" t="s">
        <v>126</v>
      </c>
      <c r="C277" s="67" t="s">
        <v>87</v>
      </c>
      <c r="D277" s="67" t="s">
        <v>129</v>
      </c>
      <c r="E277" s="67" t="s">
        <v>213</v>
      </c>
      <c r="F277" s="67" t="s">
        <v>79</v>
      </c>
      <c r="G277" s="91">
        <v>9224000</v>
      </c>
      <c r="H277" s="2">
        <v>10.02</v>
      </c>
      <c r="I277" s="67" t="s">
        <v>1278</v>
      </c>
      <c r="J277" s="2" t="s">
        <v>992</v>
      </c>
      <c r="K277" s="2" t="s">
        <v>46</v>
      </c>
      <c r="L277" s="2"/>
      <c r="M277" s="39" t="s">
        <v>993</v>
      </c>
      <c r="N277" s="2">
        <v>80111600</v>
      </c>
      <c r="O277" s="67" t="s">
        <v>994</v>
      </c>
      <c r="P277" s="45" t="s">
        <v>227</v>
      </c>
      <c r="Q277" s="46" t="s">
        <v>227</v>
      </c>
      <c r="R277" s="2">
        <v>6</v>
      </c>
      <c r="S277" s="45" t="s">
        <v>47</v>
      </c>
      <c r="T277" s="43" t="s">
        <v>186</v>
      </c>
      <c r="U277" s="94">
        <v>9224000</v>
      </c>
      <c r="V277" s="94">
        <v>9224000</v>
      </c>
      <c r="W277" s="46" t="s">
        <v>49</v>
      </c>
      <c r="X277" s="45" t="s">
        <v>50</v>
      </c>
      <c r="Y277" s="67" t="s">
        <v>1271</v>
      </c>
      <c r="Z277" s="2" t="s">
        <v>52</v>
      </c>
      <c r="AA277" s="1" t="s">
        <v>81</v>
      </c>
      <c r="AB277" s="67" t="s">
        <v>54</v>
      </c>
      <c r="AC277" s="76" t="s">
        <v>55</v>
      </c>
      <c r="AD277" s="55" t="s">
        <v>49</v>
      </c>
      <c r="AE277" s="55" t="s">
        <v>49</v>
      </c>
      <c r="AF277" s="72" t="s">
        <v>56</v>
      </c>
      <c r="AG277" s="72" t="s">
        <v>57</v>
      </c>
      <c r="AH277" s="72" t="s">
        <v>58</v>
      </c>
      <c r="AI277" s="54" t="s">
        <v>56</v>
      </c>
      <c r="AJ277" s="54" t="s">
        <v>60</v>
      </c>
      <c r="AK277" s="54" t="s">
        <v>61</v>
      </c>
    </row>
    <row r="278" spans="1:37" ht="48" hidden="1">
      <c r="A278" s="2">
        <v>42102</v>
      </c>
      <c r="B278" s="67" t="s">
        <v>126</v>
      </c>
      <c r="C278" s="67" t="s">
        <v>87</v>
      </c>
      <c r="D278" s="67" t="s">
        <v>129</v>
      </c>
      <c r="E278" s="67" t="s">
        <v>213</v>
      </c>
      <c r="F278" s="67" t="s">
        <v>97</v>
      </c>
      <c r="G278" s="91">
        <v>6000000</v>
      </c>
      <c r="H278" s="2">
        <v>10.02</v>
      </c>
      <c r="I278" s="67" t="s">
        <v>1278</v>
      </c>
      <c r="J278" s="2" t="s">
        <v>995</v>
      </c>
      <c r="K278" s="2" t="s">
        <v>46</v>
      </c>
      <c r="L278" s="67"/>
      <c r="M278" s="39" t="s">
        <v>996</v>
      </c>
      <c r="N278" s="2">
        <v>80111600</v>
      </c>
      <c r="O278" s="67" t="s">
        <v>997</v>
      </c>
      <c r="P278" s="45" t="s">
        <v>90</v>
      </c>
      <c r="Q278" s="46" t="s">
        <v>90</v>
      </c>
      <c r="R278" s="2">
        <v>7</v>
      </c>
      <c r="S278" s="45" t="s">
        <v>47</v>
      </c>
      <c r="T278" s="43" t="s">
        <v>186</v>
      </c>
      <c r="U278" s="94">
        <v>6000000</v>
      </c>
      <c r="V278" s="94">
        <v>6000000</v>
      </c>
      <c r="W278" s="46" t="s">
        <v>49</v>
      </c>
      <c r="X278" s="45" t="s">
        <v>50</v>
      </c>
      <c r="Y278" s="67" t="s">
        <v>1271</v>
      </c>
      <c r="Z278" s="2" t="s">
        <v>52</v>
      </c>
      <c r="AA278" s="1" t="s">
        <v>81</v>
      </c>
      <c r="AB278" s="67" t="s">
        <v>54</v>
      </c>
      <c r="AC278" s="76" t="s">
        <v>55</v>
      </c>
      <c r="AD278" s="55" t="s">
        <v>49</v>
      </c>
      <c r="AE278" s="55" t="s">
        <v>49</v>
      </c>
      <c r="AF278" s="72" t="s">
        <v>56</v>
      </c>
      <c r="AG278" s="72" t="s">
        <v>57</v>
      </c>
      <c r="AH278" s="72" t="s">
        <v>58</v>
      </c>
      <c r="AI278" s="54" t="s">
        <v>56</v>
      </c>
      <c r="AJ278" s="54" t="s">
        <v>60</v>
      </c>
      <c r="AK278" s="54" t="s">
        <v>61</v>
      </c>
    </row>
    <row r="279" spans="1:37" ht="36" hidden="1">
      <c r="A279" s="2">
        <v>42102</v>
      </c>
      <c r="B279" s="67" t="s">
        <v>126</v>
      </c>
      <c r="C279" s="67" t="s">
        <v>87</v>
      </c>
      <c r="D279" s="67" t="s">
        <v>129</v>
      </c>
      <c r="E279" s="67" t="s">
        <v>213</v>
      </c>
      <c r="F279" s="67" t="s">
        <v>97</v>
      </c>
      <c r="G279" s="91">
        <v>3000000</v>
      </c>
      <c r="H279" s="2">
        <v>10.02</v>
      </c>
      <c r="I279" s="67" t="s">
        <v>1278</v>
      </c>
      <c r="J279" s="2" t="s">
        <v>998</v>
      </c>
      <c r="K279" s="2" t="s">
        <v>46</v>
      </c>
      <c r="L279" s="2"/>
      <c r="M279" s="39" t="s">
        <v>999</v>
      </c>
      <c r="N279" s="2">
        <v>80111600</v>
      </c>
      <c r="O279" s="67" t="s">
        <v>1000</v>
      </c>
      <c r="P279" s="45" t="s">
        <v>227</v>
      </c>
      <c r="Q279" s="46" t="s">
        <v>227</v>
      </c>
      <c r="R279" s="2">
        <v>6</v>
      </c>
      <c r="S279" s="45" t="s">
        <v>47</v>
      </c>
      <c r="T279" s="43" t="s">
        <v>186</v>
      </c>
      <c r="U279" s="94">
        <v>3000000</v>
      </c>
      <c r="V279" s="94">
        <v>3000000</v>
      </c>
      <c r="W279" s="46" t="s">
        <v>49</v>
      </c>
      <c r="X279" s="45" t="s">
        <v>50</v>
      </c>
      <c r="Y279" s="67" t="s">
        <v>1271</v>
      </c>
      <c r="Z279" s="2" t="s">
        <v>52</v>
      </c>
      <c r="AA279" s="1" t="s">
        <v>81</v>
      </c>
      <c r="AB279" s="67" t="s">
        <v>54</v>
      </c>
      <c r="AC279" s="76" t="s">
        <v>55</v>
      </c>
      <c r="AD279" s="55" t="s">
        <v>49</v>
      </c>
      <c r="AE279" s="55" t="s">
        <v>49</v>
      </c>
      <c r="AF279" s="72" t="s">
        <v>56</v>
      </c>
      <c r="AG279" s="72" t="s">
        <v>57</v>
      </c>
      <c r="AH279" s="72" t="s">
        <v>58</v>
      </c>
      <c r="AI279" s="54" t="s">
        <v>56</v>
      </c>
      <c r="AJ279" s="54" t="s">
        <v>60</v>
      </c>
      <c r="AK279" s="54" t="s">
        <v>61</v>
      </c>
    </row>
    <row r="280" spans="1:37" ht="84" hidden="1">
      <c r="A280" s="2">
        <v>42102</v>
      </c>
      <c r="B280" s="67" t="s">
        <v>126</v>
      </c>
      <c r="C280" s="67" t="s">
        <v>83</v>
      </c>
      <c r="D280" s="67" t="s">
        <v>129</v>
      </c>
      <c r="E280" s="67" t="s">
        <v>43</v>
      </c>
      <c r="F280" s="67" t="s">
        <v>107</v>
      </c>
      <c r="G280" s="91">
        <v>45842000</v>
      </c>
      <c r="H280" s="2" t="s">
        <v>91</v>
      </c>
      <c r="I280" s="67" t="s">
        <v>92</v>
      </c>
      <c r="J280" s="2" t="s">
        <v>1002</v>
      </c>
      <c r="K280" s="2" t="s">
        <v>46</v>
      </c>
      <c r="L280" s="67"/>
      <c r="M280" s="39" t="s">
        <v>1003</v>
      </c>
      <c r="N280" s="2" t="s">
        <v>1004</v>
      </c>
      <c r="O280" s="67" t="s">
        <v>1005</v>
      </c>
      <c r="P280" s="45" t="s">
        <v>90</v>
      </c>
      <c r="Q280" s="46" t="s">
        <v>90</v>
      </c>
      <c r="R280" s="2">
        <v>1</v>
      </c>
      <c r="S280" s="45" t="s">
        <v>47</v>
      </c>
      <c r="T280" s="43" t="s">
        <v>811</v>
      </c>
      <c r="U280" s="94">
        <v>45842000</v>
      </c>
      <c r="V280" s="94">
        <v>45842000</v>
      </c>
      <c r="W280" s="46" t="s">
        <v>49</v>
      </c>
      <c r="X280" s="45" t="s">
        <v>50</v>
      </c>
      <c r="Y280" s="67" t="s">
        <v>1271</v>
      </c>
      <c r="Z280" s="2" t="s">
        <v>52</v>
      </c>
      <c r="AA280" s="1" t="s">
        <v>81</v>
      </c>
      <c r="AB280" s="67" t="s">
        <v>754</v>
      </c>
      <c r="AC280" s="76" t="s">
        <v>347</v>
      </c>
      <c r="AD280" s="55" t="s">
        <v>49</v>
      </c>
      <c r="AE280" s="55" t="s">
        <v>49</v>
      </c>
      <c r="AF280" s="72" t="s">
        <v>56</v>
      </c>
      <c r="AG280" s="72" t="s">
        <v>57</v>
      </c>
      <c r="AH280" s="72" t="s">
        <v>58</v>
      </c>
      <c r="AI280" s="54" t="s">
        <v>56</v>
      </c>
      <c r="AJ280" s="54" t="s">
        <v>60</v>
      </c>
      <c r="AK280" s="54" t="s">
        <v>61</v>
      </c>
    </row>
    <row r="281" spans="1:37" ht="84" hidden="1">
      <c r="A281" s="2">
        <v>42102</v>
      </c>
      <c r="B281" s="67" t="s">
        <v>126</v>
      </c>
      <c r="C281" s="67" t="s">
        <v>83</v>
      </c>
      <c r="D281" s="67" t="s">
        <v>129</v>
      </c>
      <c r="E281" s="67" t="s">
        <v>43</v>
      </c>
      <c r="F281" s="67" t="s">
        <v>107</v>
      </c>
      <c r="G281" s="91">
        <v>39858000</v>
      </c>
      <c r="H281" s="2" t="s">
        <v>91</v>
      </c>
      <c r="I281" s="67" t="s">
        <v>92</v>
      </c>
      <c r="J281" s="2" t="s">
        <v>1006</v>
      </c>
      <c r="K281" s="2" t="s">
        <v>49</v>
      </c>
      <c r="L281" s="67"/>
      <c r="M281" s="39" t="s">
        <v>1007</v>
      </c>
      <c r="N281" s="2" t="s">
        <v>84</v>
      </c>
      <c r="O281" s="67" t="s">
        <v>1008</v>
      </c>
      <c r="P281" s="45" t="s">
        <v>90</v>
      </c>
      <c r="Q281" s="46" t="s">
        <v>90</v>
      </c>
      <c r="R281" s="2">
        <v>7</v>
      </c>
      <c r="S281" s="45" t="s">
        <v>47</v>
      </c>
      <c r="T281" s="31" t="s">
        <v>84</v>
      </c>
      <c r="U281" s="94">
        <v>39858000</v>
      </c>
      <c r="V281" s="94">
        <v>39858000</v>
      </c>
      <c r="W281" s="46" t="s">
        <v>49</v>
      </c>
      <c r="X281" s="45" t="s">
        <v>50</v>
      </c>
      <c r="Y281" s="61" t="s">
        <v>81</v>
      </c>
      <c r="Z281" s="2" t="s">
        <v>345</v>
      </c>
      <c r="AA281" s="1" t="s">
        <v>81</v>
      </c>
      <c r="AB281" s="67" t="s">
        <v>1001</v>
      </c>
      <c r="AC281" s="76" t="s">
        <v>347</v>
      </c>
      <c r="AD281" s="55" t="s">
        <v>49</v>
      </c>
      <c r="AE281" s="55" t="s">
        <v>49</v>
      </c>
      <c r="AF281" s="72" t="s">
        <v>56</v>
      </c>
      <c r="AG281" s="72" t="s">
        <v>57</v>
      </c>
      <c r="AH281" s="72" t="s">
        <v>58</v>
      </c>
      <c r="AI281" s="54" t="s">
        <v>56</v>
      </c>
      <c r="AJ281" s="54" t="s">
        <v>60</v>
      </c>
      <c r="AK281" s="54" t="s">
        <v>61</v>
      </c>
    </row>
    <row r="282" spans="1:37" ht="36" hidden="1">
      <c r="A282" s="2">
        <v>42102</v>
      </c>
      <c r="B282" s="67" t="s">
        <v>126</v>
      </c>
      <c r="C282" s="67" t="s">
        <v>83</v>
      </c>
      <c r="D282" s="67" t="s">
        <v>129</v>
      </c>
      <c r="E282" s="67" t="s">
        <v>43</v>
      </c>
      <c r="F282" s="67" t="s">
        <v>79</v>
      </c>
      <c r="G282" s="91">
        <v>6100000</v>
      </c>
      <c r="H282" s="2" t="s">
        <v>91</v>
      </c>
      <c r="I282" s="67" t="s">
        <v>92</v>
      </c>
      <c r="J282" s="2" t="s">
        <v>1009</v>
      </c>
      <c r="K282" s="2" t="s">
        <v>49</v>
      </c>
      <c r="L282" s="67"/>
      <c r="M282" s="39" t="s">
        <v>1010</v>
      </c>
      <c r="N282" s="2" t="s">
        <v>84</v>
      </c>
      <c r="O282" s="67" t="s">
        <v>1011</v>
      </c>
      <c r="P282" s="45" t="s">
        <v>90</v>
      </c>
      <c r="Q282" s="46" t="s">
        <v>90</v>
      </c>
      <c r="R282" s="2">
        <v>7</v>
      </c>
      <c r="S282" s="45" t="s">
        <v>47</v>
      </c>
      <c r="T282" s="31" t="s">
        <v>84</v>
      </c>
      <c r="U282" s="94">
        <v>6100000</v>
      </c>
      <c r="V282" s="94">
        <v>6100000</v>
      </c>
      <c r="W282" s="46" t="s">
        <v>49</v>
      </c>
      <c r="X282" s="45" t="s">
        <v>50</v>
      </c>
      <c r="Y282" s="61" t="s">
        <v>81</v>
      </c>
      <c r="Z282" s="2" t="s">
        <v>345</v>
      </c>
      <c r="AA282" s="1" t="s">
        <v>81</v>
      </c>
      <c r="AB282" s="67" t="s">
        <v>1001</v>
      </c>
      <c r="AC282" s="76" t="s">
        <v>347</v>
      </c>
      <c r="AD282" s="55" t="s">
        <v>49</v>
      </c>
      <c r="AE282" s="55" t="s">
        <v>49</v>
      </c>
      <c r="AF282" s="72" t="s">
        <v>56</v>
      </c>
      <c r="AG282" s="72" t="s">
        <v>57</v>
      </c>
      <c r="AH282" s="72" t="s">
        <v>58</v>
      </c>
      <c r="AI282" s="54" t="s">
        <v>56</v>
      </c>
      <c r="AJ282" s="54" t="s">
        <v>60</v>
      </c>
      <c r="AK282" s="54" t="s">
        <v>61</v>
      </c>
    </row>
    <row r="283" spans="1:37" ht="48" hidden="1">
      <c r="A283" s="2">
        <v>42102</v>
      </c>
      <c r="B283" s="67" t="s">
        <v>126</v>
      </c>
      <c r="C283" s="67" t="s">
        <v>83</v>
      </c>
      <c r="D283" s="67" t="s">
        <v>129</v>
      </c>
      <c r="E283" s="67" t="s">
        <v>43</v>
      </c>
      <c r="F283" s="67" t="s">
        <v>827</v>
      </c>
      <c r="G283" s="91">
        <v>2040850</v>
      </c>
      <c r="H283" s="2" t="s">
        <v>91</v>
      </c>
      <c r="I283" s="67" t="s">
        <v>92</v>
      </c>
      <c r="J283" s="454" t="s">
        <v>1280</v>
      </c>
      <c r="K283" s="456" t="s">
        <v>46</v>
      </c>
      <c r="L283" s="548"/>
      <c r="M283" s="543" t="s">
        <v>1307</v>
      </c>
      <c r="N283" s="504" t="s">
        <v>1281</v>
      </c>
      <c r="O283" s="494" t="s">
        <v>1282</v>
      </c>
      <c r="P283" s="582" t="s">
        <v>90</v>
      </c>
      <c r="Q283" s="582" t="s">
        <v>90</v>
      </c>
      <c r="R283" s="607">
        <v>1</v>
      </c>
      <c r="S283" s="465" t="s">
        <v>47</v>
      </c>
      <c r="T283" s="617" t="s">
        <v>84</v>
      </c>
      <c r="U283" s="620">
        <v>7193550</v>
      </c>
      <c r="V283" s="620">
        <v>7193550</v>
      </c>
      <c r="W283" s="465" t="s">
        <v>49</v>
      </c>
      <c r="X283" s="465" t="s">
        <v>50</v>
      </c>
      <c r="Y283" s="494" t="s">
        <v>1271</v>
      </c>
      <c r="Z283" s="546" t="s">
        <v>52</v>
      </c>
      <c r="AA283" s="703" t="s">
        <v>81</v>
      </c>
      <c r="AB283" s="706" t="s">
        <v>54</v>
      </c>
      <c r="AC283" s="713" t="s">
        <v>347</v>
      </c>
      <c r="AD283" s="716" t="s">
        <v>49</v>
      </c>
      <c r="AE283" s="716" t="s">
        <v>49</v>
      </c>
      <c r="AF283" s="579" t="s">
        <v>56</v>
      </c>
      <c r="AG283" s="579" t="s">
        <v>57</v>
      </c>
      <c r="AH283" s="579" t="s">
        <v>58</v>
      </c>
      <c r="AI283" s="579" t="s">
        <v>56</v>
      </c>
      <c r="AJ283" s="579" t="s">
        <v>60</v>
      </c>
      <c r="AK283" s="579" t="s">
        <v>61</v>
      </c>
    </row>
    <row r="284" spans="1:37" ht="48" hidden="1">
      <c r="A284" s="2">
        <v>42102</v>
      </c>
      <c r="B284" s="67" t="s">
        <v>126</v>
      </c>
      <c r="C284" s="67" t="s">
        <v>83</v>
      </c>
      <c r="D284" s="67" t="s">
        <v>129</v>
      </c>
      <c r="E284" s="67" t="s">
        <v>43</v>
      </c>
      <c r="F284" s="67" t="s">
        <v>1279</v>
      </c>
      <c r="G284" s="91">
        <v>4004350</v>
      </c>
      <c r="H284" s="2" t="s">
        <v>91</v>
      </c>
      <c r="I284" s="67" t="s">
        <v>92</v>
      </c>
      <c r="J284" s="482"/>
      <c r="K284" s="483"/>
      <c r="L284" s="549"/>
      <c r="M284" s="544"/>
      <c r="N284" s="732"/>
      <c r="O284" s="587"/>
      <c r="P284" s="583"/>
      <c r="Q284" s="583"/>
      <c r="R284" s="608"/>
      <c r="S284" s="590"/>
      <c r="T284" s="618"/>
      <c r="U284" s="621"/>
      <c r="V284" s="621"/>
      <c r="W284" s="590"/>
      <c r="X284" s="590"/>
      <c r="Y284" s="587"/>
      <c r="Z284" s="660"/>
      <c r="AA284" s="704"/>
      <c r="AB284" s="707"/>
      <c r="AC284" s="714"/>
      <c r="AD284" s="717"/>
      <c r="AE284" s="717"/>
      <c r="AF284" s="580"/>
      <c r="AG284" s="580"/>
      <c r="AH284" s="580"/>
      <c r="AI284" s="580"/>
      <c r="AJ284" s="580"/>
      <c r="AK284" s="580"/>
    </row>
    <row r="285" spans="1:37" ht="36" hidden="1">
      <c r="A285" s="2">
        <v>42102</v>
      </c>
      <c r="B285" s="67" t="s">
        <v>126</v>
      </c>
      <c r="C285" s="67" t="s">
        <v>83</v>
      </c>
      <c r="D285" s="67" t="s">
        <v>129</v>
      </c>
      <c r="E285" s="67" t="s">
        <v>43</v>
      </c>
      <c r="F285" s="67" t="s">
        <v>1277</v>
      </c>
      <c r="G285" s="91">
        <v>1148350</v>
      </c>
      <c r="H285" s="2" t="s">
        <v>91</v>
      </c>
      <c r="I285" s="67" t="s">
        <v>92</v>
      </c>
      <c r="J285" s="455"/>
      <c r="K285" s="457"/>
      <c r="L285" s="550"/>
      <c r="M285" s="545"/>
      <c r="N285" s="505"/>
      <c r="O285" s="587"/>
      <c r="P285" s="584"/>
      <c r="Q285" s="584"/>
      <c r="R285" s="609"/>
      <c r="S285" s="466"/>
      <c r="T285" s="619"/>
      <c r="U285" s="622"/>
      <c r="V285" s="622"/>
      <c r="W285" s="466"/>
      <c r="X285" s="466"/>
      <c r="Y285" s="495"/>
      <c r="Z285" s="547"/>
      <c r="AA285" s="705"/>
      <c r="AB285" s="708"/>
      <c r="AC285" s="715"/>
      <c r="AD285" s="718"/>
      <c r="AE285" s="718"/>
      <c r="AF285" s="581"/>
      <c r="AG285" s="581"/>
      <c r="AH285" s="581"/>
      <c r="AI285" s="581"/>
      <c r="AJ285" s="581"/>
      <c r="AK285" s="581"/>
    </row>
    <row r="286" spans="1:37" ht="36" hidden="1">
      <c r="A286" s="2">
        <v>42102</v>
      </c>
      <c r="B286" s="67" t="s">
        <v>126</v>
      </c>
      <c r="C286" s="67" t="s">
        <v>83</v>
      </c>
      <c r="D286" s="67" t="s">
        <v>129</v>
      </c>
      <c r="E286" s="67" t="s">
        <v>43</v>
      </c>
      <c r="F286" s="67" t="s">
        <v>796</v>
      </c>
      <c r="G286" s="91">
        <v>6500000</v>
      </c>
      <c r="H286" s="2" t="s">
        <v>91</v>
      </c>
      <c r="I286" s="67" t="s">
        <v>92</v>
      </c>
      <c r="J286" s="2" t="s">
        <v>1283</v>
      </c>
      <c r="K286" s="2" t="s">
        <v>49</v>
      </c>
      <c r="L286" s="67"/>
      <c r="M286" s="39" t="s">
        <v>1284</v>
      </c>
      <c r="N286" s="2" t="s">
        <v>84</v>
      </c>
      <c r="O286" s="67" t="s">
        <v>1285</v>
      </c>
      <c r="P286" s="45" t="s">
        <v>90</v>
      </c>
      <c r="Q286" s="46" t="s">
        <v>90</v>
      </c>
      <c r="R286" s="2">
        <v>1</v>
      </c>
      <c r="S286" s="45" t="s">
        <v>47</v>
      </c>
      <c r="T286" s="31" t="s">
        <v>84</v>
      </c>
      <c r="U286" s="94">
        <v>6500000</v>
      </c>
      <c r="V286" s="94">
        <v>6500000</v>
      </c>
      <c r="W286" s="46" t="s">
        <v>49</v>
      </c>
      <c r="X286" s="45" t="s">
        <v>50</v>
      </c>
      <c r="Y286" s="61" t="s">
        <v>81</v>
      </c>
      <c r="Z286" s="2" t="s">
        <v>345</v>
      </c>
      <c r="AA286" s="1" t="s">
        <v>81</v>
      </c>
      <c r="AB286" s="67" t="s">
        <v>54</v>
      </c>
      <c r="AC286" s="76" t="s">
        <v>347</v>
      </c>
      <c r="AD286" s="55" t="s">
        <v>49</v>
      </c>
      <c r="AE286" s="55" t="s">
        <v>49</v>
      </c>
      <c r="AF286" s="72" t="s">
        <v>56</v>
      </c>
      <c r="AG286" s="72" t="s">
        <v>57</v>
      </c>
      <c r="AH286" s="72" t="s">
        <v>58</v>
      </c>
      <c r="AI286" s="54" t="s">
        <v>56</v>
      </c>
      <c r="AJ286" s="54" t="s">
        <v>60</v>
      </c>
      <c r="AK286" s="54" t="s">
        <v>61</v>
      </c>
    </row>
    <row r="287" spans="1:37" ht="84" hidden="1">
      <c r="A287" s="2">
        <v>42102</v>
      </c>
      <c r="B287" s="67" t="s">
        <v>126</v>
      </c>
      <c r="C287" s="67" t="s">
        <v>83</v>
      </c>
      <c r="D287" s="67" t="s">
        <v>129</v>
      </c>
      <c r="E287" s="67" t="s">
        <v>43</v>
      </c>
      <c r="F287" s="67" t="s">
        <v>107</v>
      </c>
      <c r="G287" s="91">
        <v>1800000</v>
      </c>
      <c r="H287" s="2" t="s">
        <v>91</v>
      </c>
      <c r="I287" s="67" t="s">
        <v>92</v>
      </c>
      <c r="J287" s="2" t="s">
        <v>1286</v>
      </c>
      <c r="K287" s="2" t="s">
        <v>49</v>
      </c>
      <c r="L287" s="67"/>
      <c r="M287" s="39" t="s">
        <v>1287</v>
      </c>
      <c r="N287" s="2" t="s">
        <v>84</v>
      </c>
      <c r="O287" s="67" t="s">
        <v>1288</v>
      </c>
      <c r="P287" s="45" t="s">
        <v>90</v>
      </c>
      <c r="Q287" s="46" t="s">
        <v>90</v>
      </c>
      <c r="R287" s="2">
        <v>1</v>
      </c>
      <c r="S287" s="45" t="s">
        <v>47</v>
      </c>
      <c r="T287" s="31" t="s">
        <v>84</v>
      </c>
      <c r="U287" s="94">
        <v>1800000</v>
      </c>
      <c r="V287" s="94">
        <v>1800000</v>
      </c>
      <c r="W287" s="46" t="s">
        <v>49</v>
      </c>
      <c r="X287" s="45" t="s">
        <v>50</v>
      </c>
      <c r="Y287" s="61" t="s">
        <v>81</v>
      </c>
      <c r="Z287" s="2" t="s">
        <v>345</v>
      </c>
      <c r="AA287" s="1" t="s">
        <v>81</v>
      </c>
      <c r="AB287" s="67" t="s">
        <v>54</v>
      </c>
      <c r="AC287" s="76" t="s">
        <v>347</v>
      </c>
      <c r="AD287" s="55" t="s">
        <v>49</v>
      </c>
      <c r="AE287" s="55" t="s">
        <v>49</v>
      </c>
      <c r="AF287" s="72" t="s">
        <v>56</v>
      </c>
      <c r="AG287" s="72" t="s">
        <v>57</v>
      </c>
      <c r="AH287" s="72" t="s">
        <v>58</v>
      </c>
      <c r="AI287" s="54" t="s">
        <v>56</v>
      </c>
      <c r="AJ287" s="54" t="s">
        <v>60</v>
      </c>
      <c r="AK287" s="54" t="s">
        <v>61</v>
      </c>
    </row>
    <row r="288" spans="1:37" ht="36" hidden="1">
      <c r="A288" s="2">
        <v>42102</v>
      </c>
      <c r="B288" s="67" t="s">
        <v>126</v>
      </c>
      <c r="C288" s="67" t="s">
        <v>87</v>
      </c>
      <c r="D288" s="67" t="s">
        <v>129</v>
      </c>
      <c r="E288" s="67" t="s">
        <v>43</v>
      </c>
      <c r="F288" s="67" t="s">
        <v>97</v>
      </c>
      <c r="G288" s="91">
        <v>12900000</v>
      </c>
      <c r="H288" s="2">
        <v>10.02</v>
      </c>
      <c r="I288" s="67" t="s">
        <v>1278</v>
      </c>
      <c r="J288" s="2" t="s">
        <v>1289</v>
      </c>
      <c r="K288" s="2" t="s">
        <v>46</v>
      </c>
      <c r="L288" s="67"/>
      <c r="M288" s="39" t="s">
        <v>1290</v>
      </c>
      <c r="N288" s="2">
        <v>80111600</v>
      </c>
      <c r="O288" s="67" t="s">
        <v>1291</v>
      </c>
      <c r="P288" s="45" t="s">
        <v>90</v>
      </c>
      <c r="Q288" s="46" t="s">
        <v>90</v>
      </c>
      <c r="R288" s="2">
        <v>3</v>
      </c>
      <c r="S288" s="45" t="s">
        <v>47</v>
      </c>
      <c r="T288" s="24" t="s">
        <v>186</v>
      </c>
      <c r="U288" s="94">
        <v>12900000</v>
      </c>
      <c r="V288" s="94">
        <v>12900000</v>
      </c>
      <c r="W288" s="46" t="s">
        <v>49</v>
      </c>
      <c r="X288" s="45" t="s">
        <v>50</v>
      </c>
      <c r="Y288" s="67" t="s">
        <v>1271</v>
      </c>
      <c r="Z288" s="2" t="s">
        <v>52</v>
      </c>
      <c r="AA288" s="1" t="s">
        <v>81</v>
      </c>
      <c r="AB288" s="67" t="s">
        <v>54</v>
      </c>
      <c r="AC288" s="76" t="s">
        <v>55</v>
      </c>
      <c r="AD288" s="55" t="s">
        <v>49</v>
      </c>
      <c r="AE288" s="55" t="s">
        <v>49</v>
      </c>
      <c r="AF288" s="72" t="s">
        <v>56</v>
      </c>
      <c r="AG288" s="72" t="s">
        <v>57</v>
      </c>
      <c r="AH288" s="72" t="s">
        <v>58</v>
      </c>
      <c r="AI288" s="54" t="s">
        <v>56</v>
      </c>
      <c r="AJ288" s="54" t="s">
        <v>60</v>
      </c>
      <c r="AK288" s="54" t="s">
        <v>61</v>
      </c>
    </row>
    <row r="289" spans="1:37" ht="36" hidden="1">
      <c r="A289" s="2">
        <v>42102</v>
      </c>
      <c r="B289" s="67" t="s">
        <v>126</v>
      </c>
      <c r="C289" s="67" t="s">
        <v>87</v>
      </c>
      <c r="D289" s="67" t="s">
        <v>129</v>
      </c>
      <c r="E289" s="67" t="s">
        <v>43</v>
      </c>
      <c r="F289" s="67" t="s">
        <v>796</v>
      </c>
      <c r="G289" s="91">
        <v>30000000</v>
      </c>
      <c r="H289" s="2">
        <v>10.02</v>
      </c>
      <c r="I289" s="67" t="s">
        <v>1278</v>
      </c>
      <c r="J289" s="2" t="s">
        <v>1292</v>
      </c>
      <c r="K289" s="2" t="s">
        <v>46</v>
      </c>
      <c r="L289" s="67"/>
      <c r="M289" s="39" t="s">
        <v>1293</v>
      </c>
      <c r="N289" s="2">
        <v>80111600</v>
      </c>
      <c r="O289" s="67" t="s">
        <v>1294</v>
      </c>
      <c r="P289" s="45" t="s">
        <v>90</v>
      </c>
      <c r="Q289" s="46" t="s">
        <v>90</v>
      </c>
      <c r="R289" s="2">
        <v>6</v>
      </c>
      <c r="S289" s="45" t="s">
        <v>47</v>
      </c>
      <c r="T289" s="64" t="s">
        <v>84</v>
      </c>
      <c r="U289" s="94">
        <v>30000000</v>
      </c>
      <c r="V289" s="94">
        <v>30000000</v>
      </c>
      <c r="W289" s="46" t="s">
        <v>49</v>
      </c>
      <c r="X289" s="45" t="s">
        <v>50</v>
      </c>
      <c r="Y289" s="67" t="s">
        <v>1271</v>
      </c>
      <c r="Z289" s="2" t="s">
        <v>52</v>
      </c>
      <c r="AA289" s="1" t="s">
        <v>81</v>
      </c>
      <c r="AB289" s="67" t="s">
        <v>54</v>
      </c>
      <c r="AC289" s="76" t="s">
        <v>347</v>
      </c>
      <c r="AD289" s="55" t="s">
        <v>49</v>
      </c>
      <c r="AE289" s="55" t="s">
        <v>49</v>
      </c>
      <c r="AF289" s="72" t="s">
        <v>56</v>
      </c>
      <c r="AG289" s="72" t="s">
        <v>57</v>
      </c>
      <c r="AH289" s="72" t="s">
        <v>58</v>
      </c>
      <c r="AI289" s="54" t="s">
        <v>56</v>
      </c>
      <c r="AJ289" s="54" t="s">
        <v>60</v>
      </c>
      <c r="AK289" s="54" t="s">
        <v>61</v>
      </c>
    </row>
    <row r="290" spans="1:37" ht="36" hidden="1">
      <c r="A290" s="2">
        <v>42102</v>
      </c>
      <c r="B290" s="67" t="s">
        <v>126</v>
      </c>
      <c r="C290" s="67" t="s">
        <v>87</v>
      </c>
      <c r="D290" s="67" t="s">
        <v>129</v>
      </c>
      <c r="E290" s="67" t="s">
        <v>43</v>
      </c>
      <c r="F290" s="67" t="s">
        <v>79</v>
      </c>
      <c r="G290" s="91">
        <v>4900000</v>
      </c>
      <c r="H290" s="2">
        <v>10.02</v>
      </c>
      <c r="I290" s="67" t="s">
        <v>1278</v>
      </c>
      <c r="J290" s="2" t="s">
        <v>1308</v>
      </c>
      <c r="K290" s="2" t="s">
        <v>49</v>
      </c>
      <c r="L290" s="67"/>
      <c r="M290" s="39" t="s">
        <v>1309</v>
      </c>
      <c r="N290" s="2" t="s">
        <v>84</v>
      </c>
      <c r="O290" s="67" t="s">
        <v>1310</v>
      </c>
      <c r="P290" s="45" t="s">
        <v>90</v>
      </c>
      <c r="Q290" s="46" t="s">
        <v>90</v>
      </c>
      <c r="R290" s="2">
        <v>6</v>
      </c>
      <c r="S290" s="45" t="s">
        <v>47</v>
      </c>
      <c r="T290" s="31" t="s">
        <v>84</v>
      </c>
      <c r="U290" s="94">
        <v>4900000</v>
      </c>
      <c r="V290" s="94">
        <v>4900000</v>
      </c>
      <c r="W290" s="46" t="s">
        <v>49</v>
      </c>
      <c r="X290" s="45" t="s">
        <v>50</v>
      </c>
      <c r="Y290" s="67" t="s">
        <v>81</v>
      </c>
      <c r="Z290" s="2" t="s">
        <v>345</v>
      </c>
      <c r="AA290" s="1" t="s">
        <v>81</v>
      </c>
      <c r="AB290" s="67" t="s">
        <v>54</v>
      </c>
      <c r="AC290" s="76" t="s">
        <v>347</v>
      </c>
      <c r="AD290" s="55" t="s">
        <v>49</v>
      </c>
      <c r="AE290" s="55" t="s">
        <v>49</v>
      </c>
      <c r="AF290" s="72" t="s">
        <v>56</v>
      </c>
      <c r="AG290" s="72" t="s">
        <v>57</v>
      </c>
      <c r="AH290" s="72" t="s">
        <v>58</v>
      </c>
      <c r="AI290" s="54" t="s">
        <v>56</v>
      </c>
      <c r="AJ290" s="54" t="s">
        <v>60</v>
      </c>
      <c r="AK290" s="54" t="s">
        <v>61</v>
      </c>
    </row>
    <row r="291" spans="1:37" ht="108" hidden="1">
      <c r="A291" s="2">
        <v>42102</v>
      </c>
      <c r="B291" s="67" t="s">
        <v>126</v>
      </c>
      <c r="C291" s="67" t="s">
        <v>87</v>
      </c>
      <c r="D291" s="67" t="s">
        <v>129</v>
      </c>
      <c r="E291" s="67" t="s">
        <v>43</v>
      </c>
      <c r="F291" s="67" t="s">
        <v>865</v>
      </c>
      <c r="G291" s="91"/>
      <c r="H291" s="2">
        <v>10.02</v>
      </c>
      <c r="I291" s="67" t="s">
        <v>1278</v>
      </c>
      <c r="J291" s="2" t="s">
        <v>1311</v>
      </c>
      <c r="K291" s="2" t="s">
        <v>46</v>
      </c>
      <c r="L291" s="67"/>
      <c r="M291" s="39" t="s">
        <v>1312</v>
      </c>
      <c r="N291" s="2" t="s">
        <v>885</v>
      </c>
      <c r="O291" s="67" t="s">
        <v>1313</v>
      </c>
      <c r="P291" s="45" t="s">
        <v>90</v>
      </c>
      <c r="Q291" s="46" t="s">
        <v>90</v>
      </c>
      <c r="R291" s="2">
        <v>1</v>
      </c>
      <c r="S291" s="45" t="s">
        <v>47</v>
      </c>
      <c r="T291" s="24" t="s">
        <v>186</v>
      </c>
      <c r="U291" s="94">
        <v>773000</v>
      </c>
      <c r="V291" s="94">
        <v>773000</v>
      </c>
      <c r="W291" s="46" t="s">
        <v>49</v>
      </c>
      <c r="X291" s="45" t="s">
        <v>50</v>
      </c>
      <c r="Y291" s="67" t="s">
        <v>1271</v>
      </c>
      <c r="Z291" s="2" t="s">
        <v>52</v>
      </c>
      <c r="AA291" s="1" t="s">
        <v>81</v>
      </c>
      <c r="AB291" s="67" t="s">
        <v>54</v>
      </c>
      <c r="AC291" s="76" t="s">
        <v>55</v>
      </c>
      <c r="AD291" s="55" t="s">
        <v>49</v>
      </c>
      <c r="AE291" s="55" t="s">
        <v>49</v>
      </c>
      <c r="AF291" s="72" t="s">
        <v>56</v>
      </c>
      <c r="AG291" s="72" t="s">
        <v>57</v>
      </c>
      <c r="AH291" s="72" t="s">
        <v>58</v>
      </c>
      <c r="AI291" s="54" t="s">
        <v>56</v>
      </c>
      <c r="AJ291" s="54" t="s">
        <v>60</v>
      </c>
      <c r="AK291" s="54" t="s">
        <v>61</v>
      </c>
    </row>
    <row r="292" spans="1:37" ht="48" hidden="1">
      <c r="A292" s="2">
        <v>42102</v>
      </c>
      <c r="B292" s="67" t="s">
        <v>126</v>
      </c>
      <c r="C292" s="67" t="s">
        <v>87</v>
      </c>
      <c r="D292" s="67" t="s">
        <v>129</v>
      </c>
      <c r="E292" s="67" t="s">
        <v>43</v>
      </c>
      <c r="F292" s="2" t="s">
        <v>827</v>
      </c>
      <c r="G292" s="150">
        <v>6612000</v>
      </c>
      <c r="H292" s="2">
        <v>10.02</v>
      </c>
      <c r="I292" s="67" t="s">
        <v>1278</v>
      </c>
      <c r="J292" s="2" t="s">
        <v>1314</v>
      </c>
      <c r="K292" s="2" t="s">
        <v>46</v>
      </c>
      <c r="L292" s="2"/>
      <c r="M292" s="39" t="s">
        <v>1315</v>
      </c>
      <c r="N292" s="2" t="s">
        <v>1316</v>
      </c>
      <c r="O292" s="67" t="s">
        <v>1317</v>
      </c>
      <c r="P292" s="45" t="s">
        <v>90</v>
      </c>
      <c r="Q292" s="46" t="s">
        <v>90</v>
      </c>
      <c r="R292" s="2">
        <v>1</v>
      </c>
      <c r="S292" s="45" t="s">
        <v>47</v>
      </c>
      <c r="T292" s="24" t="s">
        <v>84</v>
      </c>
      <c r="U292" s="94">
        <v>6612000</v>
      </c>
      <c r="V292" s="94">
        <v>6612000</v>
      </c>
      <c r="W292" s="46" t="s">
        <v>49</v>
      </c>
      <c r="X292" s="45" t="s">
        <v>50</v>
      </c>
      <c r="Y292" s="67" t="s">
        <v>1271</v>
      </c>
      <c r="Z292" s="2" t="s">
        <v>52</v>
      </c>
      <c r="AA292" s="1" t="s">
        <v>81</v>
      </c>
      <c r="AB292" s="67" t="s">
        <v>54</v>
      </c>
      <c r="AC292" s="76" t="s">
        <v>55</v>
      </c>
      <c r="AD292" s="55" t="s">
        <v>49</v>
      </c>
      <c r="AE292" s="55" t="s">
        <v>49</v>
      </c>
      <c r="AF292" s="72" t="s">
        <v>56</v>
      </c>
      <c r="AG292" s="72" t="s">
        <v>57</v>
      </c>
      <c r="AH292" s="72" t="s">
        <v>58</v>
      </c>
      <c r="AI292" s="54" t="s">
        <v>56</v>
      </c>
      <c r="AJ292" s="54" t="s">
        <v>60</v>
      </c>
      <c r="AK292" s="54" t="s">
        <v>61</v>
      </c>
    </row>
    <row r="293" spans="1:37" ht="72" hidden="1">
      <c r="A293" s="2">
        <v>42102</v>
      </c>
      <c r="B293" s="67" t="s">
        <v>126</v>
      </c>
      <c r="C293" s="67" t="s">
        <v>87</v>
      </c>
      <c r="D293" s="67" t="s">
        <v>129</v>
      </c>
      <c r="E293" s="67" t="s">
        <v>43</v>
      </c>
      <c r="F293" s="2" t="s">
        <v>1272</v>
      </c>
      <c r="G293" s="150">
        <v>3359810</v>
      </c>
      <c r="H293" s="2">
        <v>10.02</v>
      </c>
      <c r="I293" s="67" t="s">
        <v>1278</v>
      </c>
      <c r="J293" s="546" t="s">
        <v>1318</v>
      </c>
      <c r="K293" s="546" t="s">
        <v>46</v>
      </c>
      <c r="L293" s="546"/>
      <c r="M293" s="588" t="s">
        <v>1319</v>
      </c>
      <c r="N293" s="546" t="s">
        <v>1320</v>
      </c>
      <c r="O293" s="67" t="s">
        <v>1321</v>
      </c>
      <c r="P293" s="551" t="s">
        <v>90</v>
      </c>
      <c r="Q293" s="585" t="s">
        <v>90</v>
      </c>
      <c r="R293" s="546">
        <v>1</v>
      </c>
      <c r="S293" s="551" t="s">
        <v>47</v>
      </c>
      <c r="T293" s="710" t="s">
        <v>186</v>
      </c>
      <c r="U293" s="613">
        <v>3674630</v>
      </c>
      <c r="V293" s="613">
        <v>3674630</v>
      </c>
      <c r="W293" s="585" t="s">
        <v>49</v>
      </c>
      <c r="X293" s="551" t="s">
        <v>50</v>
      </c>
      <c r="Y293" s="494" t="s">
        <v>1271</v>
      </c>
      <c r="Z293" s="546" t="s">
        <v>52</v>
      </c>
      <c r="AA293" s="729" t="s">
        <v>81</v>
      </c>
      <c r="AB293" s="494" t="s">
        <v>54</v>
      </c>
      <c r="AC293" s="711" t="s">
        <v>55</v>
      </c>
      <c r="AD293" s="688" t="s">
        <v>49</v>
      </c>
      <c r="AE293" s="688" t="s">
        <v>49</v>
      </c>
      <c r="AF293" s="690" t="s">
        <v>56</v>
      </c>
      <c r="AG293" s="690" t="s">
        <v>57</v>
      </c>
      <c r="AH293" s="690" t="s">
        <v>58</v>
      </c>
      <c r="AI293" s="692" t="s">
        <v>56</v>
      </c>
      <c r="AJ293" s="692" t="s">
        <v>60</v>
      </c>
      <c r="AK293" s="692" t="s">
        <v>61</v>
      </c>
    </row>
    <row r="294" spans="1:37" ht="36" hidden="1">
      <c r="A294" s="2">
        <v>42102</v>
      </c>
      <c r="B294" s="67" t="s">
        <v>126</v>
      </c>
      <c r="C294" s="67" t="s">
        <v>87</v>
      </c>
      <c r="D294" s="67" t="s">
        <v>129</v>
      </c>
      <c r="E294" s="67" t="s">
        <v>43</v>
      </c>
      <c r="F294" s="2" t="s">
        <v>1322</v>
      </c>
      <c r="G294" s="150">
        <v>314820</v>
      </c>
      <c r="H294" s="2">
        <v>10.02</v>
      </c>
      <c r="I294" s="67" t="s">
        <v>1278</v>
      </c>
      <c r="J294" s="547"/>
      <c r="K294" s="547"/>
      <c r="L294" s="547"/>
      <c r="M294" s="589"/>
      <c r="N294" s="547"/>
      <c r="O294" s="67"/>
      <c r="P294" s="552"/>
      <c r="Q294" s="586"/>
      <c r="R294" s="547"/>
      <c r="S294" s="552"/>
      <c r="T294" s="624"/>
      <c r="U294" s="614"/>
      <c r="V294" s="614"/>
      <c r="W294" s="586"/>
      <c r="X294" s="552"/>
      <c r="Y294" s="495"/>
      <c r="Z294" s="547"/>
      <c r="AA294" s="730"/>
      <c r="AB294" s="495"/>
      <c r="AC294" s="712"/>
      <c r="AD294" s="689"/>
      <c r="AE294" s="689"/>
      <c r="AF294" s="691"/>
      <c r="AG294" s="691"/>
      <c r="AH294" s="691"/>
      <c r="AI294" s="693"/>
      <c r="AJ294" s="693"/>
      <c r="AK294" s="693"/>
    </row>
    <row r="295" spans="1:37" ht="36" hidden="1">
      <c r="A295" s="2">
        <v>42102</v>
      </c>
      <c r="B295" s="67" t="s">
        <v>126</v>
      </c>
      <c r="C295" s="67" t="s">
        <v>87</v>
      </c>
      <c r="D295" s="67" t="s">
        <v>129</v>
      </c>
      <c r="E295" s="67" t="s">
        <v>43</v>
      </c>
      <c r="F295" s="2" t="s">
        <v>97</v>
      </c>
      <c r="G295" s="150">
        <v>12000000</v>
      </c>
      <c r="H295" s="2">
        <v>10.02</v>
      </c>
      <c r="I295" s="67" t="s">
        <v>1278</v>
      </c>
      <c r="J295" s="2" t="s">
        <v>1323</v>
      </c>
      <c r="K295" s="2" t="s">
        <v>46</v>
      </c>
      <c r="L295" s="67"/>
      <c r="M295" s="39" t="s">
        <v>1324</v>
      </c>
      <c r="N295" s="2">
        <v>80111600</v>
      </c>
      <c r="O295" s="67" t="s">
        <v>1325</v>
      </c>
      <c r="P295" s="45" t="s">
        <v>90</v>
      </c>
      <c r="Q295" s="46" t="s">
        <v>90</v>
      </c>
      <c r="R295" s="2">
        <v>1</v>
      </c>
      <c r="S295" s="45" t="s">
        <v>47</v>
      </c>
      <c r="T295" s="24" t="s">
        <v>186</v>
      </c>
      <c r="U295" s="94">
        <v>12000000</v>
      </c>
      <c r="V295" s="94">
        <v>12000000</v>
      </c>
      <c r="W295" s="46" t="s">
        <v>49</v>
      </c>
      <c r="X295" s="45" t="s">
        <v>50</v>
      </c>
      <c r="Y295" s="67" t="s">
        <v>1271</v>
      </c>
      <c r="Z295" s="2" t="s">
        <v>52</v>
      </c>
      <c r="AA295" s="1" t="s">
        <v>81</v>
      </c>
      <c r="AB295" s="67" t="s">
        <v>54</v>
      </c>
      <c r="AC295" s="76" t="s">
        <v>55</v>
      </c>
      <c r="AD295" s="55" t="s">
        <v>49</v>
      </c>
      <c r="AE295" s="55" t="s">
        <v>49</v>
      </c>
      <c r="AF295" s="72" t="s">
        <v>56</v>
      </c>
      <c r="AG295" s="72" t="s">
        <v>57</v>
      </c>
      <c r="AH295" s="72" t="s">
        <v>58</v>
      </c>
      <c r="AI295" s="54" t="s">
        <v>56</v>
      </c>
      <c r="AJ295" s="54" t="s">
        <v>60</v>
      </c>
      <c r="AK295" s="54" t="s">
        <v>61</v>
      </c>
    </row>
    <row r="296" spans="1:37" ht="62.25" hidden="1" customHeight="1">
      <c r="A296" s="2">
        <v>42102</v>
      </c>
      <c r="B296" s="67" t="s">
        <v>126</v>
      </c>
      <c r="C296" s="67" t="s">
        <v>87</v>
      </c>
      <c r="D296" s="67" t="s">
        <v>129</v>
      </c>
      <c r="E296" s="67" t="s">
        <v>43</v>
      </c>
      <c r="F296" s="2" t="s">
        <v>827</v>
      </c>
      <c r="G296" s="150">
        <v>6100000</v>
      </c>
      <c r="H296" s="2">
        <v>10.02</v>
      </c>
      <c r="I296" s="67" t="s">
        <v>1278</v>
      </c>
      <c r="J296" s="546" t="s">
        <v>1326</v>
      </c>
      <c r="K296" s="546" t="s">
        <v>46</v>
      </c>
      <c r="L296" s="546"/>
      <c r="M296" s="588" t="str">
        <f>"INV-"&amp;A296&amp;"-"&amp;J296</f>
        <v>INV-42102-276</v>
      </c>
      <c r="N296" s="546" t="s">
        <v>1281</v>
      </c>
      <c r="O296" s="546" t="s">
        <v>1453</v>
      </c>
      <c r="P296" s="551" t="s">
        <v>108</v>
      </c>
      <c r="Q296" s="551" t="s">
        <v>108</v>
      </c>
      <c r="R296" s="546">
        <v>3</v>
      </c>
      <c r="S296" s="551" t="s">
        <v>47</v>
      </c>
      <c r="T296" s="551" t="s">
        <v>186</v>
      </c>
      <c r="U296" s="602">
        <f>+G296+G297</f>
        <v>16000000</v>
      </c>
      <c r="V296" s="602">
        <f>U296</f>
        <v>16000000</v>
      </c>
      <c r="W296" s="585" t="s">
        <v>49</v>
      </c>
      <c r="X296" s="551" t="s">
        <v>50</v>
      </c>
      <c r="Y296" s="546" t="s">
        <v>1271</v>
      </c>
      <c r="Z296" s="546" t="s">
        <v>52</v>
      </c>
      <c r="AA296" s="600" t="s">
        <v>81</v>
      </c>
      <c r="AB296" s="546" t="s">
        <v>54</v>
      </c>
      <c r="AC296" s="593" t="s">
        <v>55</v>
      </c>
      <c r="AD296" s="569" t="s">
        <v>49</v>
      </c>
      <c r="AE296" s="569" t="s">
        <v>49</v>
      </c>
      <c r="AF296" s="573" t="s">
        <v>56</v>
      </c>
      <c r="AG296" s="573" t="s">
        <v>57</v>
      </c>
      <c r="AH296" s="573" t="s">
        <v>58</v>
      </c>
      <c r="AI296" s="577" t="s">
        <v>56</v>
      </c>
      <c r="AJ296" s="577" t="s">
        <v>60</v>
      </c>
      <c r="AK296" s="577" t="s">
        <v>61</v>
      </c>
    </row>
    <row r="297" spans="1:37" ht="48" hidden="1">
      <c r="A297" s="2">
        <v>42102</v>
      </c>
      <c r="B297" s="67" t="s">
        <v>126</v>
      </c>
      <c r="C297" s="67" t="s">
        <v>87</v>
      </c>
      <c r="D297" s="67" t="s">
        <v>129</v>
      </c>
      <c r="E297" s="67" t="s">
        <v>43</v>
      </c>
      <c r="F297" s="2" t="s">
        <v>1279</v>
      </c>
      <c r="G297" s="150">
        <v>9900000</v>
      </c>
      <c r="H297" s="2">
        <v>10.02</v>
      </c>
      <c r="I297" s="67" t="s">
        <v>1278</v>
      </c>
      <c r="J297" s="547"/>
      <c r="K297" s="547"/>
      <c r="L297" s="547"/>
      <c r="M297" s="589"/>
      <c r="N297" s="547"/>
      <c r="O297" s="547"/>
      <c r="P297" s="552"/>
      <c r="Q297" s="552"/>
      <c r="R297" s="547"/>
      <c r="S297" s="552"/>
      <c r="T297" s="552"/>
      <c r="U297" s="603"/>
      <c r="V297" s="603"/>
      <c r="W297" s="586"/>
      <c r="X297" s="552"/>
      <c r="Y297" s="547"/>
      <c r="Z297" s="547"/>
      <c r="AA297" s="709"/>
      <c r="AB297" s="547"/>
      <c r="AC297" s="594"/>
      <c r="AD297" s="570"/>
      <c r="AE297" s="570"/>
      <c r="AF297" s="574"/>
      <c r="AG297" s="574"/>
      <c r="AH297" s="574"/>
      <c r="AI297" s="578"/>
      <c r="AJ297" s="578"/>
      <c r="AK297" s="578"/>
    </row>
    <row r="298" spans="1:37" ht="48" hidden="1">
      <c r="A298" s="2">
        <v>42102</v>
      </c>
      <c r="B298" s="67" t="s">
        <v>126</v>
      </c>
      <c r="C298" s="67" t="s">
        <v>83</v>
      </c>
      <c r="D298" s="67" t="s">
        <v>129</v>
      </c>
      <c r="E298" s="67" t="s">
        <v>43</v>
      </c>
      <c r="F298" s="2" t="s">
        <v>79</v>
      </c>
      <c r="G298" s="150">
        <v>2500000</v>
      </c>
      <c r="H298" s="2" t="s">
        <v>239</v>
      </c>
      <c r="I298" s="67" t="s">
        <v>1327</v>
      </c>
      <c r="J298" s="2" t="s">
        <v>1328</v>
      </c>
      <c r="K298" s="2" t="s">
        <v>46</v>
      </c>
      <c r="L298" s="67"/>
      <c r="M298" s="39" t="s">
        <v>1329</v>
      </c>
      <c r="N298" s="2">
        <v>80111600</v>
      </c>
      <c r="O298" s="67" t="s">
        <v>1330</v>
      </c>
      <c r="P298" s="45" t="s">
        <v>227</v>
      </c>
      <c r="Q298" s="46" t="s">
        <v>227</v>
      </c>
      <c r="R298" s="2">
        <v>1</v>
      </c>
      <c r="S298" s="45" t="s">
        <v>47</v>
      </c>
      <c r="T298" s="24" t="s">
        <v>186</v>
      </c>
      <c r="U298" s="94">
        <v>2500000</v>
      </c>
      <c r="V298" s="94">
        <v>2500000</v>
      </c>
      <c r="W298" s="46" t="s">
        <v>49</v>
      </c>
      <c r="X298" s="45" t="s">
        <v>50</v>
      </c>
      <c r="Y298" s="67" t="s">
        <v>1271</v>
      </c>
      <c r="Z298" s="2" t="s">
        <v>52</v>
      </c>
      <c r="AA298" s="1" t="s">
        <v>81</v>
      </c>
      <c r="AB298" s="67" t="s">
        <v>54</v>
      </c>
      <c r="AC298" s="76" t="s">
        <v>55</v>
      </c>
      <c r="AD298" s="55" t="s">
        <v>49</v>
      </c>
      <c r="AE298" s="55" t="s">
        <v>49</v>
      </c>
      <c r="AF298" s="72" t="s">
        <v>56</v>
      </c>
      <c r="AG298" s="72" t="s">
        <v>57</v>
      </c>
      <c r="AH298" s="72" t="s">
        <v>58</v>
      </c>
      <c r="AI298" s="54" t="s">
        <v>56</v>
      </c>
      <c r="AJ298" s="54" t="s">
        <v>60</v>
      </c>
      <c r="AK298" s="54" t="s">
        <v>61</v>
      </c>
    </row>
    <row r="299" spans="1:37" ht="48" hidden="1">
      <c r="A299" s="2">
        <v>42102</v>
      </c>
      <c r="B299" s="67" t="s">
        <v>126</v>
      </c>
      <c r="C299" s="67" t="s">
        <v>83</v>
      </c>
      <c r="D299" s="67" t="s">
        <v>129</v>
      </c>
      <c r="E299" s="67" t="s">
        <v>43</v>
      </c>
      <c r="F299" s="2" t="s">
        <v>79</v>
      </c>
      <c r="G299" s="150">
        <v>2500000</v>
      </c>
      <c r="H299" s="2" t="s">
        <v>239</v>
      </c>
      <c r="I299" s="67" t="s">
        <v>1327</v>
      </c>
      <c r="J299" s="2" t="s">
        <v>1331</v>
      </c>
      <c r="K299" s="2" t="s">
        <v>46</v>
      </c>
      <c r="L299" s="67"/>
      <c r="M299" s="39" t="s">
        <v>1332</v>
      </c>
      <c r="N299" s="2">
        <v>80111600</v>
      </c>
      <c r="O299" s="67" t="s">
        <v>1330</v>
      </c>
      <c r="P299" s="45" t="s">
        <v>227</v>
      </c>
      <c r="Q299" s="46" t="s">
        <v>227</v>
      </c>
      <c r="R299" s="2">
        <v>1</v>
      </c>
      <c r="S299" s="45" t="s">
        <v>47</v>
      </c>
      <c r="T299" s="24" t="s">
        <v>186</v>
      </c>
      <c r="U299" s="94">
        <v>2500000</v>
      </c>
      <c r="V299" s="94">
        <v>2500000</v>
      </c>
      <c r="W299" s="46" t="s">
        <v>49</v>
      </c>
      <c r="X299" s="45" t="s">
        <v>50</v>
      </c>
      <c r="Y299" s="67" t="s">
        <v>1271</v>
      </c>
      <c r="Z299" s="2" t="s">
        <v>52</v>
      </c>
      <c r="AA299" s="1" t="s">
        <v>81</v>
      </c>
      <c r="AB299" s="67" t="s">
        <v>54</v>
      </c>
      <c r="AC299" s="76" t="s">
        <v>55</v>
      </c>
      <c r="AD299" s="55" t="s">
        <v>49</v>
      </c>
      <c r="AE299" s="55" t="s">
        <v>49</v>
      </c>
      <c r="AF299" s="72" t="s">
        <v>56</v>
      </c>
      <c r="AG299" s="72" t="s">
        <v>57</v>
      </c>
      <c r="AH299" s="72" t="s">
        <v>58</v>
      </c>
      <c r="AI299" s="54" t="s">
        <v>56</v>
      </c>
      <c r="AJ299" s="54" t="s">
        <v>60</v>
      </c>
      <c r="AK299" s="54" t="s">
        <v>61</v>
      </c>
    </row>
    <row r="300" spans="1:37" ht="48" hidden="1">
      <c r="A300" s="2">
        <v>42102</v>
      </c>
      <c r="B300" s="67" t="s">
        <v>126</v>
      </c>
      <c r="C300" s="67" t="s">
        <v>83</v>
      </c>
      <c r="D300" s="67" t="s">
        <v>129</v>
      </c>
      <c r="E300" s="67" t="s">
        <v>43</v>
      </c>
      <c r="F300" s="2" t="s">
        <v>79</v>
      </c>
      <c r="G300" s="150">
        <v>2500000</v>
      </c>
      <c r="H300" s="2" t="s">
        <v>239</v>
      </c>
      <c r="I300" s="67" t="s">
        <v>1327</v>
      </c>
      <c r="J300" s="2" t="s">
        <v>1333</v>
      </c>
      <c r="K300" s="2" t="s">
        <v>46</v>
      </c>
      <c r="L300" s="67"/>
      <c r="M300" s="39" t="s">
        <v>1334</v>
      </c>
      <c r="N300" s="2">
        <v>80111600</v>
      </c>
      <c r="O300" s="67" t="s">
        <v>1330</v>
      </c>
      <c r="P300" s="45" t="s">
        <v>227</v>
      </c>
      <c r="Q300" s="46" t="s">
        <v>227</v>
      </c>
      <c r="R300" s="2">
        <v>1</v>
      </c>
      <c r="S300" s="45" t="s">
        <v>47</v>
      </c>
      <c r="T300" s="49" t="s">
        <v>186</v>
      </c>
      <c r="U300" s="94">
        <v>2500000</v>
      </c>
      <c r="V300" s="94">
        <v>2500000</v>
      </c>
      <c r="W300" s="46" t="s">
        <v>49</v>
      </c>
      <c r="X300" s="45" t="s">
        <v>50</v>
      </c>
      <c r="Y300" s="67" t="s">
        <v>1271</v>
      </c>
      <c r="Z300" s="2" t="s">
        <v>52</v>
      </c>
      <c r="AA300" s="1" t="s">
        <v>81</v>
      </c>
      <c r="AB300" s="67" t="s">
        <v>54</v>
      </c>
      <c r="AC300" s="76" t="s">
        <v>55</v>
      </c>
      <c r="AD300" s="55" t="s">
        <v>49</v>
      </c>
      <c r="AE300" s="55" t="s">
        <v>49</v>
      </c>
      <c r="AF300" s="72" t="s">
        <v>56</v>
      </c>
      <c r="AG300" s="72" t="s">
        <v>57</v>
      </c>
      <c r="AH300" s="72" t="s">
        <v>58</v>
      </c>
      <c r="AI300" s="54" t="s">
        <v>56</v>
      </c>
      <c r="AJ300" s="54" t="s">
        <v>60</v>
      </c>
      <c r="AK300" s="54" t="s">
        <v>61</v>
      </c>
    </row>
    <row r="301" spans="1:37" ht="48" hidden="1">
      <c r="A301" s="2">
        <v>42102</v>
      </c>
      <c r="B301" s="67" t="s">
        <v>126</v>
      </c>
      <c r="C301" s="67" t="s">
        <v>83</v>
      </c>
      <c r="D301" s="67" t="s">
        <v>129</v>
      </c>
      <c r="E301" s="67" t="s">
        <v>43</v>
      </c>
      <c r="F301" s="2" t="s">
        <v>79</v>
      </c>
      <c r="G301" s="150">
        <v>2500000</v>
      </c>
      <c r="H301" s="2" t="s">
        <v>239</v>
      </c>
      <c r="I301" s="67" t="s">
        <v>1327</v>
      </c>
      <c r="J301" s="2" t="s">
        <v>1335</v>
      </c>
      <c r="K301" s="2" t="s">
        <v>46</v>
      </c>
      <c r="L301" s="67"/>
      <c r="M301" s="39" t="s">
        <v>1336</v>
      </c>
      <c r="N301" s="2">
        <v>80111600</v>
      </c>
      <c r="O301" s="67" t="s">
        <v>1330</v>
      </c>
      <c r="P301" s="45" t="s">
        <v>227</v>
      </c>
      <c r="Q301" s="46" t="s">
        <v>227</v>
      </c>
      <c r="R301" s="2">
        <v>1</v>
      </c>
      <c r="S301" s="45" t="s">
        <v>47</v>
      </c>
      <c r="T301" s="49" t="s">
        <v>186</v>
      </c>
      <c r="U301" s="94">
        <v>2500000</v>
      </c>
      <c r="V301" s="94">
        <v>2500000</v>
      </c>
      <c r="W301" s="46" t="s">
        <v>49</v>
      </c>
      <c r="X301" s="45" t="s">
        <v>50</v>
      </c>
      <c r="Y301" s="67" t="s">
        <v>1271</v>
      </c>
      <c r="Z301" s="2" t="s">
        <v>52</v>
      </c>
      <c r="AA301" s="1" t="s">
        <v>81</v>
      </c>
      <c r="AB301" s="67" t="s">
        <v>54</v>
      </c>
      <c r="AC301" s="76" t="s">
        <v>55</v>
      </c>
      <c r="AD301" s="55" t="s">
        <v>49</v>
      </c>
      <c r="AE301" s="55" t="s">
        <v>49</v>
      </c>
      <c r="AF301" s="72" t="s">
        <v>56</v>
      </c>
      <c r="AG301" s="72" t="s">
        <v>57</v>
      </c>
      <c r="AH301" s="72" t="s">
        <v>58</v>
      </c>
      <c r="AI301" s="54" t="s">
        <v>56</v>
      </c>
      <c r="AJ301" s="54" t="s">
        <v>60</v>
      </c>
      <c r="AK301" s="54" t="s">
        <v>61</v>
      </c>
    </row>
    <row r="302" spans="1:37" ht="72" hidden="1">
      <c r="A302" s="2">
        <v>42102</v>
      </c>
      <c r="B302" s="67" t="s">
        <v>126</v>
      </c>
      <c r="C302" s="67" t="s">
        <v>83</v>
      </c>
      <c r="D302" s="67" t="s">
        <v>129</v>
      </c>
      <c r="E302" s="67" t="s">
        <v>43</v>
      </c>
      <c r="F302" s="2" t="s">
        <v>97</v>
      </c>
      <c r="G302" s="150">
        <v>2200000</v>
      </c>
      <c r="H302" s="2" t="s">
        <v>239</v>
      </c>
      <c r="I302" s="67" t="s">
        <v>1327</v>
      </c>
      <c r="J302" s="2" t="s">
        <v>1337</v>
      </c>
      <c r="K302" s="2" t="s">
        <v>46</v>
      </c>
      <c r="L302" s="67"/>
      <c r="M302" s="39" t="s">
        <v>1338</v>
      </c>
      <c r="N302" s="2">
        <v>80111600</v>
      </c>
      <c r="O302" s="67" t="s">
        <v>1339</v>
      </c>
      <c r="P302" s="45" t="s">
        <v>227</v>
      </c>
      <c r="Q302" s="46" t="s">
        <v>227</v>
      </c>
      <c r="R302" s="2">
        <v>1</v>
      </c>
      <c r="S302" s="45" t="s">
        <v>47</v>
      </c>
      <c r="T302" s="49" t="s">
        <v>186</v>
      </c>
      <c r="U302" s="94">
        <v>2200000</v>
      </c>
      <c r="V302" s="94">
        <v>2200000</v>
      </c>
      <c r="W302" s="46" t="s">
        <v>49</v>
      </c>
      <c r="X302" s="45" t="s">
        <v>50</v>
      </c>
      <c r="Y302" s="67" t="s">
        <v>1271</v>
      </c>
      <c r="Z302" s="2" t="s">
        <v>52</v>
      </c>
      <c r="AA302" s="1" t="s">
        <v>81</v>
      </c>
      <c r="AB302" s="67" t="s">
        <v>54</v>
      </c>
      <c r="AC302" s="76" t="s">
        <v>55</v>
      </c>
      <c r="AD302" s="55" t="s">
        <v>49</v>
      </c>
      <c r="AE302" s="55" t="s">
        <v>49</v>
      </c>
      <c r="AF302" s="72" t="s">
        <v>56</v>
      </c>
      <c r="AG302" s="72" t="s">
        <v>57</v>
      </c>
      <c r="AH302" s="72" t="s">
        <v>58</v>
      </c>
      <c r="AI302" s="54" t="s">
        <v>56</v>
      </c>
      <c r="AJ302" s="54" t="s">
        <v>60</v>
      </c>
      <c r="AK302" s="54" t="s">
        <v>61</v>
      </c>
    </row>
    <row r="303" spans="1:37" ht="60" hidden="1">
      <c r="A303" s="2">
        <v>42102</v>
      </c>
      <c r="B303" s="67" t="s">
        <v>126</v>
      </c>
      <c r="C303" s="67" t="s">
        <v>83</v>
      </c>
      <c r="D303" s="67" t="s">
        <v>129</v>
      </c>
      <c r="E303" s="67" t="s">
        <v>43</v>
      </c>
      <c r="F303" s="2" t="s">
        <v>97</v>
      </c>
      <c r="G303" s="150">
        <v>2200000</v>
      </c>
      <c r="H303" s="2" t="s">
        <v>239</v>
      </c>
      <c r="I303" s="67" t="s">
        <v>1327</v>
      </c>
      <c r="J303" s="2" t="s">
        <v>1340</v>
      </c>
      <c r="K303" s="2" t="s">
        <v>46</v>
      </c>
      <c r="L303" s="67"/>
      <c r="M303" s="39" t="s">
        <v>1341</v>
      </c>
      <c r="N303" s="2">
        <v>80111600</v>
      </c>
      <c r="O303" s="67" t="s">
        <v>1342</v>
      </c>
      <c r="P303" s="45" t="s">
        <v>227</v>
      </c>
      <c r="Q303" s="46" t="s">
        <v>227</v>
      </c>
      <c r="R303" s="2">
        <v>1</v>
      </c>
      <c r="S303" s="45" t="s">
        <v>47</v>
      </c>
      <c r="T303" s="49" t="s">
        <v>186</v>
      </c>
      <c r="U303" s="94">
        <v>2200000</v>
      </c>
      <c r="V303" s="94">
        <v>2200000</v>
      </c>
      <c r="W303" s="46" t="s">
        <v>49</v>
      </c>
      <c r="X303" s="45" t="s">
        <v>50</v>
      </c>
      <c r="Y303" s="67" t="s">
        <v>1271</v>
      </c>
      <c r="Z303" s="2" t="s">
        <v>52</v>
      </c>
      <c r="AA303" s="1" t="s">
        <v>81</v>
      </c>
      <c r="AB303" s="67" t="s">
        <v>54</v>
      </c>
      <c r="AC303" s="76" t="s">
        <v>55</v>
      </c>
      <c r="AD303" s="55" t="s">
        <v>49</v>
      </c>
      <c r="AE303" s="55" t="s">
        <v>49</v>
      </c>
      <c r="AF303" s="72" t="s">
        <v>56</v>
      </c>
      <c r="AG303" s="72" t="s">
        <v>57</v>
      </c>
      <c r="AH303" s="72" t="s">
        <v>58</v>
      </c>
      <c r="AI303" s="54" t="s">
        <v>56</v>
      </c>
      <c r="AJ303" s="54" t="s">
        <v>60</v>
      </c>
      <c r="AK303" s="54" t="s">
        <v>61</v>
      </c>
    </row>
    <row r="304" spans="1:37" ht="60" hidden="1">
      <c r="A304" s="2">
        <v>42102</v>
      </c>
      <c r="B304" s="67" t="s">
        <v>126</v>
      </c>
      <c r="C304" s="67" t="s">
        <v>83</v>
      </c>
      <c r="D304" s="67" t="s">
        <v>129</v>
      </c>
      <c r="E304" s="67" t="s">
        <v>43</v>
      </c>
      <c r="F304" s="2" t="s">
        <v>97</v>
      </c>
      <c r="G304" s="150">
        <v>2200000</v>
      </c>
      <c r="H304" s="2" t="s">
        <v>239</v>
      </c>
      <c r="I304" s="67" t="s">
        <v>1327</v>
      </c>
      <c r="J304" s="2" t="s">
        <v>1343</v>
      </c>
      <c r="K304" s="2" t="s">
        <v>46</v>
      </c>
      <c r="L304" s="67"/>
      <c r="M304" s="39" t="s">
        <v>1344</v>
      </c>
      <c r="N304" s="2">
        <v>80111600</v>
      </c>
      <c r="O304" s="67" t="s">
        <v>1345</v>
      </c>
      <c r="P304" s="45" t="s">
        <v>227</v>
      </c>
      <c r="Q304" s="46" t="s">
        <v>227</v>
      </c>
      <c r="R304" s="2">
        <v>1</v>
      </c>
      <c r="S304" s="45" t="s">
        <v>47</v>
      </c>
      <c r="T304" s="49" t="s">
        <v>186</v>
      </c>
      <c r="U304" s="94">
        <v>2200000</v>
      </c>
      <c r="V304" s="94">
        <v>2200000</v>
      </c>
      <c r="W304" s="46" t="s">
        <v>49</v>
      </c>
      <c r="X304" s="45" t="s">
        <v>50</v>
      </c>
      <c r="Y304" s="67" t="s">
        <v>1271</v>
      </c>
      <c r="Z304" s="2" t="s">
        <v>52</v>
      </c>
      <c r="AA304" s="1" t="s">
        <v>81</v>
      </c>
      <c r="AB304" s="67" t="s">
        <v>54</v>
      </c>
      <c r="AC304" s="76" t="s">
        <v>55</v>
      </c>
      <c r="AD304" s="55" t="s">
        <v>49</v>
      </c>
      <c r="AE304" s="55" t="s">
        <v>49</v>
      </c>
      <c r="AF304" s="72" t="s">
        <v>56</v>
      </c>
      <c r="AG304" s="72" t="s">
        <v>57</v>
      </c>
      <c r="AH304" s="72" t="s">
        <v>58</v>
      </c>
      <c r="AI304" s="54" t="s">
        <v>56</v>
      </c>
      <c r="AJ304" s="54" t="s">
        <v>60</v>
      </c>
      <c r="AK304" s="54" t="s">
        <v>61</v>
      </c>
    </row>
    <row r="305" spans="1:37" ht="60" hidden="1">
      <c r="A305" s="2">
        <v>42102</v>
      </c>
      <c r="B305" s="67" t="s">
        <v>126</v>
      </c>
      <c r="C305" s="67" t="s">
        <v>83</v>
      </c>
      <c r="D305" s="67" t="s">
        <v>129</v>
      </c>
      <c r="E305" s="67" t="s">
        <v>43</v>
      </c>
      <c r="F305" s="2" t="s">
        <v>97</v>
      </c>
      <c r="G305" s="150">
        <v>2200000</v>
      </c>
      <c r="H305" s="2" t="s">
        <v>239</v>
      </c>
      <c r="I305" s="67" t="s">
        <v>1327</v>
      </c>
      <c r="J305" s="2" t="s">
        <v>1346</v>
      </c>
      <c r="K305" s="2" t="s">
        <v>46</v>
      </c>
      <c r="L305" s="67"/>
      <c r="M305" s="39" t="s">
        <v>1347</v>
      </c>
      <c r="N305" s="2">
        <v>80111600</v>
      </c>
      <c r="O305" s="67" t="s">
        <v>1348</v>
      </c>
      <c r="P305" s="45" t="s">
        <v>227</v>
      </c>
      <c r="Q305" s="46" t="s">
        <v>227</v>
      </c>
      <c r="R305" s="2">
        <v>1</v>
      </c>
      <c r="S305" s="45" t="s">
        <v>47</v>
      </c>
      <c r="T305" s="49" t="s">
        <v>186</v>
      </c>
      <c r="U305" s="94">
        <v>2200000</v>
      </c>
      <c r="V305" s="94">
        <v>2200000</v>
      </c>
      <c r="W305" s="46" t="s">
        <v>49</v>
      </c>
      <c r="X305" s="45" t="s">
        <v>50</v>
      </c>
      <c r="Y305" s="67" t="s">
        <v>1271</v>
      </c>
      <c r="Z305" s="2" t="s">
        <v>52</v>
      </c>
      <c r="AA305" s="1" t="s">
        <v>81</v>
      </c>
      <c r="AB305" s="67" t="s">
        <v>54</v>
      </c>
      <c r="AC305" s="76" t="s">
        <v>55</v>
      </c>
      <c r="AD305" s="55" t="s">
        <v>49</v>
      </c>
      <c r="AE305" s="55" t="s">
        <v>49</v>
      </c>
      <c r="AF305" s="72" t="s">
        <v>56</v>
      </c>
      <c r="AG305" s="72" t="s">
        <v>57</v>
      </c>
      <c r="AH305" s="72" t="s">
        <v>58</v>
      </c>
      <c r="AI305" s="54" t="s">
        <v>56</v>
      </c>
      <c r="AJ305" s="54" t="s">
        <v>60</v>
      </c>
      <c r="AK305" s="54" t="s">
        <v>61</v>
      </c>
    </row>
    <row r="306" spans="1:37" ht="60" hidden="1">
      <c r="A306" s="2">
        <v>42102</v>
      </c>
      <c r="B306" s="67" t="s">
        <v>126</v>
      </c>
      <c r="C306" s="67" t="s">
        <v>83</v>
      </c>
      <c r="D306" s="67" t="s">
        <v>129</v>
      </c>
      <c r="E306" s="67" t="s">
        <v>43</v>
      </c>
      <c r="F306" s="2" t="s">
        <v>97</v>
      </c>
      <c r="G306" s="150">
        <v>2500000</v>
      </c>
      <c r="H306" s="2" t="s">
        <v>239</v>
      </c>
      <c r="I306" s="67" t="s">
        <v>1327</v>
      </c>
      <c r="J306" s="2" t="s">
        <v>1349</v>
      </c>
      <c r="K306" s="2" t="s">
        <v>46</v>
      </c>
      <c r="L306" s="67"/>
      <c r="M306" s="39" t="s">
        <v>1350</v>
      </c>
      <c r="N306" s="2">
        <v>80111600</v>
      </c>
      <c r="O306" s="67" t="s">
        <v>1351</v>
      </c>
      <c r="P306" s="45" t="s">
        <v>227</v>
      </c>
      <c r="Q306" s="46" t="s">
        <v>227</v>
      </c>
      <c r="R306" s="2">
        <v>1</v>
      </c>
      <c r="S306" s="45" t="s">
        <v>47</v>
      </c>
      <c r="T306" s="49" t="s">
        <v>186</v>
      </c>
      <c r="U306" s="94">
        <v>2500000</v>
      </c>
      <c r="V306" s="94">
        <v>2500000</v>
      </c>
      <c r="W306" s="46" t="s">
        <v>49</v>
      </c>
      <c r="X306" s="45" t="s">
        <v>50</v>
      </c>
      <c r="Y306" s="67" t="s">
        <v>1271</v>
      </c>
      <c r="Z306" s="2" t="s">
        <v>52</v>
      </c>
      <c r="AA306" s="1" t="s">
        <v>81</v>
      </c>
      <c r="AB306" s="67" t="s">
        <v>54</v>
      </c>
      <c r="AC306" s="76" t="s">
        <v>55</v>
      </c>
      <c r="AD306" s="55" t="s">
        <v>49</v>
      </c>
      <c r="AE306" s="55" t="s">
        <v>49</v>
      </c>
      <c r="AF306" s="72" t="s">
        <v>56</v>
      </c>
      <c r="AG306" s="72" t="s">
        <v>57</v>
      </c>
      <c r="AH306" s="72" t="s">
        <v>58</v>
      </c>
      <c r="AI306" s="54" t="s">
        <v>56</v>
      </c>
      <c r="AJ306" s="54" t="s">
        <v>60</v>
      </c>
      <c r="AK306" s="54" t="s">
        <v>61</v>
      </c>
    </row>
    <row r="307" spans="1:37" ht="60" hidden="1">
      <c r="A307" s="2">
        <v>42102</v>
      </c>
      <c r="B307" s="67" t="s">
        <v>126</v>
      </c>
      <c r="C307" s="67" t="s">
        <v>83</v>
      </c>
      <c r="D307" s="67" t="s">
        <v>129</v>
      </c>
      <c r="E307" s="67" t="s">
        <v>43</v>
      </c>
      <c r="F307" s="2" t="s">
        <v>97</v>
      </c>
      <c r="G307" s="150">
        <v>2500000</v>
      </c>
      <c r="H307" s="2" t="s">
        <v>239</v>
      </c>
      <c r="I307" s="67" t="s">
        <v>1327</v>
      </c>
      <c r="J307" s="2" t="s">
        <v>1352</v>
      </c>
      <c r="K307" s="2" t="s">
        <v>46</v>
      </c>
      <c r="L307" s="67"/>
      <c r="M307" s="39" t="s">
        <v>1353</v>
      </c>
      <c r="N307" s="2">
        <v>80111600</v>
      </c>
      <c r="O307" s="67" t="s">
        <v>1351</v>
      </c>
      <c r="P307" s="45" t="s">
        <v>227</v>
      </c>
      <c r="Q307" s="46" t="s">
        <v>227</v>
      </c>
      <c r="R307" s="2">
        <v>1</v>
      </c>
      <c r="S307" s="45" t="s">
        <v>47</v>
      </c>
      <c r="T307" s="49" t="s">
        <v>186</v>
      </c>
      <c r="U307" s="94">
        <v>2500000</v>
      </c>
      <c r="V307" s="94">
        <v>2500000</v>
      </c>
      <c r="W307" s="46" t="s">
        <v>49</v>
      </c>
      <c r="X307" s="45" t="s">
        <v>50</v>
      </c>
      <c r="Y307" s="67" t="s">
        <v>1271</v>
      </c>
      <c r="Z307" s="2" t="s">
        <v>52</v>
      </c>
      <c r="AA307" s="1" t="s">
        <v>81</v>
      </c>
      <c r="AB307" s="67" t="s">
        <v>54</v>
      </c>
      <c r="AC307" s="76" t="s">
        <v>55</v>
      </c>
      <c r="AD307" s="55" t="s">
        <v>49</v>
      </c>
      <c r="AE307" s="55" t="s">
        <v>49</v>
      </c>
      <c r="AF307" s="72" t="s">
        <v>56</v>
      </c>
      <c r="AG307" s="72" t="s">
        <v>57</v>
      </c>
      <c r="AH307" s="72" t="s">
        <v>58</v>
      </c>
      <c r="AI307" s="54" t="s">
        <v>56</v>
      </c>
      <c r="AJ307" s="54" t="s">
        <v>60</v>
      </c>
      <c r="AK307" s="54" t="s">
        <v>61</v>
      </c>
    </row>
    <row r="308" spans="1:37" ht="60" hidden="1">
      <c r="A308" s="2">
        <v>42102</v>
      </c>
      <c r="B308" s="67" t="s">
        <v>126</v>
      </c>
      <c r="C308" s="67" t="s">
        <v>83</v>
      </c>
      <c r="D308" s="67" t="s">
        <v>129</v>
      </c>
      <c r="E308" s="67" t="s">
        <v>43</v>
      </c>
      <c r="F308" s="2" t="s">
        <v>97</v>
      </c>
      <c r="G308" s="150">
        <v>2500000</v>
      </c>
      <c r="H308" s="2" t="s">
        <v>239</v>
      </c>
      <c r="I308" s="67" t="s">
        <v>1327</v>
      </c>
      <c r="J308" s="2" t="s">
        <v>1354</v>
      </c>
      <c r="K308" s="2" t="s">
        <v>46</v>
      </c>
      <c r="L308" s="67"/>
      <c r="M308" s="39" t="s">
        <v>1355</v>
      </c>
      <c r="N308" s="2">
        <v>80111600</v>
      </c>
      <c r="O308" s="67" t="s">
        <v>1351</v>
      </c>
      <c r="P308" s="45" t="s">
        <v>227</v>
      </c>
      <c r="Q308" s="46" t="s">
        <v>227</v>
      </c>
      <c r="R308" s="2">
        <v>1</v>
      </c>
      <c r="S308" s="45" t="s">
        <v>47</v>
      </c>
      <c r="T308" s="49" t="s">
        <v>186</v>
      </c>
      <c r="U308" s="94">
        <v>2500000</v>
      </c>
      <c r="V308" s="94">
        <v>2500000</v>
      </c>
      <c r="W308" s="46" t="s">
        <v>49</v>
      </c>
      <c r="X308" s="45" t="s">
        <v>50</v>
      </c>
      <c r="Y308" s="67" t="s">
        <v>1271</v>
      </c>
      <c r="Z308" s="2" t="s">
        <v>52</v>
      </c>
      <c r="AA308" s="1" t="s">
        <v>81</v>
      </c>
      <c r="AB308" s="67" t="s">
        <v>54</v>
      </c>
      <c r="AC308" s="76" t="s">
        <v>55</v>
      </c>
      <c r="AD308" s="55" t="s">
        <v>49</v>
      </c>
      <c r="AE308" s="55" t="s">
        <v>49</v>
      </c>
      <c r="AF308" s="72" t="s">
        <v>56</v>
      </c>
      <c r="AG308" s="72" t="s">
        <v>57</v>
      </c>
      <c r="AH308" s="72" t="s">
        <v>58</v>
      </c>
      <c r="AI308" s="54" t="s">
        <v>56</v>
      </c>
      <c r="AJ308" s="54" t="s">
        <v>60</v>
      </c>
      <c r="AK308" s="54" t="s">
        <v>61</v>
      </c>
    </row>
    <row r="309" spans="1:37" ht="84" hidden="1">
      <c r="A309" s="2">
        <v>42102</v>
      </c>
      <c r="B309" s="67" t="s">
        <v>126</v>
      </c>
      <c r="C309" s="67" t="s">
        <v>83</v>
      </c>
      <c r="D309" s="67" t="s">
        <v>129</v>
      </c>
      <c r="E309" s="67" t="s">
        <v>43</v>
      </c>
      <c r="F309" s="2" t="s">
        <v>97</v>
      </c>
      <c r="G309" s="151">
        <v>2500000</v>
      </c>
      <c r="H309" s="2" t="s">
        <v>239</v>
      </c>
      <c r="I309" s="67" t="s">
        <v>1327</v>
      </c>
      <c r="J309" s="2" t="s">
        <v>1356</v>
      </c>
      <c r="K309" s="2" t="s">
        <v>46</v>
      </c>
      <c r="L309" s="67"/>
      <c r="M309" s="40" t="s">
        <v>1357</v>
      </c>
      <c r="N309" s="2">
        <v>80111600</v>
      </c>
      <c r="O309" s="67" t="s">
        <v>1358</v>
      </c>
      <c r="P309" s="45" t="s">
        <v>227</v>
      </c>
      <c r="Q309" s="46" t="s">
        <v>227</v>
      </c>
      <c r="R309" s="2">
        <v>1</v>
      </c>
      <c r="S309" s="45" t="s">
        <v>47</v>
      </c>
      <c r="T309" s="49" t="s">
        <v>186</v>
      </c>
      <c r="U309" s="96">
        <v>2500000</v>
      </c>
      <c r="V309" s="96">
        <v>2500000</v>
      </c>
      <c r="W309" s="46" t="s">
        <v>49</v>
      </c>
      <c r="X309" s="45" t="s">
        <v>50</v>
      </c>
      <c r="Y309" s="67" t="s">
        <v>1271</v>
      </c>
      <c r="Z309" s="2" t="s">
        <v>52</v>
      </c>
      <c r="AA309" s="1" t="s">
        <v>81</v>
      </c>
      <c r="AB309" s="67" t="s">
        <v>54</v>
      </c>
      <c r="AC309" s="76" t="s">
        <v>55</v>
      </c>
      <c r="AD309" s="55" t="s">
        <v>49</v>
      </c>
      <c r="AE309" s="55" t="s">
        <v>49</v>
      </c>
      <c r="AF309" s="72" t="s">
        <v>56</v>
      </c>
      <c r="AG309" s="72" t="s">
        <v>57</v>
      </c>
      <c r="AH309" s="72" t="s">
        <v>58</v>
      </c>
      <c r="AI309" s="54" t="s">
        <v>56</v>
      </c>
      <c r="AJ309" s="54" t="s">
        <v>60</v>
      </c>
      <c r="AK309" s="54" t="s">
        <v>61</v>
      </c>
    </row>
    <row r="310" spans="1:37" s="21" customFormat="1" ht="84" hidden="1">
      <c r="A310" s="2">
        <v>42102</v>
      </c>
      <c r="B310" s="67" t="s">
        <v>126</v>
      </c>
      <c r="C310" s="67" t="s">
        <v>83</v>
      </c>
      <c r="D310" s="67" t="s">
        <v>129</v>
      </c>
      <c r="E310" s="67" t="s">
        <v>43</v>
      </c>
      <c r="F310" s="2" t="s">
        <v>97</v>
      </c>
      <c r="G310" s="150">
        <v>2500000</v>
      </c>
      <c r="H310" s="2" t="s">
        <v>239</v>
      </c>
      <c r="I310" s="67" t="s">
        <v>1327</v>
      </c>
      <c r="J310" s="2" t="s">
        <v>1359</v>
      </c>
      <c r="K310" s="2" t="s">
        <v>46</v>
      </c>
      <c r="L310" s="67"/>
      <c r="M310" s="39" t="s">
        <v>1360</v>
      </c>
      <c r="N310" s="2">
        <v>80111600</v>
      </c>
      <c r="O310" s="67" t="s">
        <v>1358</v>
      </c>
      <c r="P310" s="45" t="s">
        <v>227</v>
      </c>
      <c r="Q310" s="46" t="s">
        <v>227</v>
      </c>
      <c r="R310" s="2">
        <v>1</v>
      </c>
      <c r="S310" s="45" t="s">
        <v>47</v>
      </c>
      <c r="T310" s="49" t="s">
        <v>186</v>
      </c>
      <c r="U310" s="94">
        <v>2500000</v>
      </c>
      <c r="V310" s="94">
        <v>2500000</v>
      </c>
      <c r="W310" s="46" t="s">
        <v>49</v>
      </c>
      <c r="X310" s="45" t="s">
        <v>50</v>
      </c>
      <c r="Y310" s="67" t="s">
        <v>1271</v>
      </c>
      <c r="Z310" s="2" t="s">
        <v>52</v>
      </c>
      <c r="AA310" s="1" t="s">
        <v>81</v>
      </c>
      <c r="AB310" s="67" t="s">
        <v>54</v>
      </c>
      <c r="AC310" s="76" t="s">
        <v>55</v>
      </c>
      <c r="AD310" s="55" t="s">
        <v>49</v>
      </c>
      <c r="AE310" s="55" t="s">
        <v>49</v>
      </c>
      <c r="AF310" s="72" t="s">
        <v>56</v>
      </c>
      <c r="AG310" s="72" t="s">
        <v>57</v>
      </c>
      <c r="AH310" s="72" t="s">
        <v>58</v>
      </c>
      <c r="AI310" s="54" t="s">
        <v>56</v>
      </c>
      <c r="AJ310" s="54" t="s">
        <v>60</v>
      </c>
      <c r="AK310" s="54" t="s">
        <v>61</v>
      </c>
    </row>
    <row r="311" spans="1:37" s="21" customFormat="1" ht="84" hidden="1">
      <c r="A311" s="2">
        <v>42102</v>
      </c>
      <c r="B311" s="67" t="s">
        <v>126</v>
      </c>
      <c r="C311" s="67" t="s">
        <v>83</v>
      </c>
      <c r="D311" s="67" t="s">
        <v>129</v>
      </c>
      <c r="E311" s="67" t="s">
        <v>43</v>
      </c>
      <c r="F311" s="2" t="s">
        <v>97</v>
      </c>
      <c r="G311" s="150">
        <v>2500000</v>
      </c>
      <c r="H311" s="2" t="s">
        <v>239</v>
      </c>
      <c r="I311" s="67" t="s">
        <v>1327</v>
      </c>
      <c r="J311" s="2" t="s">
        <v>1361</v>
      </c>
      <c r="K311" s="2" t="s">
        <v>46</v>
      </c>
      <c r="L311" s="67"/>
      <c r="M311" s="39" t="s">
        <v>1362</v>
      </c>
      <c r="N311" s="2">
        <v>80111600</v>
      </c>
      <c r="O311" s="67" t="s">
        <v>1358</v>
      </c>
      <c r="P311" s="45" t="s">
        <v>227</v>
      </c>
      <c r="Q311" s="46" t="s">
        <v>227</v>
      </c>
      <c r="R311" s="2">
        <v>1</v>
      </c>
      <c r="S311" s="45" t="s">
        <v>47</v>
      </c>
      <c r="T311" s="49" t="s">
        <v>186</v>
      </c>
      <c r="U311" s="94">
        <v>2500000</v>
      </c>
      <c r="V311" s="94">
        <v>2500000</v>
      </c>
      <c r="W311" s="46" t="s">
        <v>49</v>
      </c>
      <c r="X311" s="45" t="s">
        <v>50</v>
      </c>
      <c r="Y311" s="67" t="s">
        <v>1271</v>
      </c>
      <c r="Z311" s="2" t="s">
        <v>52</v>
      </c>
      <c r="AA311" s="1" t="s">
        <v>81</v>
      </c>
      <c r="AB311" s="67" t="s">
        <v>54</v>
      </c>
      <c r="AC311" s="76" t="s">
        <v>55</v>
      </c>
      <c r="AD311" s="55" t="s">
        <v>49</v>
      </c>
      <c r="AE311" s="55" t="s">
        <v>49</v>
      </c>
      <c r="AF311" s="72" t="s">
        <v>56</v>
      </c>
      <c r="AG311" s="72" t="s">
        <v>57</v>
      </c>
      <c r="AH311" s="72" t="s">
        <v>58</v>
      </c>
      <c r="AI311" s="54" t="s">
        <v>56</v>
      </c>
      <c r="AJ311" s="54" t="s">
        <v>60</v>
      </c>
      <c r="AK311" s="54" t="s">
        <v>61</v>
      </c>
    </row>
    <row r="312" spans="1:37" s="21" customFormat="1" ht="72" hidden="1">
      <c r="A312" s="2">
        <v>42102</v>
      </c>
      <c r="B312" s="67" t="s">
        <v>126</v>
      </c>
      <c r="C312" s="67" t="s">
        <v>83</v>
      </c>
      <c r="D312" s="67" t="s">
        <v>129</v>
      </c>
      <c r="E312" s="67" t="s">
        <v>43</v>
      </c>
      <c r="F312" s="2" t="s">
        <v>97</v>
      </c>
      <c r="G312" s="150">
        <v>2500000</v>
      </c>
      <c r="H312" s="2" t="s">
        <v>239</v>
      </c>
      <c r="I312" s="67" t="s">
        <v>1327</v>
      </c>
      <c r="J312" s="2" t="s">
        <v>1363</v>
      </c>
      <c r="K312" s="2" t="s">
        <v>46</v>
      </c>
      <c r="L312" s="67"/>
      <c r="M312" s="39" t="s">
        <v>1364</v>
      </c>
      <c r="N312" s="2">
        <v>80111600</v>
      </c>
      <c r="O312" s="67" t="s">
        <v>1365</v>
      </c>
      <c r="P312" s="45" t="s">
        <v>227</v>
      </c>
      <c r="Q312" s="46" t="s">
        <v>227</v>
      </c>
      <c r="R312" s="2">
        <v>1</v>
      </c>
      <c r="S312" s="45" t="s">
        <v>47</v>
      </c>
      <c r="T312" s="49" t="s">
        <v>186</v>
      </c>
      <c r="U312" s="94">
        <v>2500000</v>
      </c>
      <c r="V312" s="94">
        <v>2500000</v>
      </c>
      <c r="W312" s="46" t="s">
        <v>49</v>
      </c>
      <c r="X312" s="45" t="s">
        <v>50</v>
      </c>
      <c r="Y312" s="67" t="s">
        <v>1271</v>
      </c>
      <c r="Z312" s="2" t="s">
        <v>52</v>
      </c>
      <c r="AA312" s="1" t="s">
        <v>81</v>
      </c>
      <c r="AB312" s="67" t="s">
        <v>54</v>
      </c>
      <c r="AC312" s="76" t="s">
        <v>55</v>
      </c>
      <c r="AD312" s="55" t="s">
        <v>49</v>
      </c>
      <c r="AE312" s="55" t="s">
        <v>49</v>
      </c>
      <c r="AF312" s="72" t="s">
        <v>56</v>
      </c>
      <c r="AG312" s="72" t="s">
        <v>57</v>
      </c>
      <c r="AH312" s="72" t="s">
        <v>58</v>
      </c>
      <c r="AI312" s="54" t="s">
        <v>56</v>
      </c>
      <c r="AJ312" s="54" t="s">
        <v>60</v>
      </c>
      <c r="AK312" s="54" t="s">
        <v>61</v>
      </c>
    </row>
    <row r="313" spans="1:37" s="21" customFormat="1" ht="72" hidden="1">
      <c r="A313" s="2">
        <v>42102</v>
      </c>
      <c r="B313" s="67" t="s">
        <v>126</v>
      </c>
      <c r="C313" s="67" t="s">
        <v>83</v>
      </c>
      <c r="D313" s="67" t="s">
        <v>129</v>
      </c>
      <c r="E313" s="67" t="s">
        <v>43</v>
      </c>
      <c r="F313" s="2" t="s">
        <v>97</v>
      </c>
      <c r="G313" s="150">
        <v>2500000</v>
      </c>
      <c r="H313" s="2" t="s">
        <v>239</v>
      </c>
      <c r="I313" s="67" t="s">
        <v>1327</v>
      </c>
      <c r="J313" s="2" t="s">
        <v>1366</v>
      </c>
      <c r="K313" s="2" t="s">
        <v>46</v>
      </c>
      <c r="L313" s="67"/>
      <c r="M313" s="39" t="s">
        <v>1367</v>
      </c>
      <c r="N313" s="2">
        <v>80111600</v>
      </c>
      <c r="O313" s="67" t="s">
        <v>1365</v>
      </c>
      <c r="P313" s="45" t="s">
        <v>227</v>
      </c>
      <c r="Q313" s="46" t="s">
        <v>227</v>
      </c>
      <c r="R313" s="2">
        <v>1</v>
      </c>
      <c r="S313" s="45" t="s">
        <v>47</v>
      </c>
      <c r="T313" s="49" t="s">
        <v>186</v>
      </c>
      <c r="U313" s="94">
        <v>2500000</v>
      </c>
      <c r="V313" s="94">
        <v>2500000</v>
      </c>
      <c r="W313" s="46" t="s">
        <v>49</v>
      </c>
      <c r="X313" s="45" t="s">
        <v>50</v>
      </c>
      <c r="Y313" s="67" t="s">
        <v>1271</v>
      </c>
      <c r="Z313" s="2" t="s">
        <v>52</v>
      </c>
      <c r="AA313" s="1" t="s">
        <v>81</v>
      </c>
      <c r="AB313" s="67" t="s">
        <v>54</v>
      </c>
      <c r="AC313" s="76" t="s">
        <v>55</v>
      </c>
      <c r="AD313" s="55" t="s">
        <v>49</v>
      </c>
      <c r="AE313" s="55" t="s">
        <v>49</v>
      </c>
      <c r="AF313" s="72" t="s">
        <v>56</v>
      </c>
      <c r="AG313" s="72" t="s">
        <v>57</v>
      </c>
      <c r="AH313" s="72" t="s">
        <v>58</v>
      </c>
      <c r="AI313" s="54" t="s">
        <v>56</v>
      </c>
      <c r="AJ313" s="54" t="s">
        <v>60</v>
      </c>
      <c r="AK313" s="54" t="s">
        <v>61</v>
      </c>
    </row>
    <row r="314" spans="1:37" s="21" customFormat="1" ht="72" hidden="1">
      <c r="A314" s="2">
        <v>42102</v>
      </c>
      <c r="B314" s="67" t="s">
        <v>126</v>
      </c>
      <c r="C314" s="67" t="s">
        <v>87</v>
      </c>
      <c r="D314" s="67" t="s">
        <v>129</v>
      </c>
      <c r="E314" s="67" t="s">
        <v>43</v>
      </c>
      <c r="F314" s="2" t="s">
        <v>97</v>
      </c>
      <c r="G314" s="150">
        <v>7500000</v>
      </c>
      <c r="H314" s="2">
        <v>10.02</v>
      </c>
      <c r="I314" s="67" t="s">
        <v>1278</v>
      </c>
      <c r="J314" s="2" t="s">
        <v>1454</v>
      </c>
      <c r="K314" s="2" t="s">
        <v>46</v>
      </c>
      <c r="L314" s="2"/>
      <c r="M314" s="39" t="s">
        <v>1455</v>
      </c>
      <c r="N314" s="2">
        <v>80111600</v>
      </c>
      <c r="O314" s="67" t="s">
        <v>1456</v>
      </c>
      <c r="P314" s="45" t="s">
        <v>227</v>
      </c>
      <c r="Q314" s="46" t="s">
        <v>227</v>
      </c>
      <c r="R314" s="2">
        <v>2</v>
      </c>
      <c r="S314" s="45" t="s">
        <v>47</v>
      </c>
      <c r="T314" s="49" t="s">
        <v>84</v>
      </c>
      <c r="U314" s="94">
        <v>7500000</v>
      </c>
      <c r="V314" s="94">
        <v>7500000</v>
      </c>
      <c r="W314" s="46" t="s">
        <v>49</v>
      </c>
      <c r="X314" s="45" t="s">
        <v>50</v>
      </c>
      <c r="Y314" s="67" t="s">
        <v>1271</v>
      </c>
      <c r="Z314" s="2" t="s">
        <v>52</v>
      </c>
      <c r="AA314" s="1" t="s">
        <v>81</v>
      </c>
      <c r="AB314" s="67" t="s">
        <v>54</v>
      </c>
      <c r="AC314" s="76" t="s">
        <v>55</v>
      </c>
      <c r="AD314" s="55" t="s">
        <v>49</v>
      </c>
      <c r="AE314" s="55" t="s">
        <v>49</v>
      </c>
      <c r="AF314" s="72" t="s">
        <v>56</v>
      </c>
      <c r="AG314" s="72" t="s">
        <v>57</v>
      </c>
      <c r="AH314" s="72" t="s">
        <v>58</v>
      </c>
      <c r="AI314" s="54" t="s">
        <v>56</v>
      </c>
      <c r="AJ314" s="54" t="s">
        <v>60</v>
      </c>
      <c r="AK314" s="54" t="s">
        <v>61</v>
      </c>
    </row>
    <row r="315" spans="1:37" s="21" customFormat="1" ht="31.5" hidden="1" customHeight="1">
      <c r="A315" s="2">
        <v>42102</v>
      </c>
      <c r="B315" s="67" t="s">
        <v>126</v>
      </c>
      <c r="C315" s="67" t="s">
        <v>87</v>
      </c>
      <c r="D315" s="67" t="s">
        <v>129</v>
      </c>
      <c r="E315" s="67" t="s">
        <v>43</v>
      </c>
      <c r="F315" s="2" t="s">
        <v>827</v>
      </c>
      <c r="G315" s="150">
        <v>3350000</v>
      </c>
      <c r="H315" s="2">
        <v>10.02</v>
      </c>
      <c r="I315" s="67" t="s">
        <v>1278</v>
      </c>
      <c r="J315" s="546" t="s">
        <v>1457</v>
      </c>
      <c r="K315" s="546" t="s">
        <v>46</v>
      </c>
      <c r="L315" s="546"/>
      <c r="M315" s="588" t="s">
        <v>1458</v>
      </c>
      <c r="N315" s="546" t="s">
        <v>1463</v>
      </c>
      <c r="O315" s="546" t="s">
        <v>1459</v>
      </c>
      <c r="P315" s="551" t="s">
        <v>227</v>
      </c>
      <c r="Q315" s="585" t="s">
        <v>227</v>
      </c>
      <c r="R315" s="546">
        <v>2</v>
      </c>
      <c r="S315" s="551" t="s">
        <v>47</v>
      </c>
      <c r="T315" s="551" t="s">
        <v>186</v>
      </c>
      <c r="U315" s="602">
        <v>4682000</v>
      </c>
      <c r="V315" s="602">
        <v>4682000</v>
      </c>
      <c r="W315" s="585" t="s">
        <v>49</v>
      </c>
      <c r="X315" s="551" t="s">
        <v>50</v>
      </c>
      <c r="Y315" s="546" t="s">
        <v>1271</v>
      </c>
      <c r="Z315" s="546" t="s">
        <v>52</v>
      </c>
      <c r="AA315" s="600" t="s">
        <v>81</v>
      </c>
      <c r="AB315" s="546" t="s">
        <v>54</v>
      </c>
      <c r="AC315" s="593" t="s">
        <v>55</v>
      </c>
      <c r="AD315" s="569" t="s">
        <v>49</v>
      </c>
      <c r="AE315" s="569" t="s">
        <v>49</v>
      </c>
      <c r="AF315" s="573" t="s">
        <v>56</v>
      </c>
      <c r="AG315" s="573" t="s">
        <v>57</v>
      </c>
      <c r="AH315" s="573" t="s">
        <v>58</v>
      </c>
      <c r="AI315" s="577" t="s">
        <v>56</v>
      </c>
      <c r="AJ315" s="577" t="s">
        <v>60</v>
      </c>
      <c r="AK315" s="577" t="s">
        <v>61</v>
      </c>
    </row>
    <row r="316" spans="1:37" s="21" customFormat="1" ht="84" hidden="1">
      <c r="A316" s="2">
        <v>42102</v>
      </c>
      <c r="B316" s="67" t="s">
        <v>126</v>
      </c>
      <c r="C316" s="67" t="s">
        <v>87</v>
      </c>
      <c r="D316" s="67" t="s">
        <v>129</v>
      </c>
      <c r="E316" s="67" t="s">
        <v>43</v>
      </c>
      <c r="F316" s="2" t="s">
        <v>107</v>
      </c>
      <c r="G316" s="150">
        <v>60000</v>
      </c>
      <c r="H316" s="2">
        <v>10.02</v>
      </c>
      <c r="I316" s="67" t="s">
        <v>1278</v>
      </c>
      <c r="J316" s="547"/>
      <c r="K316" s="547"/>
      <c r="L316" s="547"/>
      <c r="M316" s="589"/>
      <c r="N316" s="547"/>
      <c r="O316" s="547"/>
      <c r="P316" s="552"/>
      <c r="Q316" s="586"/>
      <c r="R316" s="547"/>
      <c r="S316" s="552"/>
      <c r="T316" s="616"/>
      <c r="U316" s="603"/>
      <c r="V316" s="603"/>
      <c r="W316" s="586"/>
      <c r="X316" s="552"/>
      <c r="Y316" s="547"/>
      <c r="Z316" s="547"/>
      <c r="AA316" s="709"/>
      <c r="AB316" s="547"/>
      <c r="AC316" s="594"/>
      <c r="AD316" s="570"/>
      <c r="AE316" s="570"/>
      <c r="AF316" s="574"/>
      <c r="AG316" s="574"/>
      <c r="AH316" s="574"/>
      <c r="AI316" s="578"/>
      <c r="AJ316" s="578"/>
      <c r="AK316" s="578"/>
    </row>
    <row r="317" spans="1:37" s="21" customFormat="1" ht="36" hidden="1">
      <c r="A317" s="2">
        <v>42102</v>
      </c>
      <c r="B317" s="67" t="s">
        <v>126</v>
      </c>
      <c r="C317" s="67" t="s">
        <v>87</v>
      </c>
      <c r="D317" s="67" t="s">
        <v>129</v>
      </c>
      <c r="E317" s="67" t="s">
        <v>43</v>
      </c>
      <c r="F317" s="2" t="s">
        <v>79</v>
      </c>
      <c r="G317" s="150">
        <v>2786500</v>
      </c>
      <c r="H317" s="2">
        <v>10.02</v>
      </c>
      <c r="I317" s="67" t="s">
        <v>1278</v>
      </c>
      <c r="J317" s="2" t="s">
        <v>1460</v>
      </c>
      <c r="K317" s="2" t="s">
        <v>49</v>
      </c>
      <c r="L317" s="377"/>
      <c r="M317" s="39" t="s">
        <v>1461</v>
      </c>
      <c r="N317" s="2" t="s">
        <v>84</v>
      </c>
      <c r="O317" s="67" t="s">
        <v>1462</v>
      </c>
      <c r="P317" s="45" t="s">
        <v>227</v>
      </c>
      <c r="Q317" s="46" t="s">
        <v>227</v>
      </c>
      <c r="R317" s="2">
        <v>6</v>
      </c>
      <c r="S317" s="45" t="s">
        <v>47</v>
      </c>
      <c r="T317" s="49" t="s">
        <v>84</v>
      </c>
      <c r="U317" s="94">
        <v>2786500</v>
      </c>
      <c r="V317" s="94">
        <v>2786500</v>
      </c>
      <c r="W317" s="46" t="s">
        <v>49</v>
      </c>
      <c r="X317" s="45" t="s">
        <v>50</v>
      </c>
      <c r="Y317" s="67" t="s">
        <v>81</v>
      </c>
      <c r="Z317" s="2" t="s">
        <v>345</v>
      </c>
      <c r="AA317" s="1" t="s">
        <v>81</v>
      </c>
      <c r="AB317" s="67" t="s">
        <v>54</v>
      </c>
      <c r="AC317" s="76" t="s">
        <v>347</v>
      </c>
      <c r="AD317" s="55" t="s">
        <v>49</v>
      </c>
      <c r="AE317" s="55" t="s">
        <v>49</v>
      </c>
      <c r="AF317" s="72" t="s">
        <v>56</v>
      </c>
      <c r="AG317" s="72" t="s">
        <v>57</v>
      </c>
      <c r="AH317" s="72" t="s">
        <v>58</v>
      </c>
      <c r="AI317" s="54" t="s">
        <v>56</v>
      </c>
      <c r="AJ317" s="54" t="s">
        <v>60</v>
      </c>
      <c r="AK317" s="54" t="s">
        <v>61</v>
      </c>
    </row>
    <row r="318" spans="1:37" s="21" customFormat="1" ht="72" hidden="1">
      <c r="A318" s="2">
        <v>42102</v>
      </c>
      <c r="B318" s="67" t="s">
        <v>126</v>
      </c>
      <c r="C318" s="67" t="s">
        <v>87</v>
      </c>
      <c r="D318" s="67" t="s">
        <v>129</v>
      </c>
      <c r="E318" s="67" t="s">
        <v>43</v>
      </c>
      <c r="F318" s="2" t="s">
        <v>97</v>
      </c>
      <c r="G318" s="150">
        <v>5000000</v>
      </c>
      <c r="H318" s="2">
        <v>10.02</v>
      </c>
      <c r="I318" s="67" t="str">
        <f>IFERROR(VLOOKUP(H318,[1]Listas!$B$124:$C$141,2,FALSE),"")</f>
        <v>Aportes de la Nacion - Inversion</v>
      </c>
      <c r="J318" s="2" t="s">
        <v>1545</v>
      </c>
      <c r="K318" s="2" t="s">
        <v>46</v>
      </c>
      <c r="L318" s="289"/>
      <c r="M318" s="39" t="str">
        <f t="shared" ref="M318:M323" si="0">"INV-"&amp;A318&amp;"-"&amp;J318</f>
        <v>INV-42102-296</v>
      </c>
      <c r="N318" s="2">
        <v>80111600</v>
      </c>
      <c r="O318" s="67" t="s">
        <v>1546</v>
      </c>
      <c r="P318" s="45" t="s">
        <v>341</v>
      </c>
      <c r="Q318" s="46" t="s">
        <v>341</v>
      </c>
      <c r="R318" s="2">
        <v>1</v>
      </c>
      <c r="S318" s="45" t="s">
        <v>47</v>
      </c>
      <c r="T318" s="43" t="s">
        <v>186</v>
      </c>
      <c r="U318" s="278">
        <f>+G318</f>
        <v>5000000</v>
      </c>
      <c r="V318" s="278">
        <f t="shared" ref="V318:V323" si="1">+U318</f>
        <v>5000000</v>
      </c>
      <c r="W318" s="46" t="s">
        <v>49</v>
      </c>
      <c r="X318" s="45" t="s">
        <v>50</v>
      </c>
      <c r="Y318" s="67" t="s">
        <v>1271</v>
      </c>
      <c r="Z318" s="2" t="s">
        <v>52</v>
      </c>
      <c r="AA318" s="1" t="s">
        <v>81</v>
      </c>
      <c r="AB318" s="67" t="s">
        <v>54</v>
      </c>
      <c r="AC318" s="76" t="s">
        <v>55</v>
      </c>
      <c r="AD318" s="55" t="s">
        <v>49</v>
      </c>
      <c r="AE318" s="55" t="s">
        <v>49</v>
      </c>
      <c r="AF318" s="72" t="s">
        <v>56</v>
      </c>
      <c r="AG318" s="72" t="s">
        <v>57</v>
      </c>
      <c r="AH318" s="72" t="s">
        <v>58</v>
      </c>
      <c r="AI318" s="54" t="s">
        <v>56</v>
      </c>
      <c r="AJ318" s="54" t="s">
        <v>60</v>
      </c>
      <c r="AK318" s="54" t="s">
        <v>61</v>
      </c>
    </row>
    <row r="319" spans="1:37" s="21" customFormat="1" ht="48" hidden="1">
      <c r="A319" s="2">
        <v>42102</v>
      </c>
      <c r="B319" s="67" t="s">
        <v>126</v>
      </c>
      <c r="C319" s="67" t="s">
        <v>87</v>
      </c>
      <c r="D319" s="67" t="s">
        <v>129</v>
      </c>
      <c r="E319" s="67" t="s">
        <v>43</v>
      </c>
      <c r="F319" s="2" t="s">
        <v>827</v>
      </c>
      <c r="G319" s="150">
        <v>2011100</v>
      </c>
      <c r="H319" s="2">
        <v>10.02</v>
      </c>
      <c r="I319" s="67" t="str">
        <f>IFERROR(VLOOKUP(H319,[1]Listas!$B$124:$C$141,2,FALSE),"")</f>
        <v>Aportes de la Nacion - Inversion</v>
      </c>
      <c r="J319" s="2" t="s">
        <v>1547</v>
      </c>
      <c r="K319" s="2" t="s">
        <v>46</v>
      </c>
      <c r="L319" s="289"/>
      <c r="M319" s="39" t="str">
        <f t="shared" si="0"/>
        <v>INV-42102-297</v>
      </c>
      <c r="N319" s="2">
        <v>80111600</v>
      </c>
      <c r="O319" s="67" t="s">
        <v>1548</v>
      </c>
      <c r="P319" s="45" t="s">
        <v>341</v>
      </c>
      <c r="Q319" s="46" t="s">
        <v>341</v>
      </c>
      <c r="R319" s="2">
        <v>1</v>
      </c>
      <c r="S319" s="45" t="s">
        <v>47</v>
      </c>
      <c r="T319" s="43" t="s">
        <v>186</v>
      </c>
      <c r="U319" s="278">
        <f>+G319</f>
        <v>2011100</v>
      </c>
      <c r="V319" s="278">
        <f t="shared" si="1"/>
        <v>2011100</v>
      </c>
      <c r="W319" s="46" t="s">
        <v>49</v>
      </c>
      <c r="X319" s="45" t="s">
        <v>50</v>
      </c>
      <c r="Y319" s="67" t="s">
        <v>1271</v>
      </c>
      <c r="Z319" s="2" t="s">
        <v>52</v>
      </c>
      <c r="AA319" s="1" t="s">
        <v>81</v>
      </c>
      <c r="AB319" s="67" t="s">
        <v>54</v>
      </c>
      <c r="AC319" s="76" t="s">
        <v>55</v>
      </c>
      <c r="AD319" s="55" t="s">
        <v>49</v>
      </c>
      <c r="AE319" s="55" t="s">
        <v>49</v>
      </c>
      <c r="AF319" s="72" t="s">
        <v>56</v>
      </c>
      <c r="AG319" s="72" t="s">
        <v>57</v>
      </c>
      <c r="AH319" s="72" t="s">
        <v>58</v>
      </c>
      <c r="AI319" s="54" t="s">
        <v>56</v>
      </c>
      <c r="AJ319" s="54" t="s">
        <v>60</v>
      </c>
      <c r="AK319" s="54" t="s">
        <v>61</v>
      </c>
    </row>
    <row r="320" spans="1:37" s="21" customFormat="1" ht="48" hidden="1">
      <c r="A320" s="2">
        <v>42102</v>
      </c>
      <c r="B320" s="67" t="s">
        <v>126</v>
      </c>
      <c r="C320" s="67" t="s">
        <v>87</v>
      </c>
      <c r="D320" s="67" t="s">
        <v>129</v>
      </c>
      <c r="E320" s="67" t="s">
        <v>43</v>
      </c>
      <c r="F320" s="2" t="s">
        <v>97</v>
      </c>
      <c r="G320" s="150">
        <v>2598000</v>
      </c>
      <c r="H320" s="2">
        <v>10.02</v>
      </c>
      <c r="I320" s="67" t="str">
        <f>IFERROR(VLOOKUP(H320,[1]Listas!$B$124:$C$141,2,FALSE),"")</f>
        <v>Aportes de la Nacion - Inversion</v>
      </c>
      <c r="J320" s="2" t="s">
        <v>1549</v>
      </c>
      <c r="K320" s="2" t="s">
        <v>46</v>
      </c>
      <c r="L320" s="289"/>
      <c r="M320" s="39" t="str">
        <f t="shared" si="0"/>
        <v>INV-42102-298</v>
      </c>
      <c r="N320" s="2">
        <v>80111600</v>
      </c>
      <c r="O320" s="67" t="s">
        <v>1550</v>
      </c>
      <c r="P320" s="45" t="s">
        <v>232</v>
      </c>
      <c r="Q320" s="46" t="s">
        <v>232</v>
      </c>
      <c r="R320" s="2">
        <v>1</v>
      </c>
      <c r="S320" s="45" t="s">
        <v>47</v>
      </c>
      <c r="T320" s="43" t="s">
        <v>186</v>
      </c>
      <c r="U320" s="278">
        <f>+G320</f>
        <v>2598000</v>
      </c>
      <c r="V320" s="278">
        <f t="shared" si="1"/>
        <v>2598000</v>
      </c>
      <c r="W320" s="46" t="s">
        <v>49</v>
      </c>
      <c r="X320" s="45" t="s">
        <v>50</v>
      </c>
      <c r="Y320" s="67" t="s">
        <v>1271</v>
      </c>
      <c r="Z320" s="2" t="s">
        <v>52</v>
      </c>
      <c r="AA320" s="1" t="s">
        <v>81</v>
      </c>
      <c r="AB320" s="67" t="s">
        <v>54</v>
      </c>
      <c r="AC320" s="76" t="s">
        <v>55</v>
      </c>
      <c r="AD320" s="55" t="s">
        <v>49</v>
      </c>
      <c r="AE320" s="55" t="s">
        <v>49</v>
      </c>
      <c r="AF320" s="72" t="s">
        <v>56</v>
      </c>
      <c r="AG320" s="72" t="s">
        <v>57</v>
      </c>
      <c r="AH320" s="72" t="s">
        <v>58</v>
      </c>
      <c r="AI320" s="54" t="s">
        <v>56</v>
      </c>
      <c r="AJ320" s="54" t="s">
        <v>60</v>
      </c>
      <c r="AK320" s="54" t="s">
        <v>61</v>
      </c>
    </row>
    <row r="321" spans="1:37" s="21" customFormat="1" ht="36" hidden="1">
      <c r="A321" s="2">
        <v>42102</v>
      </c>
      <c r="B321" s="67" t="s">
        <v>126</v>
      </c>
      <c r="C321" s="67" t="s">
        <v>87</v>
      </c>
      <c r="D321" s="67" t="s">
        <v>129</v>
      </c>
      <c r="E321" s="67" t="s">
        <v>43</v>
      </c>
      <c r="F321" s="2" t="s">
        <v>79</v>
      </c>
      <c r="G321" s="150">
        <v>2847000</v>
      </c>
      <c r="H321" s="2">
        <v>10.02</v>
      </c>
      <c r="I321" s="67" t="str">
        <f>IFERROR(VLOOKUP(H321,[1]Listas!$B$124:$C$141,2,FALSE),"")</f>
        <v>Aportes de la Nacion - Inversion</v>
      </c>
      <c r="J321" s="2" t="s">
        <v>1551</v>
      </c>
      <c r="K321" s="2" t="s">
        <v>49</v>
      </c>
      <c r="L321" s="289"/>
      <c r="M321" s="39" t="str">
        <f t="shared" si="0"/>
        <v>INV-42102-299</v>
      </c>
      <c r="N321" s="2" t="s">
        <v>84</v>
      </c>
      <c r="O321" s="67" t="s">
        <v>1552</v>
      </c>
      <c r="P321" s="45" t="s">
        <v>232</v>
      </c>
      <c r="Q321" s="46" t="s">
        <v>232</v>
      </c>
      <c r="R321" s="2">
        <v>4</v>
      </c>
      <c r="S321" s="45" t="s">
        <v>47</v>
      </c>
      <c r="T321" s="49" t="s">
        <v>84</v>
      </c>
      <c r="U321" s="94">
        <f>+G321</f>
        <v>2847000</v>
      </c>
      <c r="V321" s="94">
        <f t="shared" si="1"/>
        <v>2847000</v>
      </c>
      <c r="W321" s="46" t="s">
        <v>49</v>
      </c>
      <c r="X321" s="45" t="s">
        <v>50</v>
      </c>
      <c r="Y321" s="67" t="s">
        <v>81</v>
      </c>
      <c r="Z321" s="2" t="s">
        <v>345</v>
      </c>
      <c r="AA321" s="1" t="s">
        <v>81</v>
      </c>
      <c r="AB321" s="67" t="s">
        <v>54</v>
      </c>
      <c r="AC321" s="76" t="s">
        <v>347</v>
      </c>
      <c r="AD321" s="55" t="s">
        <v>49</v>
      </c>
      <c r="AE321" s="55" t="s">
        <v>49</v>
      </c>
      <c r="AF321" s="72" t="s">
        <v>56</v>
      </c>
      <c r="AG321" s="72" t="s">
        <v>57</v>
      </c>
      <c r="AH321" s="72" t="s">
        <v>58</v>
      </c>
      <c r="AI321" s="54" t="s">
        <v>56</v>
      </c>
      <c r="AJ321" s="54" t="s">
        <v>60</v>
      </c>
      <c r="AK321" s="54" t="s">
        <v>61</v>
      </c>
    </row>
    <row r="322" spans="1:37" s="21" customFormat="1" ht="36" hidden="1">
      <c r="A322" s="2">
        <v>42102</v>
      </c>
      <c r="B322" s="67" t="s">
        <v>126</v>
      </c>
      <c r="C322" s="67" t="s">
        <v>87</v>
      </c>
      <c r="D322" s="67" t="s">
        <v>129</v>
      </c>
      <c r="E322" s="67" t="s">
        <v>43</v>
      </c>
      <c r="F322" s="2" t="s">
        <v>79</v>
      </c>
      <c r="G322" s="150">
        <v>2847000</v>
      </c>
      <c r="H322" s="2">
        <v>10.02</v>
      </c>
      <c r="I322" s="67" t="str">
        <f>IFERROR(VLOOKUP(H322,[1]Listas!$B$124:$C$141,2,FALSE),"")</f>
        <v>Aportes de la Nacion - Inversion</v>
      </c>
      <c r="J322" s="2" t="s">
        <v>1553</v>
      </c>
      <c r="K322" s="2" t="s">
        <v>49</v>
      </c>
      <c r="L322" s="289"/>
      <c r="M322" s="39" t="str">
        <f t="shared" si="0"/>
        <v>INV-42102-300</v>
      </c>
      <c r="N322" s="2" t="s">
        <v>84</v>
      </c>
      <c r="O322" s="67" t="s">
        <v>1554</v>
      </c>
      <c r="P322" s="45" t="s">
        <v>232</v>
      </c>
      <c r="Q322" s="46" t="s">
        <v>232</v>
      </c>
      <c r="R322" s="2">
        <v>4</v>
      </c>
      <c r="S322" s="45" t="s">
        <v>47</v>
      </c>
      <c r="T322" s="49" t="s">
        <v>84</v>
      </c>
      <c r="U322" s="94">
        <f>+G322</f>
        <v>2847000</v>
      </c>
      <c r="V322" s="94">
        <f t="shared" si="1"/>
        <v>2847000</v>
      </c>
      <c r="W322" s="46" t="s">
        <v>49</v>
      </c>
      <c r="X322" s="45" t="s">
        <v>50</v>
      </c>
      <c r="Y322" s="67" t="s">
        <v>81</v>
      </c>
      <c r="Z322" s="2" t="s">
        <v>345</v>
      </c>
      <c r="AA322" s="1" t="s">
        <v>81</v>
      </c>
      <c r="AB322" s="67" t="s">
        <v>54</v>
      </c>
      <c r="AC322" s="76" t="s">
        <v>347</v>
      </c>
      <c r="AD322" s="55" t="s">
        <v>49</v>
      </c>
      <c r="AE322" s="55" t="s">
        <v>49</v>
      </c>
      <c r="AF322" s="72" t="s">
        <v>56</v>
      </c>
      <c r="AG322" s="72" t="s">
        <v>57</v>
      </c>
      <c r="AH322" s="72" t="s">
        <v>58</v>
      </c>
      <c r="AI322" s="54" t="s">
        <v>56</v>
      </c>
      <c r="AJ322" s="54" t="s">
        <v>60</v>
      </c>
      <c r="AK322" s="54" t="s">
        <v>61</v>
      </c>
    </row>
    <row r="323" spans="1:37" s="21" customFormat="1" ht="36" hidden="1">
      <c r="A323" s="2">
        <v>42102</v>
      </c>
      <c r="B323" s="67" t="s">
        <v>126</v>
      </c>
      <c r="C323" s="67" t="s">
        <v>87</v>
      </c>
      <c r="D323" s="67" t="s">
        <v>129</v>
      </c>
      <c r="E323" s="67" t="s">
        <v>43</v>
      </c>
      <c r="F323" s="2" t="s">
        <v>79</v>
      </c>
      <c r="G323" s="150">
        <v>2847000</v>
      </c>
      <c r="H323" s="2">
        <v>10.02</v>
      </c>
      <c r="I323" s="67" t="str">
        <f>IFERROR(VLOOKUP(H323,[1]Listas!$B$124:$C$141,2,FALSE),"")</f>
        <v>Aportes de la Nacion - Inversion</v>
      </c>
      <c r="J323" s="2" t="s">
        <v>1555</v>
      </c>
      <c r="K323" s="2" t="s">
        <v>49</v>
      </c>
      <c r="L323" s="289"/>
      <c r="M323" s="39" t="str">
        <f t="shared" si="0"/>
        <v>INV-42102-301</v>
      </c>
      <c r="N323" s="2" t="s">
        <v>84</v>
      </c>
      <c r="O323" s="67" t="s">
        <v>1556</v>
      </c>
      <c r="P323" s="45" t="s">
        <v>232</v>
      </c>
      <c r="Q323" s="46" t="s">
        <v>232</v>
      </c>
      <c r="R323" s="2">
        <v>4</v>
      </c>
      <c r="S323" s="45" t="s">
        <v>47</v>
      </c>
      <c r="T323" s="49" t="s">
        <v>84</v>
      </c>
      <c r="U323" s="94">
        <f>+G323</f>
        <v>2847000</v>
      </c>
      <c r="V323" s="94">
        <f t="shared" si="1"/>
        <v>2847000</v>
      </c>
      <c r="W323" s="46" t="s">
        <v>49</v>
      </c>
      <c r="X323" s="45" t="s">
        <v>50</v>
      </c>
      <c r="Y323" s="67" t="s">
        <v>81</v>
      </c>
      <c r="Z323" s="2" t="s">
        <v>345</v>
      </c>
      <c r="AA323" s="1" t="s">
        <v>81</v>
      </c>
      <c r="AB323" s="67" t="s">
        <v>54</v>
      </c>
      <c r="AC323" s="76" t="s">
        <v>347</v>
      </c>
      <c r="AD323" s="55" t="s">
        <v>49</v>
      </c>
      <c r="AE323" s="55" t="s">
        <v>49</v>
      </c>
      <c r="AF323" s="72" t="s">
        <v>56</v>
      </c>
      <c r="AG323" s="72" t="s">
        <v>57</v>
      </c>
      <c r="AH323" s="72" t="s">
        <v>58</v>
      </c>
      <c r="AI323" s="54" t="s">
        <v>56</v>
      </c>
      <c r="AJ323" s="54" t="s">
        <v>60</v>
      </c>
      <c r="AK323" s="54" t="s">
        <v>61</v>
      </c>
    </row>
    <row r="324" spans="1:37" s="21" customFormat="1" ht="72" hidden="1">
      <c r="A324" s="2">
        <v>42102</v>
      </c>
      <c r="B324" s="67" t="s">
        <v>126</v>
      </c>
      <c r="C324" s="67" t="s">
        <v>87</v>
      </c>
      <c r="D324" s="67" t="s">
        <v>129</v>
      </c>
      <c r="E324" s="67" t="s">
        <v>43</v>
      </c>
      <c r="F324" s="2" t="s">
        <v>79</v>
      </c>
      <c r="G324" s="152">
        <v>2750000</v>
      </c>
      <c r="H324" s="2">
        <v>10.02</v>
      </c>
      <c r="I324" s="67" t="s">
        <v>1278</v>
      </c>
      <c r="J324" s="2" t="s">
        <v>1636</v>
      </c>
      <c r="K324" s="351" t="s">
        <v>46</v>
      </c>
      <c r="L324" s="289"/>
      <c r="M324" s="42" t="s">
        <v>1637</v>
      </c>
      <c r="N324" s="48">
        <v>80111600</v>
      </c>
      <c r="O324" s="67" t="s">
        <v>1638</v>
      </c>
      <c r="P324" s="45" t="s">
        <v>232</v>
      </c>
      <c r="Q324" s="46" t="s">
        <v>232</v>
      </c>
      <c r="R324" s="2">
        <v>1</v>
      </c>
      <c r="S324" s="45" t="s">
        <v>47</v>
      </c>
      <c r="T324" s="49" t="s">
        <v>186</v>
      </c>
      <c r="U324" s="94">
        <v>2750000</v>
      </c>
      <c r="V324" s="94">
        <v>2750000</v>
      </c>
      <c r="W324" s="46" t="s">
        <v>49</v>
      </c>
      <c r="X324" s="45" t="s">
        <v>50</v>
      </c>
      <c r="Y324" s="67" t="s">
        <v>1271</v>
      </c>
      <c r="Z324" s="2" t="s">
        <v>52</v>
      </c>
      <c r="AA324" s="1" t="s">
        <v>81</v>
      </c>
      <c r="AB324" s="67" t="s">
        <v>54</v>
      </c>
      <c r="AC324" s="76" t="s">
        <v>55</v>
      </c>
      <c r="AD324" s="55" t="s">
        <v>49</v>
      </c>
      <c r="AE324" s="55" t="s">
        <v>49</v>
      </c>
      <c r="AF324" s="72" t="s">
        <v>56</v>
      </c>
      <c r="AG324" s="72" t="s">
        <v>57</v>
      </c>
      <c r="AH324" s="72" t="s">
        <v>58</v>
      </c>
      <c r="AI324" s="54" t="s">
        <v>56</v>
      </c>
      <c r="AJ324" s="54" t="s">
        <v>60</v>
      </c>
      <c r="AK324" s="54" t="s">
        <v>61</v>
      </c>
    </row>
    <row r="325" spans="1:37" s="21" customFormat="1" ht="36" hidden="1">
      <c r="A325" s="2">
        <v>42102</v>
      </c>
      <c r="B325" s="67" t="s">
        <v>126</v>
      </c>
      <c r="C325" s="67" t="s">
        <v>87</v>
      </c>
      <c r="D325" s="67" t="s">
        <v>129</v>
      </c>
      <c r="E325" s="67" t="s">
        <v>43</v>
      </c>
      <c r="F325" s="2" t="s">
        <v>97</v>
      </c>
      <c r="G325" s="152">
        <v>12000000</v>
      </c>
      <c r="H325" s="2">
        <v>10.02</v>
      </c>
      <c r="I325" s="67" t="s">
        <v>1278</v>
      </c>
      <c r="J325" s="2" t="s">
        <v>1639</v>
      </c>
      <c r="K325" s="351" t="s">
        <v>46</v>
      </c>
      <c r="L325" s="289"/>
      <c r="M325" s="42" t="s">
        <v>1640</v>
      </c>
      <c r="N325" s="48">
        <v>80111600</v>
      </c>
      <c r="O325" s="67" t="s">
        <v>1641</v>
      </c>
      <c r="P325" s="45" t="s">
        <v>82</v>
      </c>
      <c r="Q325" s="46" t="s">
        <v>82</v>
      </c>
      <c r="R325" s="2">
        <v>2</v>
      </c>
      <c r="S325" s="45" t="s">
        <v>47</v>
      </c>
      <c r="T325" s="49" t="s">
        <v>186</v>
      </c>
      <c r="U325" s="94">
        <v>12000000</v>
      </c>
      <c r="V325" s="94">
        <v>12000000</v>
      </c>
      <c r="W325" s="46" t="s">
        <v>49</v>
      </c>
      <c r="X325" s="45" t="s">
        <v>50</v>
      </c>
      <c r="Y325" s="67" t="s">
        <v>1271</v>
      </c>
      <c r="Z325" s="2" t="s">
        <v>52</v>
      </c>
      <c r="AA325" s="1" t="s">
        <v>81</v>
      </c>
      <c r="AB325" s="67" t="s">
        <v>54</v>
      </c>
      <c r="AC325" s="76" t="s">
        <v>55</v>
      </c>
      <c r="AD325" s="55" t="s">
        <v>49</v>
      </c>
      <c r="AE325" s="55" t="s">
        <v>49</v>
      </c>
      <c r="AF325" s="72" t="s">
        <v>56</v>
      </c>
      <c r="AG325" s="72" t="s">
        <v>57</v>
      </c>
      <c r="AH325" s="72" t="s">
        <v>58</v>
      </c>
      <c r="AI325" s="54" t="s">
        <v>56</v>
      </c>
      <c r="AJ325" s="54" t="s">
        <v>60</v>
      </c>
      <c r="AK325" s="54" t="s">
        <v>61</v>
      </c>
    </row>
    <row r="326" spans="1:37" s="21" customFormat="1" ht="60" hidden="1">
      <c r="A326" s="2">
        <v>42102</v>
      </c>
      <c r="B326" s="67" t="s">
        <v>126</v>
      </c>
      <c r="C326" s="67" t="s">
        <v>1642</v>
      </c>
      <c r="D326" s="67" t="s">
        <v>129</v>
      </c>
      <c r="E326" s="67" t="s">
        <v>43</v>
      </c>
      <c r="F326" s="2" t="s">
        <v>79</v>
      </c>
      <c r="G326" s="152">
        <v>15750000</v>
      </c>
      <c r="H326" s="2">
        <v>10.02</v>
      </c>
      <c r="I326" s="67" t="s">
        <v>1278</v>
      </c>
      <c r="J326" s="2" t="s">
        <v>1643</v>
      </c>
      <c r="K326" s="351" t="s">
        <v>46</v>
      </c>
      <c r="L326" s="289"/>
      <c r="M326" s="42" t="s">
        <v>1644</v>
      </c>
      <c r="N326" s="48">
        <v>80111600</v>
      </c>
      <c r="O326" s="67" t="s">
        <v>1645</v>
      </c>
      <c r="P326" s="45" t="s">
        <v>108</v>
      </c>
      <c r="Q326" s="46" t="s">
        <v>108</v>
      </c>
      <c r="R326" s="2">
        <v>3</v>
      </c>
      <c r="S326" s="45" t="s">
        <v>47</v>
      </c>
      <c r="T326" s="49" t="s">
        <v>186</v>
      </c>
      <c r="U326" s="94">
        <v>15750000</v>
      </c>
      <c r="V326" s="94">
        <v>15750000</v>
      </c>
      <c r="W326" s="46" t="s">
        <v>49</v>
      </c>
      <c r="X326" s="45" t="s">
        <v>50</v>
      </c>
      <c r="Y326" s="67" t="s">
        <v>1271</v>
      </c>
      <c r="Z326" s="2" t="s">
        <v>52</v>
      </c>
      <c r="AA326" s="1" t="s">
        <v>81</v>
      </c>
      <c r="AB326" s="67" t="s">
        <v>54</v>
      </c>
      <c r="AC326" s="76" t="s">
        <v>55</v>
      </c>
      <c r="AD326" s="55" t="s">
        <v>49</v>
      </c>
      <c r="AE326" s="55" t="s">
        <v>49</v>
      </c>
      <c r="AF326" s="72" t="s">
        <v>56</v>
      </c>
      <c r="AG326" s="72" t="s">
        <v>57</v>
      </c>
      <c r="AH326" s="72" t="s">
        <v>58</v>
      </c>
      <c r="AI326" s="54" t="s">
        <v>56</v>
      </c>
      <c r="AJ326" s="54" t="s">
        <v>60</v>
      </c>
      <c r="AK326" s="54" t="s">
        <v>61</v>
      </c>
    </row>
    <row r="327" spans="1:37" s="21" customFormat="1" ht="84" hidden="1">
      <c r="A327" s="2">
        <v>42102</v>
      </c>
      <c r="B327" s="67" t="s">
        <v>126</v>
      </c>
      <c r="C327" s="67" t="s">
        <v>87</v>
      </c>
      <c r="D327" s="67" t="s">
        <v>129</v>
      </c>
      <c r="E327" s="67" t="s">
        <v>43</v>
      </c>
      <c r="F327" s="2" t="s">
        <v>97</v>
      </c>
      <c r="G327" s="152">
        <v>17500000</v>
      </c>
      <c r="H327" s="2">
        <v>10.02</v>
      </c>
      <c r="I327" s="67" t="s">
        <v>1278</v>
      </c>
      <c r="J327" s="2" t="s">
        <v>1646</v>
      </c>
      <c r="K327" s="351" t="s">
        <v>46</v>
      </c>
      <c r="L327" s="289"/>
      <c r="M327" s="42" t="s">
        <v>1647</v>
      </c>
      <c r="N327" s="48">
        <v>80111600</v>
      </c>
      <c r="O327" s="67" t="s">
        <v>1648</v>
      </c>
      <c r="P327" s="45" t="s">
        <v>108</v>
      </c>
      <c r="Q327" s="46" t="s">
        <v>108</v>
      </c>
      <c r="R327" s="2">
        <v>3</v>
      </c>
      <c r="S327" s="45" t="s">
        <v>47</v>
      </c>
      <c r="T327" s="49" t="s">
        <v>186</v>
      </c>
      <c r="U327" s="94">
        <v>17500000</v>
      </c>
      <c r="V327" s="94">
        <v>17500000</v>
      </c>
      <c r="W327" s="46" t="s">
        <v>49</v>
      </c>
      <c r="X327" s="45" t="s">
        <v>50</v>
      </c>
      <c r="Y327" s="67" t="s">
        <v>1271</v>
      </c>
      <c r="Z327" s="2" t="s">
        <v>52</v>
      </c>
      <c r="AA327" s="1" t="s">
        <v>81</v>
      </c>
      <c r="AB327" s="67" t="s">
        <v>54</v>
      </c>
      <c r="AC327" s="76" t="s">
        <v>55</v>
      </c>
      <c r="AD327" s="55" t="s">
        <v>49</v>
      </c>
      <c r="AE327" s="55" t="s">
        <v>49</v>
      </c>
      <c r="AF327" s="72" t="s">
        <v>56</v>
      </c>
      <c r="AG327" s="72" t="s">
        <v>57</v>
      </c>
      <c r="AH327" s="72" t="s">
        <v>58</v>
      </c>
      <c r="AI327" s="54" t="s">
        <v>56</v>
      </c>
      <c r="AJ327" s="54" t="s">
        <v>60</v>
      </c>
      <c r="AK327" s="54" t="s">
        <v>61</v>
      </c>
    </row>
    <row r="328" spans="1:37" s="21" customFormat="1" ht="84" hidden="1">
      <c r="A328" s="2">
        <v>42102</v>
      </c>
      <c r="B328" s="67" t="s">
        <v>126</v>
      </c>
      <c r="C328" s="67" t="s">
        <v>1649</v>
      </c>
      <c r="D328" s="67" t="s">
        <v>129</v>
      </c>
      <c r="E328" s="67" t="s">
        <v>43</v>
      </c>
      <c r="F328" s="2" t="s">
        <v>97</v>
      </c>
      <c r="G328" s="152">
        <v>8750000</v>
      </c>
      <c r="H328" s="2">
        <v>10.02</v>
      </c>
      <c r="I328" s="67" t="s">
        <v>1278</v>
      </c>
      <c r="J328" s="2" t="s">
        <v>1650</v>
      </c>
      <c r="K328" s="351" t="s">
        <v>46</v>
      </c>
      <c r="L328" s="289"/>
      <c r="M328" s="42" t="s">
        <v>1651</v>
      </c>
      <c r="N328" s="48">
        <v>80111600</v>
      </c>
      <c r="O328" s="67" t="s">
        <v>1652</v>
      </c>
      <c r="P328" s="45" t="s">
        <v>108</v>
      </c>
      <c r="Q328" s="46" t="s">
        <v>108</v>
      </c>
      <c r="R328" s="2">
        <v>3</v>
      </c>
      <c r="S328" s="45" t="s">
        <v>47</v>
      </c>
      <c r="T328" s="49" t="s">
        <v>186</v>
      </c>
      <c r="U328" s="94">
        <v>8750000</v>
      </c>
      <c r="V328" s="94">
        <v>8750000</v>
      </c>
      <c r="W328" s="46" t="s">
        <v>49</v>
      </c>
      <c r="X328" s="45" t="s">
        <v>50</v>
      </c>
      <c r="Y328" s="67" t="s">
        <v>1271</v>
      </c>
      <c r="Z328" s="2" t="s">
        <v>52</v>
      </c>
      <c r="AA328" s="1" t="s">
        <v>81</v>
      </c>
      <c r="AB328" s="67" t="s">
        <v>54</v>
      </c>
      <c r="AC328" s="76" t="s">
        <v>55</v>
      </c>
      <c r="AD328" s="55" t="s">
        <v>49</v>
      </c>
      <c r="AE328" s="55" t="s">
        <v>49</v>
      </c>
      <c r="AF328" s="72" t="s">
        <v>56</v>
      </c>
      <c r="AG328" s="72" t="s">
        <v>57</v>
      </c>
      <c r="AH328" s="72" t="s">
        <v>58</v>
      </c>
      <c r="AI328" s="54" t="s">
        <v>56</v>
      </c>
      <c r="AJ328" s="54" t="s">
        <v>60</v>
      </c>
      <c r="AK328" s="54" t="s">
        <v>61</v>
      </c>
    </row>
    <row r="329" spans="1:37" s="21" customFormat="1" ht="84" hidden="1">
      <c r="A329" s="2">
        <v>42102</v>
      </c>
      <c r="B329" s="67" t="s">
        <v>126</v>
      </c>
      <c r="C329" s="67" t="s">
        <v>1653</v>
      </c>
      <c r="D329" s="67" t="s">
        <v>129</v>
      </c>
      <c r="E329" s="67" t="s">
        <v>43</v>
      </c>
      <c r="F329" s="2" t="s">
        <v>97</v>
      </c>
      <c r="G329" s="152">
        <v>6000000</v>
      </c>
      <c r="H329" s="2">
        <v>10.02</v>
      </c>
      <c r="I329" s="67" t="s">
        <v>1278</v>
      </c>
      <c r="J329" s="2" t="s">
        <v>1654</v>
      </c>
      <c r="K329" s="351" t="s">
        <v>46</v>
      </c>
      <c r="L329" s="289"/>
      <c r="M329" s="42" t="s">
        <v>1655</v>
      </c>
      <c r="N329" s="48">
        <v>80111600</v>
      </c>
      <c r="O329" s="67" t="s">
        <v>1656</v>
      </c>
      <c r="P329" s="45" t="s">
        <v>232</v>
      </c>
      <c r="Q329" s="46" t="s">
        <v>232</v>
      </c>
      <c r="R329" s="2">
        <v>4</v>
      </c>
      <c r="S329" s="45" t="s">
        <v>47</v>
      </c>
      <c r="T329" s="49" t="s">
        <v>186</v>
      </c>
      <c r="U329" s="94">
        <v>6000000</v>
      </c>
      <c r="V329" s="94">
        <v>6000000</v>
      </c>
      <c r="W329" s="46" t="s">
        <v>49</v>
      </c>
      <c r="X329" s="45" t="s">
        <v>50</v>
      </c>
      <c r="Y329" s="67" t="s">
        <v>1271</v>
      </c>
      <c r="Z329" s="2" t="s">
        <v>52</v>
      </c>
      <c r="AA329" s="1" t="s">
        <v>81</v>
      </c>
      <c r="AB329" s="67" t="s">
        <v>54</v>
      </c>
      <c r="AC329" s="76" t="s">
        <v>55</v>
      </c>
      <c r="AD329" s="55" t="s">
        <v>49</v>
      </c>
      <c r="AE329" s="55" t="s">
        <v>49</v>
      </c>
      <c r="AF329" s="72" t="s">
        <v>56</v>
      </c>
      <c r="AG329" s="72" t="s">
        <v>57</v>
      </c>
      <c r="AH329" s="72" t="s">
        <v>58</v>
      </c>
      <c r="AI329" s="54" t="s">
        <v>56</v>
      </c>
      <c r="AJ329" s="54" t="s">
        <v>60</v>
      </c>
      <c r="AK329" s="54" t="s">
        <v>61</v>
      </c>
    </row>
    <row r="330" spans="1:37" s="21" customFormat="1" ht="48" hidden="1">
      <c r="A330" s="2">
        <v>42102</v>
      </c>
      <c r="B330" s="67" t="s">
        <v>126</v>
      </c>
      <c r="C330" s="67" t="s">
        <v>83</v>
      </c>
      <c r="D330" s="67" t="s">
        <v>129</v>
      </c>
      <c r="E330" s="67" t="s">
        <v>43</v>
      </c>
      <c r="F330" s="2" t="s">
        <v>79</v>
      </c>
      <c r="G330" s="152">
        <v>4400000</v>
      </c>
      <c r="H330" s="2" t="s">
        <v>91</v>
      </c>
      <c r="I330" s="67" t="s">
        <v>1274</v>
      </c>
      <c r="J330" s="2" t="s">
        <v>1657</v>
      </c>
      <c r="K330" s="351" t="s">
        <v>46</v>
      </c>
      <c r="L330" s="289"/>
      <c r="M330" s="42" t="s">
        <v>1658</v>
      </c>
      <c r="N330" s="48">
        <v>80111600</v>
      </c>
      <c r="O330" s="67" t="s">
        <v>1659</v>
      </c>
      <c r="P330" s="45" t="s">
        <v>1660</v>
      </c>
      <c r="Q330" s="46" t="s">
        <v>1660</v>
      </c>
      <c r="R330" s="2">
        <v>6</v>
      </c>
      <c r="S330" s="45" t="s">
        <v>47</v>
      </c>
      <c r="T330" s="49" t="s">
        <v>186</v>
      </c>
      <c r="U330" s="94">
        <v>4400000</v>
      </c>
      <c r="V330" s="94">
        <v>4400000</v>
      </c>
      <c r="W330" s="46" t="s">
        <v>49</v>
      </c>
      <c r="X330" s="45" t="s">
        <v>50</v>
      </c>
      <c r="Y330" s="67" t="s">
        <v>1271</v>
      </c>
      <c r="Z330" s="2" t="s">
        <v>52</v>
      </c>
      <c r="AA330" s="1" t="s">
        <v>81</v>
      </c>
      <c r="AB330" s="67" t="s">
        <v>54</v>
      </c>
      <c r="AC330" s="76" t="s">
        <v>55</v>
      </c>
      <c r="AD330" s="55" t="s">
        <v>49</v>
      </c>
      <c r="AE330" s="55" t="s">
        <v>49</v>
      </c>
      <c r="AF330" s="72" t="s">
        <v>56</v>
      </c>
      <c r="AG330" s="72" t="s">
        <v>57</v>
      </c>
      <c r="AH330" s="72" t="s">
        <v>58</v>
      </c>
      <c r="AI330" s="54" t="s">
        <v>56</v>
      </c>
      <c r="AJ330" s="54" t="s">
        <v>60</v>
      </c>
      <c r="AK330" s="54" t="s">
        <v>61</v>
      </c>
    </row>
    <row r="331" spans="1:37" s="21" customFormat="1" ht="84" hidden="1">
      <c r="A331" s="2">
        <v>42102</v>
      </c>
      <c r="B331" s="67" t="s">
        <v>126</v>
      </c>
      <c r="C331" s="67" t="s">
        <v>83</v>
      </c>
      <c r="D331" s="67" t="s">
        <v>129</v>
      </c>
      <c r="E331" s="67" t="s">
        <v>43</v>
      </c>
      <c r="F331" s="2" t="s">
        <v>107</v>
      </c>
      <c r="G331" s="152">
        <v>13400000</v>
      </c>
      <c r="H331" s="2">
        <v>20.04</v>
      </c>
      <c r="I331" s="67" t="s">
        <v>1478</v>
      </c>
      <c r="J331" s="2" t="s">
        <v>1661</v>
      </c>
      <c r="K331" s="351" t="s">
        <v>49</v>
      </c>
      <c r="L331" s="289"/>
      <c r="M331" s="42" t="s">
        <v>1664</v>
      </c>
      <c r="N331" s="48" t="s">
        <v>84</v>
      </c>
      <c r="O331" s="67" t="s">
        <v>157</v>
      </c>
      <c r="P331" s="45" t="s">
        <v>82</v>
      </c>
      <c r="Q331" s="46" t="s">
        <v>82</v>
      </c>
      <c r="R331" s="2">
        <v>2</v>
      </c>
      <c r="S331" s="45" t="s">
        <v>47</v>
      </c>
      <c r="T331" s="49" t="s">
        <v>84</v>
      </c>
      <c r="U331" s="94">
        <v>13400000</v>
      </c>
      <c r="V331" s="94">
        <v>13400000</v>
      </c>
      <c r="W331" s="46" t="s">
        <v>49</v>
      </c>
      <c r="X331" s="45" t="s">
        <v>50</v>
      </c>
      <c r="Y331" s="67" t="s">
        <v>81</v>
      </c>
      <c r="Z331" s="2" t="s">
        <v>345</v>
      </c>
      <c r="AA331" s="1" t="s">
        <v>81</v>
      </c>
      <c r="AB331" s="67" t="s">
        <v>54</v>
      </c>
      <c r="AC331" s="76" t="s">
        <v>347</v>
      </c>
      <c r="AD331" s="55" t="s">
        <v>49</v>
      </c>
      <c r="AE331" s="55" t="s">
        <v>49</v>
      </c>
      <c r="AF331" s="72" t="s">
        <v>56</v>
      </c>
      <c r="AG331" s="72" t="s">
        <v>57</v>
      </c>
      <c r="AH331" s="72" t="s">
        <v>58</v>
      </c>
      <c r="AI331" s="54" t="s">
        <v>56</v>
      </c>
      <c r="AJ331" s="54" t="s">
        <v>60</v>
      </c>
      <c r="AK331" s="54" t="s">
        <v>61</v>
      </c>
    </row>
    <row r="332" spans="1:37" s="21" customFormat="1" ht="36" hidden="1">
      <c r="A332" s="2">
        <v>42102</v>
      </c>
      <c r="B332" s="67" t="s">
        <v>126</v>
      </c>
      <c r="C332" s="67" t="s">
        <v>83</v>
      </c>
      <c r="D332" s="67" t="s">
        <v>129</v>
      </c>
      <c r="E332" s="67" t="s">
        <v>43</v>
      </c>
      <c r="F332" s="2" t="s">
        <v>220</v>
      </c>
      <c r="G332" s="152">
        <v>8923861</v>
      </c>
      <c r="H332" s="2">
        <v>20.04</v>
      </c>
      <c r="I332" s="67" t="s">
        <v>1478</v>
      </c>
      <c r="J332" s="2" t="s">
        <v>1662</v>
      </c>
      <c r="K332" s="351" t="s">
        <v>49</v>
      </c>
      <c r="L332" s="289"/>
      <c r="M332" s="42" t="s">
        <v>1665</v>
      </c>
      <c r="N332" s="48" t="s">
        <v>84</v>
      </c>
      <c r="O332" s="67" t="s">
        <v>158</v>
      </c>
      <c r="P332" s="45" t="s">
        <v>82</v>
      </c>
      <c r="Q332" s="46" t="s">
        <v>82</v>
      </c>
      <c r="R332" s="2">
        <v>2</v>
      </c>
      <c r="S332" s="45" t="s">
        <v>47</v>
      </c>
      <c r="T332" s="49" t="s">
        <v>84</v>
      </c>
      <c r="U332" s="94">
        <v>8923861</v>
      </c>
      <c r="V332" s="94">
        <v>8923861</v>
      </c>
      <c r="W332" s="46" t="s">
        <v>49</v>
      </c>
      <c r="X332" s="45" t="s">
        <v>50</v>
      </c>
      <c r="Y332" s="67" t="s">
        <v>81</v>
      </c>
      <c r="Z332" s="2" t="s">
        <v>345</v>
      </c>
      <c r="AA332" s="1" t="s">
        <v>81</v>
      </c>
      <c r="AB332" s="67" t="s">
        <v>54</v>
      </c>
      <c r="AC332" s="76" t="s">
        <v>347</v>
      </c>
      <c r="AD332" s="55" t="s">
        <v>49</v>
      </c>
      <c r="AE332" s="55" t="s">
        <v>49</v>
      </c>
      <c r="AF332" s="72" t="s">
        <v>56</v>
      </c>
      <c r="AG332" s="72" t="s">
        <v>57</v>
      </c>
      <c r="AH332" s="72" t="s">
        <v>58</v>
      </c>
      <c r="AI332" s="54" t="s">
        <v>56</v>
      </c>
      <c r="AJ332" s="54" t="s">
        <v>60</v>
      </c>
      <c r="AK332" s="54" t="s">
        <v>61</v>
      </c>
    </row>
    <row r="333" spans="1:37" s="21" customFormat="1" ht="48" hidden="1">
      <c r="A333" s="2">
        <v>42102</v>
      </c>
      <c r="B333" s="67" t="s">
        <v>126</v>
      </c>
      <c r="C333" s="67" t="s">
        <v>83</v>
      </c>
      <c r="D333" s="67" t="s">
        <v>129</v>
      </c>
      <c r="E333" s="67" t="s">
        <v>43</v>
      </c>
      <c r="F333" s="2" t="s">
        <v>79</v>
      </c>
      <c r="G333" s="152">
        <v>6200000</v>
      </c>
      <c r="H333" s="2" t="s">
        <v>91</v>
      </c>
      <c r="I333" s="67" t="s">
        <v>1274</v>
      </c>
      <c r="J333" s="2" t="s">
        <v>1715</v>
      </c>
      <c r="K333" s="351" t="s">
        <v>46</v>
      </c>
      <c r="L333" s="378"/>
      <c r="M333" s="42" t="s">
        <v>1716</v>
      </c>
      <c r="N333" s="48">
        <v>80111600</v>
      </c>
      <c r="O333" s="67" t="s">
        <v>1659</v>
      </c>
      <c r="P333" s="45" t="s">
        <v>82</v>
      </c>
      <c r="Q333" s="46" t="s">
        <v>82</v>
      </c>
      <c r="R333" s="2">
        <v>4</v>
      </c>
      <c r="S333" s="45" t="s">
        <v>47</v>
      </c>
      <c r="T333" s="49" t="s">
        <v>186</v>
      </c>
      <c r="U333" s="94">
        <v>6200000</v>
      </c>
      <c r="V333" s="94">
        <v>6200000</v>
      </c>
      <c r="W333" s="46" t="s">
        <v>49</v>
      </c>
      <c r="X333" s="45" t="s">
        <v>50</v>
      </c>
      <c r="Y333" s="67" t="s">
        <v>1271</v>
      </c>
      <c r="Z333" s="2" t="s">
        <v>52</v>
      </c>
      <c r="AA333" s="1" t="s">
        <v>81</v>
      </c>
      <c r="AB333" s="67" t="s">
        <v>54</v>
      </c>
      <c r="AC333" s="76" t="s">
        <v>55</v>
      </c>
      <c r="AD333" s="55" t="s">
        <v>49</v>
      </c>
      <c r="AE333" s="55" t="s">
        <v>49</v>
      </c>
      <c r="AF333" s="72" t="s">
        <v>56</v>
      </c>
      <c r="AG333" s="72" t="s">
        <v>57</v>
      </c>
      <c r="AH333" s="72" t="s">
        <v>58</v>
      </c>
      <c r="AI333" s="54" t="s">
        <v>56</v>
      </c>
      <c r="AJ333" s="54" t="s">
        <v>60</v>
      </c>
      <c r="AK333" s="54" t="s">
        <v>61</v>
      </c>
    </row>
    <row r="334" spans="1:37" s="21" customFormat="1" ht="60" hidden="1">
      <c r="A334" s="2">
        <v>42102</v>
      </c>
      <c r="B334" s="67" t="s">
        <v>126</v>
      </c>
      <c r="C334" s="67" t="s">
        <v>87</v>
      </c>
      <c r="D334" s="67" t="s">
        <v>129</v>
      </c>
      <c r="E334" s="67" t="s">
        <v>43</v>
      </c>
      <c r="F334" s="2" t="s">
        <v>97</v>
      </c>
      <c r="G334" s="152">
        <v>3761000</v>
      </c>
      <c r="H334" s="2">
        <v>10.02</v>
      </c>
      <c r="I334" s="67" t="s">
        <v>1278</v>
      </c>
      <c r="J334" s="2" t="s">
        <v>1717</v>
      </c>
      <c r="K334" s="351" t="s">
        <v>46</v>
      </c>
      <c r="L334" s="378"/>
      <c r="M334" s="42" t="s">
        <v>1718</v>
      </c>
      <c r="N334" s="48">
        <v>80111600</v>
      </c>
      <c r="O334" s="67" t="s">
        <v>980</v>
      </c>
      <c r="P334" s="45" t="s">
        <v>82</v>
      </c>
      <c r="Q334" s="46" t="s">
        <v>82</v>
      </c>
      <c r="R334" s="2">
        <v>1</v>
      </c>
      <c r="S334" s="45" t="s">
        <v>47</v>
      </c>
      <c r="T334" s="49" t="s">
        <v>186</v>
      </c>
      <c r="U334" s="94">
        <v>3761000</v>
      </c>
      <c r="V334" s="94">
        <v>3761000</v>
      </c>
      <c r="W334" s="46" t="s">
        <v>49</v>
      </c>
      <c r="X334" s="45" t="s">
        <v>50</v>
      </c>
      <c r="Y334" s="67" t="s">
        <v>1271</v>
      </c>
      <c r="Z334" s="2" t="s">
        <v>52</v>
      </c>
      <c r="AA334" s="1" t="s">
        <v>81</v>
      </c>
      <c r="AB334" s="67" t="s">
        <v>54</v>
      </c>
      <c r="AC334" s="76" t="s">
        <v>55</v>
      </c>
      <c r="AD334" s="55" t="s">
        <v>49</v>
      </c>
      <c r="AE334" s="55" t="s">
        <v>49</v>
      </c>
      <c r="AF334" s="72" t="s">
        <v>56</v>
      </c>
      <c r="AG334" s="72" t="s">
        <v>57</v>
      </c>
      <c r="AH334" s="72" t="s">
        <v>58</v>
      </c>
      <c r="AI334" s="54" t="s">
        <v>56</v>
      </c>
      <c r="AJ334" s="54" t="s">
        <v>60</v>
      </c>
      <c r="AK334" s="54" t="s">
        <v>61</v>
      </c>
    </row>
    <row r="335" spans="1:37" s="21" customFormat="1" ht="48" hidden="1">
      <c r="A335" s="2">
        <v>43201</v>
      </c>
      <c r="B335" s="67" t="s">
        <v>1396</v>
      </c>
      <c r="C335" s="67" t="s">
        <v>172</v>
      </c>
      <c r="D335" s="67" t="s">
        <v>42</v>
      </c>
      <c r="E335" s="67" t="s">
        <v>43</v>
      </c>
      <c r="F335" s="2" t="s">
        <v>62</v>
      </c>
      <c r="G335" s="152">
        <v>969876865</v>
      </c>
      <c r="H335" s="2" t="s">
        <v>44</v>
      </c>
      <c r="I335" s="67" t="s">
        <v>1397</v>
      </c>
      <c r="J335" s="2" t="s">
        <v>45</v>
      </c>
      <c r="K335" s="351" t="s">
        <v>46</v>
      </c>
      <c r="L335" s="67"/>
      <c r="M335" s="42" t="s">
        <v>1398</v>
      </c>
      <c r="N335" s="48" t="s">
        <v>1399</v>
      </c>
      <c r="O335" s="67" t="s">
        <v>1400</v>
      </c>
      <c r="P335" s="45" t="s">
        <v>71</v>
      </c>
      <c r="Q335" s="46" t="s">
        <v>71</v>
      </c>
      <c r="R335" s="2">
        <v>4</v>
      </c>
      <c r="S335" s="45" t="s">
        <v>47</v>
      </c>
      <c r="T335" s="49" t="s">
        <v>48</v>
      </c>
      <c r="U335" s="94">
        <v>969876865</v>
      </c>
      <c r="V335" s="94">
        <v>969876865</v>
      </c>
      <c r="W335" s="46" t="s">
        <v>49</v>
      </c>
      <c r="X335" s="45" t="s">
        <v>50</v>
      </c>
      <c r="Y335" s="67" t="s">
        <v>51</v>
      </c>
      <c r="Z335" s="2" t="s">
        <v>52</v>
      </c>
      <c r="AA335" s="1" t="s">
        <v>53</v>
      </c>
      <c r="AB335" s="67" t="s">
        <v>1401</v>
      </c>
      <c r="AC335" s="76" t="s">
        <v>55</v>
      </c>
      <c r="AD335" s="55" t="s">
        <v>49</v>
      </c>
      <c r="AE335" s="55" t="s">
        <v>46</v>
      </c>
      <c r="AF335" s="72" t="s">
        <v>56</v>
      </c>
      <c r="AG335" s="72" t="s">
        <v>57</v>
      </c>
      <c r="AH335" s="72" t="s">
        <v>58</v>
      </c>
      <c r="AI335" s="54" t="s">
        <v>59</v>
      </c>
      <c r="AJ335" s="54" t="s">
        <v>60</v>
      </c>
      <c r="AK335" s="54" t="s">
        <v>61</v>
      </c>
    </row>
    <row r="336" spans="1:37" s="21" customFormat="1" ht="48" hidden="1">
      <c r="A336" s="2">
        <v>43201</v>
      </c>
      <c r="B336" s="67" t="s">
        <v>1396</v>
      </c>
      <c r="C336" s="67" t="s">
        <v>172</v>
      </c>
      <c r="D336" s="67" t="s">
        <v>42</v>
      </c>
      <c r="E336" s="67" t="s">
        <v>43</v>
      </c>
      <c r="F336" s="2" t="s">
        <v>62</v>
      </c>
      <c r="G336" s="152" t="s">
        <v>212</v>
      </c>
      <c r="H336" s="2" t="s">
        <v>44</v>
      </c>
      <c r="I336" s="67" t="s">
        <v>1397</v>
      </c>
      <c r="J336" s="2" t="s">
        <v>63</v>
      </c>
      <c r="K336" s="351" t="s">
        <v>46</v>
      </c>
      <c r="L336" s="67"/>
      <c r="M336" s="42" t="s">
        <v>1402</v>
      </c>
      <c r="N336" s="48" t="s">
        <v>64</v>
      </c>
      <c r="O336" s="67" t="s">
        <v>1403</v>
      </c>
      <c r="P336" s="45" t="s">
        <v>71</v>
      </c>
      <c r="Q336" s="46" t="s">
        <v>66</v>
      </c>
      <c r="R336" s="2">
        <v>3</v>
      </c>
      <c r="S336" s="45" t="s">
        <v>47</v>
      </c>
      <c r="T336" s="49" t="s">
        <v>96</v>
      </c>
      <c r="U336" s="94">
        <v>0</v>
      </c>
      <c r="V336" s="94">
        <v>0</v>
      </c>
      <c r="W336" s="46" t="s">
        <v>49</v>
      </c>
      <c r="X336" s="45" t="s">
        <v>50</v>
      </c>
      <c r="Y336" s="67" t="s">
        <v>51</v>
      </c>
      <c r="Z336" s="2" t="s">
        <v>52</v>
      </c>
      <c r="AA336" s="1" t="s">
        <v>53</v>
      </c>
      <c r="AB336" s="67" t="s">
        <v>112</v>
      </c>
      <c r="AC336" s="76" t="s">
        <v>55</v>
      </c>
      <c r="AD336" s="55" t="s">
        <v>49</v>
      </c>
      <c r="AE336" s="55" t="s">
        <v>46</v>
      </c>
      <c r="AF336" s="72" t="s">
        <v>56</v>
      </c>
      <c r="AG336" s="72" t="s">
        <v>57</v>
      </c>
      <c r="AH336" s="72" t="s">
        <v>58</v>
      </c>
      <c r="AI336" s="54" t="s">
        <v>59</v>
      </c>
      <c r="AJ336" s="54" t="s">
        <v>60</v>
      </c>
      <c r="AK336" s="54" t="s">
        <v>61</v>
      </c>
    </row>
    <row r="337" spans="1:37" s="21" customFormat="1" ht="48" hidden="1">
      <c r="A337" s="2">
        <v>43201</v>
      </c>
      <c r="B337" s="67" t="s">
        <v>1396</v>
      </c>
      <c r="C337" s="67" t="s">
        <v>172</v>
      </c>
      <c r="D337" s="67" t="s">
        <v>42</v>
      </c>
      <c r="E337" s="67" t="s">
        <v>43</v>
      </c>
      <c r="F337" s="2" t="s">
        <v>1295</v>
      </c>
      <c r="G337" s="152">
        <v>50000000</v>
      </c>
      <c r="H337" s="2" t="s">
        <v>44</v>
      </c>
      <c r="I337" s="67" t="s">
        <v>1397</v>
      </c>
      <c r="J337" s="2" t="s">
        <v>67</v>
      </c>
      <c r="K337" s="351" t="s">
        <v>46</v>
      </c>
      <c r="L337" s="83"/>
      <c r="M337" s="42" t="s">
        <v>1404</v>
      </c>
      <c r="N337" s="48" t="s">
        <v>64</v>
      </c>
      <c r="O337" s="67" t="s">
        <v>1440</v>
      </c>
      <c r="P337" s="45" t="s">
        <v>227</v>
      </c>
      <c r="Q337" s="46" t="s">
        <v>227</v>
      </c>
      <c r="R337" s="2">
        <v>3</v>
      </c>
      <c r="S337" s="45" t="s">
        <v>47</v>
      </c>
      <c r="T337" s="45" t="s">
        <v>96</v>
      </c>
      <c r="U337" s="94">
        <v>50000000</v>
      </c>
      <c r="V337" s="94">
        <v>50000000</v>
      </c>
      <c r="W337" s="46" t="s">
        <v>49</v>
      </c>
      <c r="X337" s="45" t="s">
        <v>50</v>
      </c>
      <c r="Y337" s="67" t="s">
        <v>51</v>
      </c>
      <c r="Z337" s="2" t="s">
        <v>52</v>
      </c>
      <c r="AA337" s="1" t="s">
        <v>53</v>
      </c>
      <c r="AB337" s="67" t="s">
        <v>112</v>
      </c>
      <c r="AC337" s="76" t="s">
        <v>55</v>
      </c>
      <c r="AD337" s="55" t="s">
        <v>49</v>
      </c>
      <c r="AE337" s="55" t="s">
        <v>46</v>
      </c>
      <c r="AF337" s="72" t="s">
        <v>56</v>
      </c>
      <c r="AG337" s="72" t="s">
        <v>57</v>
      </c>
      <c r="AH337" s="72" t="s">
        <v>58</v>
      </c>
      <c r="AI337" s="54" t="s">
        <v>59</v>
      </c>
      <c r="AJ337" s="54" t="s">
        <v>60</v>
      </c>
      <c r="AK337" s="54" t="s">
        <v>61</v>
      </c>
    </row>
    <row r="338" spans="1:37" s="21" customFormat="1" ht="48" hidden="1">
      <c r="A338" s="2">
        <v>43201</v>
      </c>
      <c r="B338" s="67" t="s">
        <v>1396</v>
      </c>
      <c r="C338" s="67" t="s">
        <v>172</v>
      </c>
      <c r="D338" s="67" t="s">
        <v>42</v>
      </c>
      <c r="E338" s="67" t="s">
        <v>43</v>
      </c>
      <c r="F338" s="2" t="s">
        <v>62</v>
      </c>
      <c r="G338" s="152" t="s">
        <v>212</v>
      </c>
      <c r="H338" s="2" t="s">
        <v>44</v>
      </c>
      <c r="I338" s="67" t="s">
        <v>1397</v>
      </c>
      <c r="J338" s="2" t="s">
        <v>72</v>
      </c>
      <c r="K338" s="351" t="s">
        <v>46</v>
      </c>
      <c r="L338" s="67"/>
      <c r="M338" s="42" t="s">
        <v>1405</v>
      </c>
      <c r="N338" s="48" t="s">
        <v>64</v>
      </c>
      <c r="O338" s="67" t="s">
        <v>1406</v>
      </c>
      <c r="P338" s="45" t="s">
        <v>66</v>
      </c>
      <c r="Q338" s="46" t="s">
        <v>66</v>
      </c>
      <c r="R338" s="2">
        <v>3</v>
      </c>
      <c r="S338" s="45" t="s">
        <v>47</v>
      </c>
      <c r="T338" s="45" t="s">
        <v>48</v>
      </c>
      <c r="U338" s="94" t="s">
        <v>212</v>
      </c>
      <c r="V338" s="94" t="s">
        <v>212</v>
      </c>
      <c r="W338" s="46" t="s">
        <v>49</v>
      </c>
      <c r="X338" s="45" t="s">
        <v>50</v>
      </c>
      <c r="Y338" s="67" t="s">
        <v>51</v>
      </c>
      <c r="Z338" s="2" t="s">
        <v>52</v>
      </c>
      <c r="AA338" s="1" t="s">
        <v>53</v>
      </c>
      <c r="AB338" s="67" t="s">
        <v>112</v>
      </c>
      <c r="AC338" s="76" t="s">
        <v>55</v>
      </c>
      <c r="AD338" s="55" t="s">
        <v>49</v>
      </c>
      <c r="AE338" s="55" t="s">
        <v>46</v>
      </c>
      <c r="AF338" s="72" t="s">
        <v>56</v>
      </c>
      <c r="AG338" s="72" t="s">
        <v>57</v>
      </c>
      <c r="AH338" s="72" t="s">
        <v>58</v>
      </c>
      <c r="AI338" s="54" t="s">
        <v>59</v>
      </c>
      <c r="AJ338" s="54" t="s">
        <v>60</v>
      </c>
      <c r="AK338" s="54" t="s">
        <v>61</v>
      </c>
    </row>
    <row r="339" spans="1:37" s="21" customFormat="1" ht="48" hidden="1">
      <c r="A339" s="15">
        <v>43201</v>
      </c>
      <c r="B339" s="28" t="str">
        <f>IFERROR(VLOOKUP(A339,[2]Listas!A$134:C$147,2,FALSE),"")</f>
        <v>CONSTRUCCIÓN DE LA FACULTAD DE EDUCACIÓN FÍSICA DEL PROYECTO VALMARÍA</v>
      </c>
      <c r="C339" s="66" t="s">
        <v>172</v>
      </c>
      <c r="D339" s="17" t="s">
        <v>42</v>
      </c>
      <c r="E339" s="17" t="s">
        <v>43</v>
      </c>
      <c r="F339" s="15" t="s">
        <v>62</v>
      </c>
      <c r="G339" s="153">
        <v>195000000</v>
      </c>
      <c r="H339" s="22" t="s">
        <v>44</v>
      </c>
      <c r="I339" s="28" t="str">
        <f>IFERROR(VLOOKUP(H339,[2]Fuentes!$C$5:$D$36,2,FALSE),"")</f>
        <v xml:space="preserve">Rendimientos Financieros – Estampilla Universidad Pedagógica Nacional </v>
      </c>
      <c r="J339" s="20" t="s">
        <v>73</v>
      </c>
      <c r="K339" s="351" t="s">
        <v>46</v>
      </c>
      <c r="L339" s="186"/>
      <c r="M339" s="16" t="str">
        <f t="shared" ref="M339:M342" si="2">"INV-"&amp;A339&amp;"-"&amp;J339</f>
        <v>INV-43201-5</v>
      </c>
      <c r="N339" s="50" t="s">
        <v>64</v>
      </c>
      <c r="O339" s="67" t="s">
        <v>1690</v>
      </c>
      <c r="P339" s="18" t="s">
        <v>232</v>
      </c>
      <c r="Q339" s="18" t="s">
        <v>1672</v>
      </c>
      <c r="R339" s="19">
        <v>3</v>
      </c>
      <c r="S339" s="18" t="s">
        <v>47</v>
      </c>
      <c r="T339" s="45" t="s">
        <v>96</v>
      </c>
      <c r="U339" s="94">
        <f>+G339</f>
        <v>195000000</v>
      </c>
      <c r="V339" s="94">
        <f>+G339</f>
        <v>195000000</v>
      </c>
      <c r="W339" s="29" t="s">
        <v>49</v>
      </c>
      <c r="X339" s="29" t="s">
        <v>50</v>
      </c>
      <c r="Y339" s="67" t="s">
        <v>51</v>
      </c>
      <c r="Z339" s="52" t="s">
        <v>52</v>
      </c>
      <c r="AA339" s="149" t="s">
        <v>1245</v>
      </c>
      <c r="AB339" s="38" t="s">
        <v>112</v>
      </c>
      <c r="AC339" s="85" t="s">
        <v>55</v>
      </c>
      <c r="AD339" s="86" t="s">
        <v>49</v>
      </c>
      <c r="AE339" s="86" t="s">
        <v>46</v>
      </c>
      <c r="AF339" s="57" t="s">
        <v>56</v>
      </c>
      <c r="AG339" s="57" t="s">
        <v>57</v>
      </c>
      <c r="AH339" s="57" t="s">
        <v>58</v>
      </c>
      <c r="AI339" s="57" t="s">
        <v>59</v>
      </c>
      <c r="AJ339" s="57" t="s">
        <v>60</v>
      </c>
      <c r="AK339" s="57" t="s">
        <v>61</v>
      </c>
    </row>
    <row r="340" spans="1:37" s="21" customFormat="1" ht="48" hidden="1">
      <c r="A340" s="15">
        <v>43201</v>
      </c>
      <c r="B340" s="28" t="str">
        <f>IFERROR(VLOOKUP(A340,[2]Listas!A$134:C$147,2,FALSE),"")</f>
        <v>CONSTRUCCIÓN DE LA FACULTAD DE EDUCACIÓN FÍSICA DEL PROYECTO VALMARÍA</v>
      </c>
      <c r="C340" s="66" t="s">
        <v>172</v>
      </c>
      <c r="D340" s="17" t="s">
        <v>42</v>
      </c>
      <c r="E340" s="17" t="s">
        <v>43</v>
      </c>
      <c r="F340" s="15" t="s">
        <v>62</v>
      </c>
      <c r="G340" s="152" t="s">
        <v>212</v>
      </c>
      <c r="H340" s="22" t="s">
        <v>44</v>
      </c>
      <c r="I340" s="28" t="str">
        <f>IFERROR(VLOOKUP(H340,[2]Fuentes!$C$5:$D$36,2,FALSE),"")</f>
        <v xml:space="preserve">Rendimientos Financieros – Estampilla Universidad Pedagógica Nacional </v>
      </c>
      <c r="J340" s="20" t="s">
        <v>74</v>
      </c>
      <c r="K340" s="351" t="s">
        <v>46</v>
      </c>
      <c r="L340" s="83"/>
      <c r="M340" s="16" t="str">
        <f t="shared" si="2"/>
        <v>INV-43201-6</v>
      </c>
      <c r="N340" s="50" t="s">
        <v>64</v>
      </c>
      <c r="O340" s="67" t="s">
        <v>174</v>
      </c>
      <c r="P340" s="18" t="s">
        <v>71</v>
      </c>
      <c r="Q340" s="18" t="s">
        <v>66</v>
      </c>
      <c r="R340" s="19">
        <v>3</v>
      </c>
      <c r="S340" s="18" t="s">
        <v>47</v>
      </c>
      <c r="T340" s="24" t="s">
        <v>96</v>
      </c>
      <c r="U340" s="94" t="str">
        <f>+G340</f>
        <v>ELIMINAR</v>
      </c>
      <c r="V340" s="94" t="str">
        <f>+G340</f>
        <v>ELIMINAR</v>
      </c>
      <c r="W340" s="29" t="s">
        <v>49</v>
      </c>
      <c r="X340" s="29" t="s">
        <v>50</v>
      </c>
      <c r="Y340" s="67" t="s">
        <v>51</v>
      </c>
      <c r="Z340" s="52" t="s">
        <v>52</v>
      </c>
      <c r="AA340" s="84" t="s">
        <v>53</v>
      </c>
      <c r="AB340" s="38" t="s">
        <v>112</v>
      </c>
      <c r="AC340" s="85" t="s">
        <v>55</v>
      </c>
      <c r="AD340" s="86" t="s">
        <v>49</v>
      </c>
      <c r="AE340" s="86" t="s">
        <v>46</v>
      </c>
      <c r="AF340" s="57" t="s">
        <v>56</v>
      </c>
      <c r="AG340" s="57" t="s">
        <v>57</v>
      </c>
      <c r="AH340" s="57" t="s">
        <v>58</v>
      </c>
      <c r="AI340" s="57" t="s">
        <v>59</v>
      </c>
      <c r="AJ340" s="57" t="s">
        <v>60</v>
      </c>
      <c r="AK340" s="57" t="s">
        <v>61</v>
      </c>
    </row>
    <row r="341" spans="1:37" s="21" customFormat="1" ht="48" hidden="1">
      <c r="A341" s="15">
        <v>43201</v>
      </c>
      <c r="B341" s="28" t="str">
        <f>IFERROR(VLOOKUP(A341,[2]Listas!A$134:C$147,2,FALSE),"")</f>
        <v>CONSTRUCCIÓN DE LA FACULTAD DE EDUCACIÓN FÍSICA DEL PROYECTO VALMARÍA</v>
      </c>
      <c r="C341" s="66" t="s">
        <v>172</v>
      </c>
      <c r="D341" s="17" t="s">
        <v>42</v>
      </c>
      <c r="E341" s="17" t="s">
        <v>43</v>
      </c>
      <c r="F341" s="15" t="s">
        <v>62</v>
      </c>
      <c r="G341" s="153">
        <v>142000000</v>
      </c>
      <c r="H341" s="22" t="s">
        <v>44</v>
      </c>
      <c r="I341" s="28" t="str">
        <f>IFERROR(VLOOKUP(H341,[2]Fuentes!$C$5:$D$36,2,FALSE),"")</f>
        <v xml:space="preserve">Rendimientos Financieros – Estampilla Universidad Pedagógica Nacional </v>
      </c>
      <c r="J341" s="20" t="s">
        <v>75</v>
      </c>
      <c r="K341" s="196" t="s">
        <v>46</v>
      </c>
      <c r="L341" s="83"/>
      <c r="M341" s="16" t="str">
        <f t="shared" si="2"/>
        <v>INV-43201-7</v>
      </c>
      <c r="N341" s="50" t="s">
        <v>64</v>
      </c>
      <c r="O341" s="67" t="s">
        <v>766</v>
      </c>
      <c r="P341" s="18" t="s">
        <v>90</v>
      </c>
      <c r="Q341" s="18" t="s">
        <v>90</v>
      </c>
      <c r="R341" s="19">
        <v>2</v>
      </c>
      <c r="S341" s="18" t="s">
        <v>47</v>
      </c>
      <c r="T341" s="24" t="s">
        <v>96</v>
      </c>
      <c r="U341" s="94">
        <f>+G341</f>
        <v>142000000</v>
      </c>
      <c r="V341" s="94">
        <f>+G341</f>
        <v>142000000</v>
      </c>
      <c r="W341" s="29" t="s">
        <v>49</v>
      </c>
      <c r="X341" s="29" t="s">
        <v>50</v>
      </c>
      <c r="Y341" s="67" t="s">
        <v>51</v>
      </c>
      <c r="Z341" s="52" t="s">
        <v>52</v>
      </c>
      <c r="AA341" s="84" t="s">
        <v>53</v>
      </c>
      <c r="AB341" s="38" t="s">
        <v>112</v>
      </c>
      <c r="AC341" s="85" t="s">
        <v>55</v>
      </c>
      <c r="AD341" s="86" t="s">
        <v>49</v>
      </c>
      <c r="AE341" s="86" t="s">
        <v>46</v>
      </c>
      <c r="AF341" s="57" t="s">
        <v>56</v>
      </c>
      <c r="AG341" s="57" t="s">
        <v>57</v>
      </c>
      <c r="AH341" s="57" t="s">
        <v>58</v>
      </c>
      <c r="AI341" s="57" t="s">
        <v>59</v>
      </c>
      <c r="AJ341" s="57" t="s">
        <v>60</v>
      </c>
      <c r="AK341" s="57" t="s">
        <v>61</v>
      </c>
    </row>
    <row r="342" spans="1:37" s="21" customFormat="1" ht="48" hidden="1">
      <c r="A342" s="15">
        <v>43201</v>
      </c>
      <c r="B342" s="28" t="str">
        <f>IFERROR(VLOOKUP(A342,[2]Listas!A$134:C$147,2,FALSE),"")</f>
        <v>CONSTRUCCIÓN DE LA FACULTAD DE EDUCACIÓN FÍSICA DEL PROYECTO VALMARÍA</v>
      </c>
      <c r="C342" s="66" t="s">
        <v>172</v>
      </c>
      <c r="D342" s="17" t="s">
        <v>42</v>
      </c>
      <c r="E342" s="17" t="s">
        <v>43</v>
      </c>
      <c r="F342" s="15" t="s">
        <v>62</v>
      </c>
      <c r="G342" s="153">
        <v>15910507</v>
      </c>
      <c r="H342" s="22" t="s">
        <v>44</v>
      </c>
      <c r="I342" s="28" t="str">
        <f>IFERROR(VLOOKUP(H342,[2]Fuentes!$C$5:$D$36,2,FALSE),"")</f>
        <v xml:space="preserve">Rendimientos Financieros – Estampilla Universidad Pedagógica Nacional </v>
      </c>
      <c r="J342" s="20" t="s">
        <v>76</v>
      </c>
      <c r="K342" s="196" t="s">
        <v>46</v>
      </c>
      <c r="L342" s="83"/>
      <c r="M342" s="16" t="str">
        <f t="shared" si="2"/>
        <v>INV-43201-8</v>
      </c>
      <c r="N342" s="50" t="s">
        <v>64</v>
      </c>
      <c r="O342" s="67" t="s">
        <v>331</v>
      </c>
      <c r="P342" s="18" t="s">
        <v>65</v>
      </c>
      <c r="Q342" s="18" t="s">
        <v>65</v>
      </c>
      <c r="R342" s="19">
        <v>1</v>
      </c>
      <c r="S342" s="18" t="s">
        <v>47</v>
      </c>
      <c r="T342" s="24" t="s">
        <v>96</v>
      </c>
      <c r="U342" s="94">
        <f>+G342</f>
        <v>15910507</v>
      </c>
      <c r="V342" s="94">
        <f>+G342</f>
        <v>15910507</v>
      </c>
      <c r="W342" s="29" t="s">
        <v>49</v>
      </c>
      <c r="X342" s="29" t="s">
        <v>50</v>
      </c>
      <c r="Y342" s="67" t="s">
        <v>51</v>
      </c>
      <c r="Z342" s="52" t="s">
        <v>52</v>
      </c>
      <c r="AA342" s="84" t="s">
        <v>53</v>
      </c>
      <c r="AB342" s="38" t="s">
        <v>112</v>
      </c>
      <c r="AC342" s="85" t="s">
        <v>55</v>
      </c>
      <c r="AD342" s="86" t="s">
        <v>49</v>
      </c>
      <c r="AE342" s="86" t="s">
        <v>46</v>
      </c>
      <c r="AF342" s="57" t="s">
        <v>56</v>
      </c>
      <c r="AG342" s="57" t="s">
        <v>57</v>
      </c>
      <c r="AH342" s="57" t="s">
        <v>58</v>
      </c>
      <c r="AI342" s="57" t="s">
        <v>59</v>
      </c>
      <c r="AJ342" s="57" t="s">
        <v>60</v>
      </c>
      <c r="AK342" s="57" t="s">
        <v>61</v>
      </c>
    </row>
    <row r="343" spans="1:37" s="21" customFormat="1" ht="48" hidden="1">
      <c r="A343" s="15">
        <v>43201</v>
      </c>
      <c r="B343" s="28" t="s">
        <v>1396</v>
      </c>
      <c r="C343" s="66" t="s">
        <v>172</v>
      </c>
      <c r="D343" s="17" t="s">
        <v>42</v>
      </c>
      <c r="E343" s="17" t="s">
        <v>43</v>
      </c>
      <c r="F343" s="15" t="s">
        <v>62</v>
      </c>
      <c r="G343" s="153">
        <v>20554308</v>
      </c>
      <c r="H343" s="22" t="s">
        <v>44</v>
      </c>
      <c r="I343" s="28" t="s">
        <v>1397</v>
      </c>
      <c r="J343" s="20" t="s">
        <v>77</v>
      </c>
      <c r="K343" s="196" t="s">
        <v>46</v>
      </c>
      <c r="L343" s="83"/>
      <c r="M343" s="16" t="s">
        <v>1407</v>
      </c>
      <c r="N343" s="50" t="s">
        <v>64</v>
      </c>
      <c r="O343" s="67" t="s">
        <v>1408</v>
      </c>
      <c r="P343" s="18" t="s">
        <v>90</v>
      </c>
      <c r="Q343" s="18" t="s">
        <v>90</v>
      </c>
      <c r="R343" s="19">
        <v>1</v>
      </c>
      <c r="S343" s="18" t="s">
        <v>47</v>
      </c>
      <c r="T343" s="24" t="s">
        <v>96</v>
      </c>
      <c r="U343" s="94">
        <v>20554308</v>
      </c>
      <c r="V343" s="94">
        <v>20554308</v>
      </c>
      <c r="W343" s="29" t="s">
        <v>49</v>
      </c>
      <c r="X343" s="29" t="s">
        <v>50</v>
      </c>
      <c r="Y343" s="67" t="s">
        <v>51</v>
      </c>
      <c r="Z343" s="52" t="s">
        <v>52</v>
      </c>
      <c r="AA343" s="84" t="s">
        <v>53</v>
      </c>
      <c r="AB343" s="38" t="s">
        <v>112</v>
      </c>
      <c r="AC343" s="85" t="s">
        <v>55</v>
      </c>
      <c r="AD343" s="86" t="s">
        <v>49</v>
      </c>
      <c r="AE343" s="86" t="s">
        <v>46</v>
      </c>
      <c r="AF343" s="57" t="s">
        <v>56</v>
      </c>
      <c r="AG343" s="57" t="s">
        <v>57</v>
      </c>
      <c r="AH343" s="57" t="s">
        <v>58</v>
      </c>
      <c r="AI343" s="57" t="s">
        <v>59</v>
      </c>
      <c r="AJ343" s="57" t="s">
        <v>60</v>
      </c>
      <c r="AK343" s="57" t="s">
        <v>61</v>
      </c>
    </row>
    <row r="344" spans="1:37" s="21" customFormat="1" ht="48" hidden="1">
      <c r="A344" s="15">
        <v>43201</v>
      </c>
      <c r="B344" s="28" t="s">
        <v>1396</v>
      </c>
      <c r="C344" s="66" t="s">
        <v>172</v>
      </c>
      <c r="D344" s="17" t="s">
        <v>42</v>
      </c>
      <c r="E344" s="17" t="s">
        <v>43</v>
      </c>
      <c r="F344" s="15" t="s">
        <v>62</v>
      </c>
      <c r="G344" s="153">
        <v>28701552</v>
      </c>
      <c r="H344" s="22" t="s">
        <v>44</v>
      </c>
      <c r="I344" s="28" t="s">
        <v>1397</v>
      </c>
      <c r="J344" s="20" t="s">
        <v>78</v>
      </c>
      <c r="K344" s="196" t="s">
        <v>46</v>
      </c>
      <c r="L344" s="83"/>
      <c r="M344" s="16" t="s">
        <v>1409</v>
      </c>
      <c r="N344" s="50" t="s">
        <v>64</v>
      </c>
      <c r="O344" s="67" t="s">
        <v>1410</v>
      </c>
      <c r="P344" s="18" t="s">
        <v>90</v>
      </c>
      <c r="Q344" s="18" t="s">
        <v>90</v>
      </c>
      <c r="R344" s="19">
        <v>1</v>
      </c>
      <c r="S344" s="18" t="s">
        <v>47</v>
      </c>
      <c r="T344" s="24" t="s">
        <v>96</v>
      </c>
      <c r="U344" s="94">
        <v>28701552</v>
      </c>
      <c r="V344" s="94">
        <v>28701552</v>
      </c>
      <c r="W344" s="29" t="s">
        <v>49</v>
      </c>
      <c r="X344" s="29" t="s">
        <v>50</v>
      </c>
      <c r="Y344" s="67" t="s">
        <v>51</v>
      </c>
      <c r="Z344" s="52" t="s">
        <v>52</v>
      </c>
      <c r="AA344" s="84" t="s">
        <v>53</v>
      </c>
      <c r="AB344" s="38" t="s">
        <v>112</v>
      </c>
      <c r="AC344" s="85" t="s">
        <v>55</v>
      </c>
      <c r="AD344" s="86" t="s">
        <v>49</v>
      </c>
      <c r="AE344" s="86" t="s">
        <v>46</v>
      </c>
      <c r="AF344" s="57" t="s">
        <v>56</v>
      </c>
      <c r="AG344" s="57" t="s">
        <v>57</v>
      </c>
      <c r="AH344" s="57" t="s">
        <v>58</v>
      </c>
      <c r="AI344" s="57" t="s">
        <v>59</v>
      </c>
      <c r="AJ344" s="57" t="s">
        <v>60</v>
      </c>
      <c r="AK344" s="57" t="s">
        <v>61</v>
      </c>
    </row>
    <row r="345" spans="1:37" s="21" customFormat="1" ht="48" hidden="1">
      <c r="A345" s="15">
        <v>43201</v>
      </c>
      <c r="B345" s="28" t="s">
        <v>1396</v>
      </c>
      <c r="C345" s="66" t="s">
        <v>172</v>
      </c>
      <c r="D345" s="17" t="s">
        <v>42</v>
      </c>
      <c r="E345" s="17" t="s">
        <v>43</v>
      </c>
      <c r="F345" s="15" t="s">
        <v>62</v>
      </c>
      <c r="G345" s="153">
        <v>53718246</v>
      </c>
      <c r="H345" s="22" t="s">
        <v>44</v>
      </c>
      <c r="I345" s="28" t="s">
        <v>1397</v>
      </c>
      <c r="J345" s="20" t="s">
        <v>80</v>
      </c>
      <c r="K345" s="196" t="s">
        <v>46</v>
      </c>
      <c r="L345" s="83"/>
      <c r="M345" s="16" t="s">
        <v>1411</v>
      </c>
      <c r="N345" s="50" t="s">
        <v>64</v>
      </c>
      <c r="O345" s="67" t="s">
        <v>1412</v>
      </c>
      <c r="P345" s="18" t="s">
        <v>90</v>
      </c>
      <c r="Q345" s="18" t="s">
        <v>90</v>
      </c>
      <c r="R345" s="19">
        <v>1</v>
      </c>
      <c r="S345" s="18" t="s">
        <v>47</v>
      </c>
      <c r="T345" s="24" t="s">
        <v>96</v>
      </c>
      <c r="U345" s="94">
        <v>53718246</v>
      </c>
      <c r="V345" s="94">
        <v>53718246</v>
      </c>
      <c r="W345" s="29" t="s">
        <v>49</v>
      </c>
      <c r="X345" s="29" t="s">
        <v>50</v>
      </c>
      <c r="Y345" s="67" t="s">
        <v>51</v>
      </c>
      <c r="Z345" s="52" t="s">
        <v>52</v>
      </c>
      <c r="AA345" s="84" t="s">
        <v>53</v>
      </c>
      <c r="AB345" s="38" t="s">
        <v>112</v>
      </c>
      <c r="AC345" s="85" t="s">
        <v>55</v>
      </c>
      <c r="AD345" s="86" t="s">
        <v>49</v>
      </c>
      <c r="AE345" s="86" t="s">
        <v>46</v>
      </c>
      <c r="AF345" s="57" t="s">
        <v>56</v>
      </c>
      <c r="AG345" s="57" t="s">
        <v>57</v>
      </c>
      <c r="AH345" s="57" t="s">
        <v>58</v>
      </c>
      <c r="AI345" s="57" t="s">
        <v>59</v>
      </c>
      <c r="AJ345" s="57" t="s">
        <v>60</v>
      </c>
      <c r="AK345" s="57" t="s">
        <v>61</v>
      </c>
    </row>
    <row r="346" spans="1:37" s="21" customFormat="1" ht="48" hidden="1">
      <c r="A346" s="15">
        <v>43201</v>
      </c>
      <c r="B346" s="28" t="s">
        <v>1396</v>
      </c>
      <c r="C346" s="66" t="s">
        <v>172</v>
      </c>
      <c r="D346" s="17" t="s">
        <v>42</v>
      </c>
      <c r="E346" s="17" t="s">
        <v>43</v>
      </c>
      <c r="F346" s="15" t="s">
        <v>62</v>
      </c>
      <c r="G346" s="153">
        <v>33278171</v>
      </c>
      <c r="H346" s="22" t="s">
        <v>44</v>
      </c>
      <c r="I346" s="28" t="s">
        <v>1397</v>
      </c>
      <c r="J346" s="20" t="s">
        <v>98</v>
      </c>
      <c r="K346" s="196" t="s">
        <v>46</v>
      </c>
      <c r="L346" s="83"/>
      <c r="M346" s="16" t="s">
        <v>1413</v>
      </c>
      <c r="N346" s="50" t="s">
        <v>64</v>
      </c>
      <c r="O346" s="67" t="s">
        <v>1414</v>
      </c>
      <c r="P346" s="18" t="s">
        <v>90</v>
      </c>
      <c r="Q346" s="18" t="s">
        <v>90</v>
      </c>
      <c r="R346" s="19">
        <v>1</v>
      </c>
      <c r="S346" s="18" t="s">
        <v>47</v>
      </c>
      <c r="T346" s="24" t="s">
        <v>96</v>
      </c>
      <c r="U346" s="94">
        <v>33278171</v>
      </c>
      <c r="V346" s="94">
        <v>33278171</v>
      </c>
      <c r="W346" s="29" t="s">
        <v>49</v>
      </c>
      <c r="X346" s="29" t="s">
        <v>50</v>
      </c>
      <c r="Y346" s="67" t="s">
        <v>51</v>
      </c>
      <c r="Z346" s="52" t="s">
        <v>52</v>
      </c>
      <c r="AA346" s="84" t="s">
        <v>53</v>
      </c>
      <c r="AB346" s="38" t="s">
        <v>112</v>
      </c>
      <c r="AC346" s="85" t="s">
        <v>55</v>
      </c>
      <c r="AD346" s="86" t="s">
        <v>49</v>
      </c>
      <c r="AE346" s="86" t="s">
        <v>46</v>
      </c>
      <c r="AF346" s="57" t="s">
        <v>56</v>
      </c>
      <c r="AG346" s="57" t="s">
        <v>57</v>
      </c>
      <c r="AH346" s="57" t="s">
        <v>58</v>
      </c>
      <c r="AI346" s="57" t="s">
        <v>59</v>
      </c>
      <c r="AJ346" s="57" t="s">
        <v>60</v>
      </c>
      <c r="AK346" s="57" t="s">
        <v>61</v>
      </c>
    </row>
    <row r="347" spans="1:37" s="21" customFormat="1" ht="42" hidden="1" customHeight="1">
      <c r="A347" s="15">
        <v>43201</v>
      </c>
      <c r="B347" s="28" t="s">
        <v>1396</v>
      </c>
      <c r="C347" s="66" t="s">
        <v>172</v>
      </c>
      <c r="D347" s="17" t="s">
        <v>42</v>
      </c>
      <c r="E347" s="17" t="s">
        <v>43</v>
      </c>
      <c r="F347" s="15" t="s">
        <v>62</v>
      </c>
      <c r="G347" s="154">
        <v>426337443</v>
      </c>
      <c r="H347" s="22" t="s">
        <v>44</v>
      </c>
      <c r="I347" s="28" t="s">
        <v>1397</v>
      </c>
      <c r="J347" s="20" t="s">
        <v>109</v>
      </c>
      <c r="K347" s="196" t="s">
        <v>46</v>
      </c>
      <c r="L347" s="41"/>
      <c r="M347" s="16" t="s">
        <v>1415</v>
      </c>
      <c r="N347" s="337" t="s">
        <v>64</v>
      </c>
      <c r="O347" s="67" t="s">
        <v>1416</v>
      </c>
      <c r="P347" s="18" t="s">
        <v>232</v>
      </c>
      <c r="Q347" s="18" t="s">
        <v>1660</v>
      </c>
      <c r="R347" s="19">
        <v>1</v>
      </c>
      <c r="S347" s="18" t="s">
        <v>47</v>
      </c>
      <c r="T347" s="133" t="s">
        <v>48</v>
      </c>
      <c r="U347" s="94">
        <v>426337443</v>
      </c>
      <c r="V347" s="94">
        <v>426337443</v>
      </c>
      <c r="W347" s="29" t="s">
        <v>49</v>
      </c>
      <c r="X347" s="29" t="s">
        <v>50</v>
      </c>
      <c r="Y347" s="67" t="s">
        <v>51</v>
      </c>
      <c r="Z347" s="52" t="s">
        <v>52</v>
      </c>
      <c r="AA347" s="149" t="s">
        <v>1245</v>
      </c>
      <c r="AB347" s="148" t="s">
        <v>1492</v>
      </c>
      <c r="AC347" s="85" t="s">
        <v>55</v>
      </c>
      <c r="AD347" s="86" t="s">
        <v>49</v>
      </c>
      <c r="AE347" s="86" t="s">
        <v>46</v>
      </c>
      <c r="AF347" s="57" t="s">
        <v>56</v>
      </c>
      <c r="AG347" s="57" t="s">
        <v>57</v>
      </c>
      <c r="AH347" s="57" t="s">
        <v>58</v>
      </c>
      <c r="AI347" s="57" t="s">
        <v>59</v>
      </c>
      <c r="AJ347" s="57" t="s">
        <v>60</v>
      </c>
      <c r="AK347" s="57" t="s">
        <v>61</v>
      </c>
    </row>
    <row r="348" spans="1:37" s="21" customFormat="1" ht="48" hidden="1">
      <c r="A348" s="15">
        <v>43201</v>
      </c>
      <c r="B348" s="28" t="s">
        <v>1396</v>
      </c>
      <c r="C348" s="66" t="s">
        <v>172</v>
      </c>
      <c r="D348" s="17" t="s">
        <v>42</v>
      </c>
      <c r="E348" s="17" t="s">
        <v>43</v>
      </c>
      <c r="F348" s="15" t="s">
        <v>1252</v>
      </c>
      <c r="G348" s="154">
        <v>276844374</v>
      </c>
      <c r="H348" s="22" t="s">
        <v>44</v>
      </c>
      <c r="I348" s="28" t="s">
        <v>1397</v>
      </c>
      <c r="J348" s="20" t="s">
        <v>110</v>
      </c>
      <c r="K348" s="196" t="s">
        <v>46</v>
      </c>
      <c r="L348" s="381"/>
      <c r="M348" s="16" t="s">
        <v>1417</v>
      </c>
      <c r="N348" s="337" t="s">
        <v>1692</v>
      </c>
      <c r="O348" s="67" t="s">
        <v>1674</v>
      </c>
      <c r="P348" s="18" t="s">
        <v>1660</v>
      </c>
      <c r="Q348" s="18" t="s">
        <v>1673</v>
      </c>
      <c r="R348" s="186">
        <v>2</v>
      </c>
      <c r="S348" s="18" t="s">
        <v>47</v>
      </c>
      <c r="T348" s="24" t="s">
        <v>96</v>
      </c>
      <c r="U348" s="94">
        <v>40000000</v>
      </c>
      <c r="V348" s="94">
        <v>40000000</v>
      </c>
      <c r="W348" s="29" t="s">
        <v>49</v>
      </c>
      <c r="X348" s="29" t="s">
        <v>50</v>
      </c>
      <c r="Y348" s="67" t="s">
        <v>51</v>
      </c>
      <c r="Z348" s="52" t="s">
        <v>52</v>
      </c>
      <c r="AA348" s="149" t="s">
        <v>1245</v>
      </c>
      <c r="AB348" s="38" t="s">
        <v>112</v>
      </c>
      <c r="AC348" s="85" t="s">
        <v>55</v>
      </c>
      <c r="AD348" s="86" t="s">
        <v>49</v>
      </c>
      <c r="AE348" s="86" t="s">
        <v>46</v>
      </c>
      <c r="AF348" s="57" t="s">
        <v>56</v>
      </c>
      <c r="AG348" s="57" t="s">
        <v>57</v>
      </c>
      <c r="AH348" s="57" t="s">
        <v>58</v>
      </c>
      <c r="AI348" s="57" t="s">
        <v>59</v>
      </c>
      <c r="AJ348" s="57" t="s">
        <v>60</v>
      </c>
      <c r="AK348" s="57" t="s">
        <v>61</v>
      </c>
    </row>
    <row r="349" spans="1:37" s="21" customFormat="1" ht="48" hidden="1">
      <c r="A349" s="15">
        <v>43201</v>
      </c>
      <c r="B349" s="28" t="s">
        <v>1396</v>
      </c>
      <c r="C349" s="66" t="s">
        <v>172</v>
      </c>
      <c r="D349" s="17" t="s">
        <v>42</v>
      </c>
      <c r="E349" s="17" t="s">
        <v>43</v>
      </c>
      <c r="F349" s="15" t="s">
        <v>1252</v>
      </c>
      <c r="G349" s="153">
        <v>30000000</v>
      </c>
      <c r="H349" s="22" t="s">
        <v>44</v>
      </c>
      <c r="I349" s="28" t="s">
        <v>1397</v>
      </c>
      <c r="J349" s="20" t="s">
        <v>111</v>
      </c>
      <c r="K349" s="196" t="s">
        <v>46</v>
      </c>
      <c r="L349" s="186"/>
      <c r="M349" s="16" t="s">
        <v>1418</v>
      </c>
      <c r="N349" s="337">
        <v>70111503</v>
      </c>
      <c r="O349" s="67" t="s">
        <v>1419</v>
      </c>
      <c r="P349" s="18" t="s">
        <v>1660</v>
      </c>
      <c r="Q349" s="18" t="s">
        <v>1660</v>
      </c>
      <c r="R349" s="19">
        <v>1</v>
      </c>
      <c r="S349" s="18" t="s">
        <v>47</v>
      </c>
      <c r="T349" s="24" t="s">
        <v>96</v>
      </c>
      <c r="U349" s="94">
        <v>30000000</v>
      </c>
      <c r="V349" s="94">
        <v>30000000</v>
      </c>
      <c r="W349" s="29" t="s">
        <v>49</v>
      </c>
      <c r="X349" s="29" t="s">
        <v>50</v>
      </c>
      <c r="Y349" s="67" t="s">
        <v>51</v>
      </c>
      <c r="Z349" s="52" t="s">
        <v>52</v>
      </c>
      <c r="AA349" s="149" t="s">
        <v>1245</v>
      </c>
      <c r="AB349" s="38" t="s">
        <v>112</v>
      </c>
      <c r="AC349" s="85" t="s">
        <v>55</v>
      </c>
      <c r="AD349" s="86" t="s">
        <v>49</v>
      </c>
      <c r="AE349" s="86" t="s">
        <v>46</v>
      </c>
      <c r="AF349" s="57" t="s">
        <v>56</v>
      </c>
      <c r="AG349" s="57" t="s">
        <v>57</v>
      </c>
      <c r="AH349" s="57" t="s">
        <v>58</v>
      </c>
      <c r="AI349" s="57" t="s">
        <v>59</v>
      </c>
      <c r="AJ349" s="57" t="s">
        <v>60</v>
      </c>
      <c r="AK349" s="57" t="s">
        <v>61</v>
      </c>
    </row>
    <row r="350" spans="1:37" s="21" customFormat="1" ht="48" hidden="1">
      <c r="A350" s="15">
        <v>43201</v>
      </c>
      <c r="B350" s="28" t="s">
        <v>1396</v>
      </c>
      <c r="C350" s="66" t="s">
        <v>172</v>
      </c>
      <c r="D350" s="17" t="s">
        <v>42</v>
      </c>
      <c r="E350" s="17" t="s">
        <v>43</v>
      </c>
      <c r="F350" s="15" t="s">
        <v>1252</v>
      </c>
      <c r="G350" s="153">
        <v>130000000</v>
      </c>
      <c r="H350" s="22" t="s">
        <v>44</v>
      </c>
      <c r="I350" s="28" t="s">
        <v>1397</v>
      </c>
      <c r="J350" s="20" t="s">
        <v>113</v>
      </c>
      <c r="K350" s="196" t="s">
        <v>46</v>
      </c>
      <c r="L350" s="186"/>
      <c r="M350" s="16" t="s">
        <v>1420</v>
      </c>
      <c r="N350" s="337" t="s">
        <v>1424</v>
      </c>
      <c r="O350" s="67" t="s">
        <v>1421</v>
      </c>
      <c r="P350" s="18" t="s">
        <v>1660</v>
      </c>
      <c r="Q350" s="18" t="s">
        <v>1660</v>
      </c>
      <c r="R350" s="19">
        <v>1</v>
      </c>
      <c r="S350" s="18" t="s">
        <v>47</v>
      </c>
      <c r="T350" s="24" t="s">
        <v>96</v>
      </c>
      <c r="U350" s="94">
        <v>130000000</v>
      </c>
      <c r="V350" s="94">
        <v>130000000</v>
      </c>
      <c r="W350" s="29" t="s">
        <v>49</v>
      </c>
      <c r="X350" s="29" t="s">
        <v>50</v>
      </c>
      <c r="Y350" s="67" t="s">
        <v>51</v>
      </c>
      <c r="Z350" s="52" t="s">
        <v>52</v>
      </c>
      <c r="AA350" s="149" t="s">
        <v>1245</v>
      </c>
      <c r="AB350" s="38" t="s">
        <v>112</v>
      </c>
      <c r="AC350" s="85" t="s">
        <v>55</v>
      </c>
      <c r="AD350" s="86" t="s">
        <v>49</v>
      </c>
      <c r="AE350" s="86" t="s">
        <v>46</v>
      </c>
      <c r="AF350" s="57" t="s">
        <v>56</v>
      </c>
      <c r="AG350" s="57" t="s">
        <v>57</v>
      </c>
      <c r="AH350" s="57" t="s">
        <v>58</v>
      </c>
      <c r="AI350" s="57" t="s">
        <v>59</v>
      </c>
      <c r="AJ350" s="57" t="s">
        <v>60</v>
      </c>
      <c r="AK350" s="57" t="s">
        <v>61</v>
      </c>
    </row>
    <row r="351" spans="1:37" s="21" customFormat="1" ht="48" hidden="1">
      <c r="A351" s="15">
        <v>43201</v>
      </c>
      <c r="B351" s="28" t="s">
        <v>1396</v>
      </c>
      <c r="C351" s="66" t="s">
        <v>172</v>
      </c>
      <c r="D351" s="17" t="s">
        <v>42</v>
      </c>
      <c r="E351" s="17" t="s">
        <v>43</v>
      </c>
      <c r="F351" s="15" t="s">
        <v>1252</v>
      </c>
      <c r="G351" s="153">
        <v>135000000</v>
      </c>
      <c r="H351" s="22" t="s">
        <v>44</v>
      </c>
      <c r="I351" s="28" t="s">
        <v>1397</v>
      </c>
      <c r="J351" s="20" t="s">
        <v>114</v>
      </c>
      <c r="K351" s="196" t="s">
        <v>46</v>
      </c>
      <c r="L351" s="186"/>
      <c r="M351" s="16" t="s">
        <v>1422</v>
      </c>
      <c r="N351" s="337" t="s">
        <v>1425</v>
      </c>
      <c r="O351" s="67" t="s">
        <v>1423</v>
      </c>
      <c r="P351" s="18" t="s">
        <v>1672</v>
      </c>
      <c r="Q351" s="18" t="s">
        <v>1672</v>
      </c>
      <c r="R351" s="19">
        <v>1</v>
      </c>
      <c r="S351" s="18" t="s">
        <v>47</v>
      </c>
      <c r="T351" s="24" t="s">
        <v>96</v>
      </c>
      <c r="U351" s="94">
        <v>135000000</v>
      </c>
      <c r="V351" s="94">
        <v>135000000</v>
      </c>
      <c r="W351" s="29" t="s">
        <v>49</v>
      </c>
      <c r="X351" s="29" t="s">
        <v>50</v>
      </c>
      <c r="Y351" s="67" t="s">
        <v>51</v>
      </c>
      <c r="Z351" s="52" t="s">
        <v>52</v>
      </c>
      <c r="AA351" s="149" t="s">
        <v>1245</v>
      </c>
      <c r="AB351" s="38" t="s">
        <v>112</v>
      </c>
      <c r="AC351" s="85" t="s">
        <v>55</v>
      </c>
      <c r="AD351" s="86" t="s">
        <v>49</v>
      </c>
      <c r="AE351" s="86" t="s">
        <v>46</v>
      </c>
      <c r="AF351" s="57" t="s">
        <v>56</v>
      </c>
      <c r="AG351" s="57" t="s">
        <v>57</v>
      </c>
      <c r="AH351" s="57" t="s">
        <v>58</v>
      </c>
      <c r="AI351" s="57" t="s">
        <v>59</v>
      </c>
      <c r="AJ351" s="57" t="s">
        <v>60</v>
      </c>
      <c r="AK351" s="57" t="s">
        <v>61</v>
      </c>
    </row>
    <row r="352" spans="1:37" s="21" customFormat="1" ht="48" hidden="1">
      <c r="A352" s="15">
        <v>43201</v>
      </c>
      <c r="B352" s="14" t="str">
        <f>IFERROR(VLOOKUP(A352,[2]Listas!A$134:C$147,2,FALSE),"")</f>
        <v>CONSTRUCCIÓN DE LA FACULTAD DE EDUCACIÓN FÍSICA DEL PROYECTO VALMARÍA</v>
      </c>
      <c r="C352" s="22" t="s">
        <v>172</v>
      </c>
      <c r="D352" s="15" t="s">
        <v>42</v>
      </c>
      <c r="E352" s="15" t="s">
        <v>43</v>
      </c>
      <c r="F352" s="15" t="s">
        <v>1373</v>
      </c>
      <c r="G352" s="153">
        <v>89131000</v>
      </c>
      <c r="H352" s="22" t="s">
        <v>44</v>
      </c>
      <c r="I352" s="14" t="str">
        <f>IFERROR(VLOOKUP(H352,[2]Fuentes!$C$5:$D$36,2,FALSE),"")</f>
        <v xml:space="preserve">Rendimientos Financieros – Estampilla Universidad Pedagógica Nacional </v>
      </c>
      <c r="J352" s="648" t="s">
        <v>115</v>
      </c>
      <c r="K352" s="520" t="s">
        <v>46</v>
      </c>
      <c r="L352" s="458"/>
      <c r="M352" s="650" t="str">
        <f>"INV-"&amp;A352&amp;"-"&amp;J352</f>
        <v>INV-43201-18</v>
      </c>
      <c r="N352" s="504" t="s">
        <v>1490</v>
      </c>
      <c r="O352" s="476" t="s">
        <v>1491</v>
      </c>
      <c r="P352" s="465" t="s">
        <v>227</v>
      </c>
      <c r="Q352" s="465" t="s">
        <v>341</v>
      </c>
      <c r="R352" s="467">
        <v>2</v>
      </c>
      <c r="S352" s="465" t="s">
        <v>47</v>
      </c>
      <c r="T352" s="617" t="s">
        <v>96</v>
      </c>
      <c r="U352" s="610">
        <f>G352+G353+G354</f>
        <v>131756800</v>
      </c>
      <c r="V352" s="610">
        <f>U352</f>
        <v>131756800</v>
      </c>
      <c r="W352" s="597" t="s">
        <v>49</v>
      </c>
      <c r="X352" s="597" t="s">
        <v>50</v>
      </c>
      <c r="Y352" s="546" t="s">
        <v>51</v>
      </c>
      <c r="Z352" s="706" t="s">
        <v>52</v>
      </c>
      <c r="AA352" s="639" t="s">
        <v>1245</v>
      </c>
      <c r="AB352" s="633" t="s">
        <v>1492</v>
      </c>
      <c r="AC352" s="713" t="s">
        <v>55</v>
      </c>
      <c r="AD352" s="716" t="s">
        <v>49</v>
      </c>
      <c r="AE352" s="716" t="s">
        <v>46</v>
      </c>
      <c r="AF352" s="697" t="s">
        <v>56</v>
      </c>
      <c r="AG352" s="697" t="s">
        <v>57</v>
      </c>
      <c r="AH352" s="697" t="s">
        <v>58</v>
      </c>
      <c r="AI352" s="697" t="s">
        <v>59</v>
      </c>
      <c r="AJ352" s="697" t="s">
        <v>60</v>
      </c>
      <c r="AK352" s="697" t="s">
        <v>61</v>
      </c>
    </row>
    <row r="353" spans="1:38" s="21" customFormat="1" ht="48" hidden="1">
      <c r="A353" s="15">
        <v>43201</v>
      </c>
      <c r="B353" s="14" t="str">
        <f>IFERROR(VLOOKUP(A353,[2]Listas!A$134:C$147,2,FALSE),"")</f>
        <v>CONSTRUCCIÓN DE LA FACULTAD DE EDUCACIÓN FÍSICA DEL PROYECTO VALMARÍA</v>
      </c>
      <c r="C353" s="22" t="s">
        <v>172</v>
      </c>
      <c r="D353" s="15" t="s">
        <v>42</v>
      </c>
      <c r="E353" s="15" t="s">
        <v>43</v>
      </c>
      <c r="F353" s="15" t="s">
        <v>1239</v>
      </c>
      <c r="G353" s="153">
        <v>36533000</v>
      </c>
      <c r="H353" s="22" t="s">
        <v>44</v>
      </c>
      <c r="I353" s="14" t="str">
        <f>IFERROR(VLOOKUP(H353,[2]Fuentes!$C$5:$D$36,2,FALSE),"")</f>
        <v xml:space="preserve">Rendimientos Financieros – Estampilla Universidad Pedagógica Nacional </v>
      </c>
      <c r="J353" s="674"/>
      <c r="K353" s="521"/>
      <c r="L353" s="484"/>
      <c r="M353" s="679"/>
      <c r="N353" s="732"/>
      <c r="O353" s="490"/>
      <c r="P353" s="590"/>
      <c r="Q353" s="590"/>
      <c r="R353" s="489"/>
      <c r="S353" s="590"/>
      <c r="T353" s="618"/>
      <c r="U353" s="611"/>
      <c r="V353" s="611"/>
      <c r="W353" s="615"/>
      <c r="X353" s="615"/>
      <c r="Y353" s="587"/>
      <c r="Z353" s="707"/>
      <c r="AA353" s="704"/>
      <c r="AB353" s="707"/>
      <c r="AC353" s="714"/>
      <c r="AD353" s="717"/>
      <c r="AE353" s="717"/>
      <c r="AF353" s="698"/>
      <c r="AG353" s="698"/>
      <c r="AH353" s="698"/>
      <c r="AI353" s="698"/>
      <c r="AJ353" s="698"/>
      <c r="AK353" s="698"/>
    </row>
    <row r="354" spans="1:38" s="21" customFormat="1" ht="48" hidden="1">
      <c r="A354" s="15">
        <v>43201</v>
      </c>
      <c r="B354" s="14" t="str">
        <f>IFERROR(VLOOKUP(A354,[2]Listas!A$134:C$147,2,FALSE),"")</f>
        <v>CONSTRUCCIÓN DE LA FACULTAD DE EDUCACIÓN FÍSICA DEL PROYECTO VALMARÍA</v>
      </c>
      <c r="C354" s="22" t="s">
        <v>172</v>
      </c>
      <c r="D354" s="15" t="s">
        <v>42</v>
      </c>
      <c r="E354" s="15" t="s">
        <v>43</v>
      </c>
      <c r="F354" s="15" t="s">
        <v>1371</v>
      </c>
      <c r="G354" s="153">
        <v>6092800</v>
      </c>
      <c r="H354" s="22" t="s">
        <v>44</v>
      </c>
      <c r="I354" s="14" t="str">
        <f>IFERROR(VLOOKUP(H354,[2]Fuentes!$C$5:$D$36,2,FALSE),"")</f>
        <v xml:space="preserve">Rendimientos Financieros – Estampilla Universidad Pedagógica Nacional </v>
      </c>
      <c r="J354" s="649"/>
      <c r="K354" s="522"/>
      <c r="L354" s="459"/>
      <c r="M354" s="651"/>
      <c r="N354" s="505"/>
      <c r="O354" s="477"/>
      <c r="P354" s="466"/>
      <c r="Q354" s="466"/>
      <c r="R354" s="468"/>
      <c r="S354" s="466"/>
      <c r="T354" s="619"/>
      <c r="U354" s="612"/>
      <c r="V354" s="612"/>
      <c r="W354" s="598"/>
      <c r="X354" s="598"/>
      <c r="Y354" s="495"/>
      <c r="Z354" s="708"/>
      <c r="AA354" s="705"/>
      <c r="AB354" s="708"/>
      <c r="AC354" s="715"/>
      <c r="AD354" s="718"/>
      <c r="AE354" s="718"/>
      <c r="AF354" s="699"/>
      <c r="AG354" s="699"/>
      <c r="AH354" s="699"/>
      <c r="AI354" s="699"/>
      <c r="AJ354" s="699"/>
      <c r="AK354" s="699"/>
    </row>
    <row r="355" spans="1:38" s="21" customFormat="1" ht="39" hidden="1" customHeight="1">
      <c r="A355" s="15">
        <v>43201</v>
      </c>
      <c r="B355" s="28" t="s">
        <v>1396</v>
      </c>
      <c r="C355" s="66" t="s">
        <v>172</v>
      </c>
      <c r="D355" s="17" t="s">
        <v>42</v>
      </c>
      <c r="E355" s="17" t="s">
        <v>43</v>
      </c>
      <c r="F355" s="15" t="s">
        <v>1373</v>
      </c>
      <c r="G355" s="153">
        <v>17300000</v>
      </c>
      <c r="H355" s="22" t="s">
        <v>44</v>
      </c>
      <c r="I355" s="28" t="s">
        <v>1397</v>
      </c>
      <c r="J355" s="648" t="s">
        <v>116</v>
      </c>
      <c r="K355" s="675" t="s">
        <v>46</v>
      </c>
      <c r="L355" s="676"/>
      <c r="M355" s="678" t="s">
        <v>1543</v>
      </c>
      <c r="N355" s="503" t="s">
        <v>1490</v>
      </c>
      <c r="O355" s="498" t="s">
        <v>1544</v>
      </c>
      <c r="P355" s="750" t="s">
        <v>232</v>
      </c>
      <c r="Q355" s="750" t="s">
        <v>232</v>
      </c>
      <c r="R355" s="752">
        <v>1</v>
      </c>
      <c r="S355" s="606" t="s">
        <v>47</v>
      </c>
      <c r="T355" s="635" t="s">
        <v>96</v>
      </c>
      <c r="U355" s="636">
        <v>22300000</v>
      </c>
      <c r="V355" s="636">
        <v>22300000</v>
      </c>
      <c r="W355" s="604" t="s">
        <v>49</v>
      </c>
      <c r="X355" s="604" t="s">
        <v>50</v>
      </c>
      <c r="Y355" s="494" t="s">
        <v>51</v>
      </c>
      <c r="Z355" s="633" t="s">
        <v>52</v>
      </c>
      <c r="AA355" s="639" t="s">
        <v>1245</v>
      </c>
      <c r="AB355" s="633" t="s">
        <v>54</v>
      </c>
      <c r="AC355" s="643" t="s">
        <v>55</v>
      </c>
      <c r="AD355" s="575" t="s">
        <v>49</v>
      </c>
      <c r="AE355" s="575" t="s">
        <v>46</v>
      </c>
      <c r="AF355" s="571" t="s">
        <v>56</v>
      </c>
      <c r="AG355" s="571" t="s">
        <v>57</v>
      </c>
      <c r="AH355" s="571" t="s">
        <v>58</v>
      </c>
      <c r="AI355" s="571" t="s">
        <v>59</v>
      </c>
      <c r="AJ355" s="571" t="s">
        <v>60</v>
      </c>
      <c r="AK355" s="571" t="s">
        <v>61</v>
      </c>
    </row>
    <row r="356" spans="1:38" s="21" customFormat="1" ht="48" hidden="1">
      <c r="A356" s="15">
        <v>43201</v>
      </c>
      <c r="B356" s="28" t="s">
        <v>1396</v>
      </c>
      <c r="C356" s="66" t="s">
        <v>172</v>
      </c>
      <c r="D356" s="17" t="s">
        <v>42</v>
      </c>
      <c r="E356" s="17" t="s">
        <v>43</v>
      </c>
      <c r="F356" s="15" t="s">
        <v>62</v>
      </c>
      <c r="G356" s="153">
        <v>5000000</v>
      </c>
      <c r="H356" s="22" t="s">
        <v>44</v>
      </c>
      <c r="I356" s="28" t="s">
        <v>1397</v>
      </c>
      <c r="J356" s="649"/>
      <c r="K356" s="522"/>
      <c r="L356" s="677"/>
      <c r="M356" s="651"/>
      <c r="N356" s="503"/>
      <c r="O356" s="495"/>
      <c r="P356" s="751"/>
      <c r="Q356" s="751"/>
      <c r="R356" s="753"/>
      <c r="S356" s="605"/>
      <c r="T356" s="605"/>
      <c r="U356" s="605"/>
      <c r="V356" s="605"/>
      <c r="W356" s="605"/>
      <c r="X356" s="605"/>
      <c r="Y356" s="605"/>
      <c r="Z356" s="634"/>
      <c r="AA356" s="640"/>
      <c r="AB356" s="634"/>
      <c r="AC356" s="644"/>
      <c r="AD356" s="576"/>
      <c r="AE356" s="576"/>
      <c r="AF356" s="572"/>
      <c r="AG356" s="572"/>
      <c r="AH356" s="572"/>
      <c r="AI356" s="572"/>
      <c r="AJ356" s="572"/>
      <c r="AK356" s="572"/>
    </row>
    <row r="357" spans="1:38" s="21" customFormat="1" ht="48" hidden="1">
      <c r="A357" s="15">
        <v>43201</v>
      </c>
      <c r="B357" s="14" t="str">
        <f>IFERROR(VLOOKUP(A357,[2]Listas!A$134:C$147,2,FALSE),"")</f>
        <v>CONSTRUCCIÓN DE LA FACULTAD DE EDUCACIÓN FÍSICA DEL PROYECTO VALMARÍA</v>
      </c>
      <c r="C357" s="22" t="s">
        <v>172</v>
      </c>
      <c r="D357" s="15" t="s">
        <v>42</v>
      </c>
      <c r="E357" s="15" t="s">
        <v>43</v>
      </c>
      <c r="F357" s="15" t="s">
        <v>196</v>
      </c>
      <c r="G357" s="316">
        <v>309955885</v>
      </c>
      <c r="H357" s="22" t="s">
        <v>44</v>
      </c>
      <c r="I357" s="14" t="str">
        <f>IFERROR(VLOOKUP(H357,[2]Fuentes!$C$5:$D$36,2,FALSE),"")</f>
        <v xml:space="preserve">Rendimientos Financieros – Estampilla Universidad Pedagógica Nacional </v>
      </c>
      <c r="J357" s="187" t="s">
        <v>117</v>
      </c>
      <c r="K357" s="144" t="s">
        <v>46</v>
      </c>
      <c r="L357" s="336"/>
      <c r="M357" s="268" t="str">
        <f t="shared" ref="M357" si="3">"INV-"&amp;A357&amp;"-"&amp;J357</f>
        <v>INV-43201-20</v>
      </c>
      <c r="N357" s="241" t="s">
        <v>1509</v>
      </c>
      <c r="O357" s="269" t="s">
        <v>1481</v>
      </c>
      <c r="P357" s="18" t="s">
        <v>1660</v>
      </c>
      <c r="Q357" s="18" t="s">
        <v>1660</v>
      </c>
      <c r="R357" s="270">
        <v>2</v>
      </c>
      <c r="S357" s="18" t="s">
        <v>47</v>
      </c>
      <c r="T357" s="49" t="s">
        <v>48</v>
      </c>
      <c r="U357" s="153">
        <f>+G357</f>
        <v>309955885</v>
      </c>
      <c r="V357" s="153">
        <f>+G357</f>
        <v>309955885</v>
      </c>
      <c r="W357" s="29" t="s">
        <v>49</v>
      </c>
      <c r="X357" s="29" t="s">
        <v>50</v>
      </c>
      <c r="Y357" s="2" t="s">
        <v>51</v>
      </c>
      <c r="Z357" s="38" t="s">
        <v>52</v>
      </c>
      <c r="AA357" s="149" t="s">
        <v>1245</v>
      </c>
      <c r="AB357" s="67" t="s">
        <v>54</v>
      </c>
      <c r="AC357" s="176" t="s">
        <v>55</v>
      </c>
      <c r="AD357" s="266" t="s">
        <v>49</v>
      </c>
      <c r="AE357" s="266" t="s">
        <v>46</v>
      </c>
      <c r="AF357" s="267" t="s">
        <v>56</v>
      </c>
      <c r="AG357" s="267" t="s">
        <v>57</v>
      </c>
      <c r="AH357" s="267" t="s">
        <v>58</v>
      </c>
      <c r="AI357" s="267" t="s">
        <v>59</v>
      </c>
      <c r="AJ357" s="57" t="s">
        <v>60</v>
      </c>
      <c r="AK357" s="57" t="s">
        <v>61</v>
      </c>
    </row>
    <row r="358" spans="1:38" s="21" customFormat="1" ht="48" hidden="1">
      <c r="A358" s="15">
        <v>43201</v>
      </c>
      <c r="B358" s="14" t="s">
        <v>1396</v>
      </c>
      <c r="C358" s="22" t="s">
        <v>172</v>
      </c>
      <c r="D358" s="15" t="s">
        <v>42</v>
      </c>
      <c r="E358" s="15" t="s">
        <v>43</v>
      </c>
      <c r="F358" s="15" t="s">
        <v>62</v>
      </c>
      <c r="G358" s="25">
        <v>131000000</v>
      </c>
      <c r="H358" s="22" t="s">
        <v>44</v>
      </c>
      <c r="I358" s="14" t="s">
        <v>1397</v>
      </c>
      <c r="J358" s="187" t="s">
        <v>118</v>
      </c>
      <c r="K358" s="144" t="s">
        <v>46</v>
      </c>
      <c r="L358" s="336"/>
      <c r="M358" s="268" t="s">
        <v>1593</v>
      </c>
      <c r="N358" s="241" t="s">
        <v>1594</v>
      </c>
      <c r="O358" s="269" t="s">
        <v>1595</v>
      </c>
      <c r="P358" s="18" t="s">
        <v>232</v>
      </c>
      <c r="Q358" s="18" t="s">
        <v>232</v>
      </c>
      <c r="R358" s="270">
        <v>2</v>
      </c>
      <c r="S358" s="18" t="s">
        <v>47</v>
      </c>
      <c r="T358" s="49" t="s">
        <v>96</v>
      </c>
      <c r="U358" s="153">
        <v>131000000</v>
      </c>
      <c r="V358" s="153">
        <v>131000000</v>
      </c>
      <c r="W358" s="29" t="s">
        <v>49</v>
      </c>
      <c r="X358" s="29" t="s">
        <v>50</v>
      </c>
      <c r="Y358" s="2" t="s">
        <v>51</v>
      </c>
      <c r="Z358" s="38" t="s">
        <v>52</v>
      </c>
      <c r="AA358" s="149" t="s">
        <v>53</v>
      </c>
      <c r="AB358" s="67" t="s">
        <v>1517</v>
      </c>
      <c r="AC358" s="176" t="s">
        <v>55</v>
      </c>
      <c r="AD358" s="266" t="s">
        <v>49</v>
      </c>
      <c r="AE358" s="266" t="s">
        <v>46</v>
      </c>
      <c r="AF358" s="267" t="s">
        <v>56</v>
      </c>
      <c r="AG358" s="267" t="s">
        <v>57</v>
      </c>
      <c r="AH358" s="267" t="s">
        <v>58</v>
      </c>
      <c r="AI358" s="267" t="s">
        <v>59</v>
      </c>
      <c r="AJ358" s="57" t="s">
        <v>60</v>
      </c>
      <c r="AK358" s="57" t="s">
        <v>61</v>
      </c>
    </row>
    <row r="359" spans="1:38" s="21" customFormat="1" ht="48" hidden="1">
      <c r="A359" s="15">
        <v>43201</v>
      </c>
      <c r="B359" s="14" t="s">
        <v>1396</v>
      </c>
      <c r="C359" s="22" t="s">
        <v>172</v>
      </c>
      <c r="D359" s="15" t="s">
        <v>42</v>
      </c>
      <c r="E359" s="15" t="s">
        <v>43</v>
      </c>
      <c r="F359" s="15" t="s">
        <v>62</v>
      </c>
      <c r="G359" s="25">
        <v>140872193.84</v>
      </c>
      <c r="H359" s="22" t="s">
        <v>44</v>
      </c>
      <c r="I359" s="14" t="s">
        <v>1397</v>
      </c>
      <c r="J359" s="187" t="s">
        <v>119</v>
      </c>
      <c r="K359" s="144" t="s">
        <v>46</v>
      </c>
      <c r="L359" s="336"/>
      <c r="M359" s="268" t="str">
        <f t="shared" ref="M359:M360" si="4">"INV-"&amp;A359&amp;"-"&amp;J359</f>
        <v>INV-43201-22</v>
      </c>
      <c r="N359" s="241" t="s">
        <v>1678</v>
      </c>
      <c r="O359" s="269" t="s">
        <v>1679</v>
      </c>
      <c r="P359" s="18" t="s">
        <v>1660</v>
      </c>
      <c r="Q359" s="18" t="s">
        <v>1660</v>
      </c>
      <c r="R359" s="270">
        <v>4</v>
      </c>
      <c r="S359" s="18" t="s">
        <v>47</v>
      </c>
      <c r="T359" s="49" t="s">
        <v>96</v>
      </c>
      <c r="U359" s="153">
        <v>140872193.84</v>
      </c>
      <c r="V359" s="153">
        <v>140872193.84</v>
      </c>
      <c r="W359" s="29" t="s">
        <v>49</v>
      </c>
      <c r="X359" s="29" t="s">
        <v>50</v>
      </c>
      <c r="Y359" s="2" t="s">
        <v>51</v>
      </c>
      <c r="Z359" s="38" t="s">
        <v>52</v>
      </c>
      <c r="AA359" s="149" t="s">
        <v>1245</v>
      </c>
      <c r="AB359" s="67" t="s">
        <v>1517</v>
      </c>
      <c r="AC359" s="176" t="s">
        <v>55</v>
      </c>
      <c r="AD359" s="266" t="s">
        <v>49</v>
      </c>
      <c r="AE359" s="266" t="s">
        <v>46</v>
      </c>
      <c r="AF359" s="267" t="s">
        <v>56</v>
      </c>
      <c r="AG359" s="267" t="s">
        <v>57</v>
      </c>
      <c r="AH359" s="267" t="s">
        <v>58</v>
      </c>
      <c r="AI359" s="267" t="s">
        <v>59</v>
      </c>
      <c r="AJ359" s="57" t="s">
        <v>60</v>
      </c>
      <c r="AK359" s="57" t="s">
        <v>61</v>
      </c>
    </row>
    <row r="360" spans="1:38" s="21" customFormat="1" ht="29.25" hidden="1" customHeight="1">
      <c r="A360" s="15">
        <v>43201</v>
      </c>
      <c r="B360" s="14" t="s">
        <v>1396</v>
      </c>
      <c r="C360" s="22" t="s">
        <v>172</v>
      </c>
      <c r="D360" s="15" t="s">
        <v>42</v>
      </c>
      <c r="E360" s="15" t="s">
        <v>43</v>
      </c>
      <c r="F360" s="15" t="s">
        <v>1236</v>
      </c>
      <c r="G360" s="25">
        <v>14660800</v>
      </c>
      <c r="H360" s="22" t="s">
        <v>44</v>
      </c>
      <c r="I360" s="14" t="s">
        <v>1397</v>
      </c>
      <c r="J360" s="648" t="s">
        <v>99</v>
      </c>
      <c r="K360" s="520" t="s">
        <v>1675</v>
      </c>
      <c r="L360" s="336"/>
      <c r="M360" s="678" t="str">
        <f t="shared" si="4"/>
        <v>INV-43201-23</v>
      </c>
      <c r="N360" s="491" t="s">
        <v>1676</v>
      </c>
      <c r="O360" s="761" t="s">
        <v>1677</v>
      </c>
      <c r="P360" s="465" t="s">
        <v>1660</v>
      </c>
      <c r="Q360" s="465" t="s">
        <v>1660</v>
      </c>
      <c r="R360" s="467">
        <v>2</v>
      </c>
      <c r="S360" s="465" t="s">
        <v>47</v>
      </c>
      <c r="T360" s="617" t="s">
        <v>96</v>
      </c>
      <c r="U360" s="742">
        <v>81883900</v>
      </c>
      <c r="V360" s="742">
        <v>81883900</v>
      </c>
      <c r="W360" s="597" t="s">
        <v>49</v>
      </c>
      <c r="X360" s="597" t="s">
        <v>50</v>
      </c>
      <c r="Y360" s="546" t="s">
        <v>51</v>
      </c>
      <c r="Z360" s="633" t="s">
        <v>52</v>
      </c>
      <c r="AA360" s="639" t="s">
        <v>1245</v>
      </c>
      <c r="AB360" s="633" t="s">
        <v>1517</v>
      </c>
      <c r="AC360" s="643" t="s">
        <v>55</v>
      </c>
      <c r="AD360" s="575" t="s">
        <v>49</v>
      </c>
      <c r="AE360" s="575" t="s">
        <v>46</v>
      </c>
      <c r="AF360" s="571" t="s">
        <v>56</v>
      </c>
      <c r="AG360" s="571" t="s">
        <v>57</v>
      </c>
      <c r="AH360" s="571" t="s">
        <v>58</v>
      </c>
      <c r="AI360" s="571" t="s">
        <v>59</v>
      </c>
      <c r="AJ360" s="571" t="s">
        <v>60</v>
      </c>
      <c r="AK360" s="571" t="s">
        <v>61</v>
      </c>
      <c r="AL360" s="352"/>
    </row>
    <row r="361" spans="1:38" s="21" customFormat="1" ht="29.25" hidden="1" customHeight="1">
      <c r="A361" s="15">
        <v>43201</v>
      </c>
      <c r="B361" s="14" t="s">
        <v>1396</v>
      </c>
      <c r="C361" s="22" t="s">
        <v>172</v>
      </c>
      <c r="D361" s="15" t="s">
        <v>42</v>
      </c>
      <c r="E361" s="15" t="s">
        <v>43</v>
      </c>
      <c r="F361" s="15" t="s">
        <v>1239</v>
      </c>
      <c r="G361" s="25">
        <v>59797500</v>
      </c>
      <c r="H361" s="22" t="s">
        <v>44</v>
      </c>
      <c r="I361" s="14" t="s">
        <v>1397</v>
      </c>
      <c r="J361" s="674"/>
      <c r="K361" s="521"/>
      <c r="L361" s="336"/>
      <c r="M361" s="679"/>
      <c r="N361" s="486"/>
      <c r="O361" s="762"/>
      <c r="P361" s="590"/>
      <c r="Q361" s="590"/>
      <c r="R361" s="489"/>
      <c r="S361" s="590"/>
      <c r="T361" s="618"/>
      <c r="U361" s="743"/>
      <c r="V361" s="743"/>
      <c r="W361" s="615"/>
      <c r="X361" s="615"/>
      <c r="Y361" s="660"/>
      <c r="Z361" s="741"/>
      <c r="AA361" s="748"/>
      <c r="AB361" s="741"/>
      <c r="AC361" s="749"/>
      <c r="AD361" s="592"/>
      <c r="AE361" s="592"/>
      <c r="AF361" s="591"/>
      <c r="AG361" s="591"/>
      <c r="AH361" s="591"/>
      <c r="AI361" s="591"/>
      <c r="AJ361" s="591"/>
      <c r="AK361" s="591"/>
    </row>
    <row r="362" spans="1:38" s="21" customFormat="1" ht="29.25" hidden="1" customHeight="1">
      <c r="A362" s="15">
        <v>43201</v>
      </c>
      <c r="B362" s="14" t="s">
        <v>1396</v>
      </c>
      <c r="C362" s="22" t="s">
        <v>172</v>
      </c>
      <c r="D362" s="15" t="s">
        <v>42</v>
      </c>
      <c r="E362" s="15" t="s">
        <v>43</v>
      </c>
      <c r="F362" s="15" t="s">
        <v>827</v>
      </c>
      <c r="G362" s="25">
        <v>7425600</v>
      </c>
      <c r="H362" s="22" t="s">
        <v>44</v>
      </c>
      <c r="I362" s="14" t="s">
        <v>1397</v>
      </c>
      <c r="J362" s="649"/>
      <c r="K362" s="522"/>
      <c r="L362" s="336"/>
      <c r="M362" s="651"/>
      <c r="N362" s="475"/>
      <c r="O362" s="763"/>
      <c r="P362" s="466"/>
      <c r="Q362" s="466"/>
      <c r="R362" s="468"/>
      <c r="S362" s="466"/>
      <c r="T362" s="619"/>
      <c r="U362" s="744"/>
      <c r="V362" s="744"/>
      <c r="W362" s="598"/>
      <c r="X362" s="598"/>
      <c r="Y362" s="547"/>
      <c r="Z362" s="634"/>
      <c r="AA362" s="640"/>
      <c r="AB362" s="634"/>
      <c r="AC362" s="644"/>
      <c r="AD362" s="576"/>
      <c r="AE362" s="576"/>
      <c r="AF362" s="572"/>
      <c r="AG362" s="572"/>
      <c r="AH362" s="572"/>
      <c r="AI362" s="572"/>
      <c r="AJ362" s="572"/>
      <c r="AK362" s="572"/>
    </row>
    <row r="363" spans="1:38" s="21" customFormat="1" ht="41.25" hidden="1" customHeight="1">
      <c r="A363" s="15">
        <v>43201</v>
      </c>
      <c r="B363" s="14" t="s">
        <v>1396</v>
      </c>
      <c r="C363" s="22" t="s">
        <v>172</v>
      </c>
      <c r="D363" s="15" t="s">
        <v>42</v>
      </c>
      <c r="E363" s="15" t="s">
        <v>43</v>
      </c>
      <c r="F363" s="15" t="s">
        <v>62</v>
      </c>
      <c r="G363" s="25">
        <v>114581250</v>
      </c>
      <c r="H363" s="22" t="s">
        <v>44</v>
      </c>
      <c r="I363" s="14" t="s">
        <v>1397</v>
      </c>
      <c r="J363" s="187" t="s">
        <v>100</v>
      </c>
      <c r="K363" s="144" t="s">
        <v>46</v>
      </c>
      <c r="L363" s="336"/>
      <c r="M363" s="343" t="str">
        <f t="shared" ref="M363:M364" si="5">"INV-"&amp;A363&amp;"-"&amp;J363</f>
        <v>INV-43201-24</v>
      </c>
      <c r="N363" s="241" t="s">
        <v>64</v>
      </c>
      <c r="O363" s="269" t="s">
        <v>1680</v>
      </c>
      <c r="P363" s="18" t="s">
        <v>1660</v>
      </c>
      <c r="Q363" s="18" t="s">
        <v>1660</v>
      </c>
      <c r="R363" s="270">
        <v>4</v>
      </c>
      <c r="S363" s="18" t="s">
        <v>47</v>
      </c>
      <c r="T363" s="49" t="s">
        <v>96</v>
      </c>
      <c r="U363" s="153">
        <v>114581250</v>
      </c>
      <c r="V363" s="153">
        <v>114581250</v>
      </c>
      <c r="W363" s="29" t="s">
        <v>49</v>
      </c>
      <c r="X363" s="29" t="s">
        <v>50</v>
      </c>
      <c r="Y363" s="2" t="s">
        <v>51</v>
      </c>
      <c r="Z363" s="38" t="s">
        <v>52</v>
      </c>
      <c r="AA363" s="149" t="s">
        <v>1245</v>
      </c>
      <c r="AB363" s="67" t="s">
        <v>1517</v>
      </c>
      <c r="AC363" s="176" t="s">
        <v>55</v>
      </c>
      <c r="AD363" s="266" t="s">
        <v>49</v>
      </c>
      <c r="AE363" s="266" t="s">
        <v>46</v>
      </c>
      <c r="AF363" s="267" t="s">
        <v>56</v>
      </c>
      <c r="AG363" s="267" t="s">
        <v>57</v>
      </c>
      <c r="AH363" s="267" t="s">
        <v>58</v>
      </c>
      <c r="AI363" s="267" t="s">
        <v>59</v>
      </c>
      <c r="AJ363" s="57" t="s">
        <v>60</v>
      </c>
      <c r="AK363" s="57" t="s">
        <v>61</v>
      </c>
    </row>
    <row r="364" spans="1:38" s="21" customFormat="1" ht="36.75" hidden="1" customHeight="1">
      <c r="A364" s="15">
        <v>43201</v>
      </c>
      <c r="B364" s="14" t="s">
        <v>1396</v>
      </c>
      <c r="C364" s="22" t="s">
        <v>172</v>
      </c>
      <c r="D364" s="15" t="s">
        <v>42</v>
      </c>
      <c r="E364" s="15" t="s">
        <v>43</v>
      </c>
      <c r="F364" s="15" t="s">
        <v>62</v>
      </c>
      <c r="G364" s="25">
        <v>220962245</v>
      </c>
      <c r="H364" s="22" t="s">
        <v>44</v>
      </c>
      <c r="I364" s="14" t="s">
        <v>1397</v>
      </c>
      <c r="J364" s="187" t="s">
        <v>101</v>
      </c>
      <c r="K364" s="144" t="s">
        <v>46</v>
      </c>
      <c r="L364" s="336"/>
      <c r="M364" s="268" t="str">
        <f t="shared" si="5"/>
        <v>INV-43201-25</v>
      </c>
      <c r="N364" s="241" t="s">
        <v>64</v>
      </c>
      <c r="O364" s="269" t="s">
        <v>1681</v>
      </c>
      <c r="P364" s="18" t="s">
        <v>1660</v>
      </c>
      <c r="Q364" s="18" t="s">
        <v>1660</v>
      </c>
      <c r="R364" s="270">
        <v>3</v>
      </c>
      <c r="S364" s="18" t="s">
        <v>47</v>
      </c>
      <c r="T364" s="49" t="s">
        <v>48</v>
      </c>
      <c r="U364" s="153">
        <v>220962245</v>
      </c>
      <c r="V364" s="153">
        <v>220962245</v>
      </c>
      <c r="W364" s="29" t="s">
        <v>49</v>
      </c>
      <c r="X364" s="29" t="s">
        <v>50</v>
      </c>
      <c r="Y364" s="2" t="s">
        <v>51</v>
      </c>
      <c r="Z364" s="38" t="s">
        <v>52</v>
      </c>
      <c r="AA364" s="149" t="s">
        <v>1245</v>
      </c>
      <c r="AB364" s="67" t="s">
        <v>1517</v>
      </c>
      <c r="AC364" s="176" t="s">
        <v>55</v>
      </c>
      <c r="AD364" s="266" t="s">
        <v>49</v>
      </c>
      <c r="AE364" s="266" t="s">
        <v>46</v>
      </c>
      <c r="AF364" s="267" t="s">
        <v>56</v>
      </c>
      <c r="AG364" s="267" t="s">
        <v>57</v>
      </c>
      <c r="AH364" s="267" t="s">
        <v>58</v>
      </c>
      <c r="AI364" s="267" t="s">
        <v>59</v>
      </c>
      <c r="AJ364" s="57" t="s">
        <v>60</v>
      </c>
      <c r="AK364" s="57" t="s">
        <v>61</v>
      </c>
    </row>
    <row r="365" spans="1:38" s="315" customFormat="1" ht="71.25" customHeight="1">
      <c r="A365" s="309">
        <v>42101</v>
      </c>
      <c r="B365" s="97" t="str">
        <f>IFERROR(VLOOKUP(A365,[3]Listas!$A$91:$B$107,2,FALSE),"")</f>
        <v>MOVILIDAD DOCENTE Y ESTUDIANTIL</v>
      </c>
      <c r="C365" s="310" t="s">
        <v>175</v>
      </c>
      <c r="D365" s="311" t="s">
        <v>176</v>
      </c>
      <c r="E365" s="293" t="s">
        <v>68</v>
      </c>
      <c r="F365" s="15" t="s">
        <v>177</v>
      </c>
      <c r="G365" s="411">
        <f>66000000+20000000+6500000</f>
        <v>92500000</v>
      </c>
      <c r="H365" s="312">
        <v>10.02</v>
      </c>
      <c r="I365" s="313" t="str">
        <f>IFERROR(VLOOKUP(H365,[3]Listas!$B$124:$C$141,2,FALSE),"")</f>
        <v>Aportes de la Nacion - Inversion</v>
      </c>
      <c r="J365" s="309">
        <v>1</v>
      </c>
      <c r="K365" s="99" t="s">
        <v>49</v>
      </c>
      <c r="L365" s="99" t="s">
        <v>203</v>
      </c>
      <c r="M365" s="131" t="str">
        <f>"INV-"&amp;A365&amp;"-"&amp;J365</f>
        <v>INV-42101-1</v>
      </c>
      <c r="N365" s="314" t="s">
        <v>178</v>
      </c>
      <c r="O365" s="295" t="s">
        <v>179</v>
      </c>
      <c r="P365" s="35" t="s">
        <v>178</v>
      </c>
      <c r="Q365" s="35" t="s">
        <v>178</v>
      </c>
      <c r="R365" s="35" t="s">
        <v>178</v>
      </c>
      <c r="S365" s="35" t="s">
        <v>178</v>
      </c>
      <c r="T365" s="37" t="s">
        <v>178</v>
      </c>
      <c r="U365" s="25">
        <f>G365</f>
        <v>92500000</v>
      </c>
      <c r="V365" s="25">
        <f>G365</f>
        <v>92500000</v>
      </c>
      <c r="W365" s="18" t="s">
        <v>49</v>
      </c>
      <c r="X365" s="18" t="s">
        <v>50</v>
      </c>
      <c r="Y365" s="296" t="s">
        <v>180</v>
      </c>
      <c r="Z365" s="297" t="s">
        <v>52</v>
      </c>
      <c r="AA365" s="298" t="s">
        <v>181</v>
      </c>
      <c r="AB365" s="299" t="s">
        <v>54</v>
      </c>
      <c r="AC365" s="300" t="s">
        <v>55</v>
      </c>
      <c r="AD365" s="301" t="s">
        <v>49</v>
      </c>
      <c r="AE365" s="301" t="s">
        <v>49</v>
      </c>
      <c r="AF365" s="302" t="s">
        <v>56</v>
      </c>
      <c r="AG365" s="302" t="s">
        <v>57</v>
      </c>
      <c r="AH365" s="302" t="s">
        <v>58</v>
      </c>
      <c r="AI365" s="302" t="s">
        <v>56</v>
      </c>
      <c r="AJ365" s="294" t="s">
        <v>60</v>
      </c>
      <c r="AK365" s="294" t="s">
        <v>61</v>
      </c>
    </row>
    <row r="366" spans="1:38" s="315" customFormat="1" ht="84">
      <c r="A366" s="309">
        <v>42101</v>
      </c>
      <c r="B366" s="97" t="str">
        <f>IFERROR(VLOOKUP(A366,[3]Listas!$A$91:$B$107,2,FALSE),"")</f>
        <v>MOVILIDAD DOCENTE Y ESTUDIANTIL</v>
      </c>
      <c r="C366" s="310" t="s">
        <v>175</v>
      </c>
      <c r="D366" s="311" t="s">
        <v>176</v>
      </c>
      <c r="E366" s="17" t="s">
        <v>43</v>
      </c>
      <c r="F366" s="15" t="s">
        <v>182</v>
      </c>
      <c r="G366" s="411">
        <f>375000000-40000000+12167200</f>
        <v>347167200</v>
      </c>
      <c r="H366" s="312">
        <v>10.02</v>
      </c>
      <c r="I366" s="313" t="str">
        <f>IFERROR(VLOOKUP(H366,[3]Listas!$B$124:$C$141,2,FALSE),"")</f>
        <v>Aportes de la Nacion - Inversion</v>
      </c>
      <c r="J366" s="309">
        <v>2</v>
      </c>
      <c r="K366" s="99" t="s">
        <v>49</v>
      </c>
      <c r="L366" s="99" t="s">
        <v>203</v>
      </c>
      <c r="M366" s="131" t="str">
        <f t="shared" ref="M366:M375" si="6">"INV-"&amp;A366&amp;"-"&amp;J366</f>
        <v>INV-42101-2</v>
      </c>
      <c r="N366" s="314" t="s">
        <v>178</v>
      </c>
      <c r="O366" s="295" t="s">
        <v>183</v>
      </c>
      <c r="P366" s="35" t="s">
        <v>178</v>
      </c>
      <c r="Q366" s="35" t="s">
        <v>178</v>
      </c>
      <c r="R366" s="35" t="s">
        <v>178</v>
      </c>
      <c r="S366" s="35" t="s">
        <v>178</v>
      </c>
      <c r="T366" s="37" t="s">
        <v>178</v>
      </c>
      <c r="U366" s="25">
        <f>G366</f>
        <v>347167200</v>
      </c>
      <c r="V366" s="25">
        <f>G366</f>
        <v>347167200</v>
      </c>
      <c r="W366" s="18" t="s">
        <v>49</v>
      </c>
      <c r="X366" s="18" t="s">
        <v>50</v>
      </c>
      <c r="Y366" s="296" t="s">
        <v>180</v>
      </c>
      <c r="Z366" s="297" t="s">
        <v>52</v>
      </c>
      <c r="AA366" s="298" t="s">
        <v>181</v>
      </c>
      <c r="AB366" s="299" t="s">
        <v>54</v>
      </c>
      <c r="AC366" s="300" t="s">
        <v>55</v>
      </c>
      <c r="AD366" s="301" t="s">
        <v>49</v>
      </c>
      <c r="AE366" s="301" t="s">
        <v>49</v>
      </c>
      <c r="AF366" s="302" t="s">
        <v>56</v>
      </c>
      <c r="AG366" s="302" t="s">
        <v>57</v>
      </c>
      <c r="AH366" s="302" t="s">
        <v>58</v>
      </c>
      <c r="AI366" s="302" t="s">
        <v>56</v>
      </c>
      <c r="AJ366" s="294" t="s">
        <v>60</v>
      </c>
      <c r="AK366" s="294" t="s">
        <v>61</v>
      </c>
    </row>
    <row r="367" spans="1:38" s="315" customFormat="1" ht="84" hidden="1">
      <c r="A367" s="309">
        <v>42101</v>
      </c>
      <c r="B367" s="97" t="str">
        <f>IFERROR(VLOOKUP(A367,[3]Listas!$A$91:$B$107,2,FALSE),"")</f>
        <v>MOVILIDAD DOCENTE Y ESTUDIANTIL</v>
      </c>
      <c r="C367" s="310" t="s">
        <v>175</v>
      </c>
      <c r="D367" s="311" t="s">
        <v>176</v>
      </c>
      <c r="E367" s="17" t="s">
        <v>43</v>
      </c>
      <c r="F367" s="15" t="s">
        <v>184</v>
      </c>
      <c r="G367" s="25">
        <v>65000000</v>
      </c>
      <c r="H367" s="312">
        <v>10.02</v>
      </c>
      <c r="I367" s="313" t="str">
        <f>IFERROR(VLOOKUP(H367,[3]Listas!$B$124:$C$141,2,FALSE),"")</f>
        <v>Aportes de la Nacion - Inversion</v>
      </c>
      <c r="J367" s="309">
        <v>3</v>
      </c>
      <c r="K367" s="309" t="s">
        <v>46</v>
      </c>
      <c r="L367" s="309"/>
      <c r="M367" s="131" t="str">
        <f t="shared" si="6"/>
        <v>INV-42101-3</v>
      </c>
      <c r="N367" s="15" t="s">
        <v>1609</v>
      </c>
      <c r="O367" s="303" t="s">
        <v>185</v>
      </c>
      <c r="P367" s="35" t="s">
        <v>71</v>
      </c>
      <c r="Q367" s="35" t="s">
        <v>71</v>
      </c>
      <c r="R367" s="35">
        <v>10</v>
      </c>
      <c r="S367" s="35" t="s">
        <v>47</v>
      </c>
      <c r="T367" s="37" t="s">
        <v>186</v>
      </c>
      <c r="U367" s="25">
        <f>G367</f>
        <v>65000000</v>
      </c>
      <c r="V367" s="25">
        <f>G367</f>
        <v>65000000</v>
      </c>
      <c r="W367" s="35" t="s">
        <v>49</v>
      </c>
      <c r="X367" s="35" t="s">
        <v>50</v>
      </c>
      <c r="Y367" s="304" t="s">
        <v>180</v>
      </c>
      <c r="Z367" s="399" t="s">
        <v>52</v>
      </c>
      <c r="AA367" s="305" t="s">
        <v>181</v>
      </c>
      <c r="AB367" s="33" t="s">
        <v>54</v>
      </c>
      <c r="AC367" s="306" t="s">
        <v>55</v>
      </c>
      <c r="AD367" s="35" t="s">
        <v>49</v>
      </c>
      <c r="AE367" s="35" t="s">
        <v>46</v>
      </c>
      <c r="AF367" s="307" t="s">
        <v>56</v>
      </c>
      <c r="AG367" s="308" t="s">
        <v>57</v>
      </c>
      <c r="AH367" s="308" t="s">
        <v>58</v>
      </c>
      <c r="AI367" s="308" t="s">
        <v>56</v>
      </c>
      <c r="AJ367" s="308" t="s">
        <v>60</v>
      </c>
      <c r="AK367" s="308" t="s">
        <v>61</v>
      </c>
    </row>
    <row r="368" spans="1:38" s="315" customFormat="1" ht="48" hidden="1">
      <c r="A368" s="309">
        <v>42101</v>
      </c>
      <c r="B368" s="97" t="str">
        <f>IFERROR(VLOOKUP(A368,[3]Listas!$A$91:$B$107,2,FALSE),"")</f>
        <v>MOVILIDAD DOCENTE Y ESTUDIANTIL</v>
      </c>
      <c r="C368" s="310" t="s">
        <v>175</v>
      </c>
      <c r="D368" s="311" t="s">
        <v>176</v>
      </c>
      <c r="E368" s="17" t="s">
        <v>187</v>
      </c>
      <c r="F368" s="22" t="s">
        <v>188</v>
      </c>
      <c r="G368" s="25">
        <f>10000000-2574000</f>
        <v>7426000</v>
      </c>
      <c r="H368" s="312">
        <v>10.02</v>
      </c>
      <c r="I368" s="313" t="str">
        <f>IFERROR(VLOOKUP(H368,[3]Listas!$B$124:$C$141,2,FALSE),"")</f>
        <v>Aportes de la Nacion - Inversion</v>
      </c>
      <c r="J368" s="309">
        <v>4</v>
      </c>
      <c r="K368" s="309" t="s">
        <v>49</v>
      </c>
      <c r="L368" s="309"/>
      <c r="M368" s="131" t="str">
        <f t="shared" si="6"/>
        <v>INV-42101-4</v>
      </c>
      <c r="N368" s="15" t="s">
        <v>178</v>
      </c>
      <c r="O368" s="303" t="s">
        <v>189</v>
      </c>
      <c r="P368" s="35" t="s">
        <v>178</v>
      </c>
      <c r="Q368" s="35" t="s">
        <v>178</v>
      </c>
      <c r="R368" s="35" t="s">
        <v>178</v>
      </c>
      <c r="S368" s="35" t="s">
        <v>178</v>
      </c>
      <c r="T368" s="35" t="s">
        <v>178</v>
      </c>
      <c r="U368" s="25">
        <f>G368</f>
        <v>7426000</v>
      </c>
      <c r="V368" s="25">
        <f>G368</f>
        <v>7426000</v>
      </c>
      <c r="W368" s="35" t="s">
        <v>49</v>
      </c>
      <c r="X368" s="35" t="s">
        <v>50</v>
      </c>
      <c r="Y368" s="304" t="s">
        <v>180</v>
      </c>
      <c r="Z368" s="399" t="s">
        <v>52</v>
      </c>
      <c r="AA368" s="305" t="s">
        <v>181</v>
      </c>
      <c r="AB368" s="33" t="s">
        <v>54</v>
      </c>
      <c r="AC368" s="306" t="s">
        <v>55</v>
      </c>
      <c r="AD368" s="35" t="s">
        <v>49</v>
      </c>
      <c r="AE368" s="35" t="s">
        <v>46</v>
      </c>
      <c r="AF368" s="307" t="s">
        <v>56</v>
      </c>
      <c r="AG368" s="308" t="s">
        <v>57</v>
      </c>
      <c r="AH368" s="308" t="s">
        <v>58</v>
      </c>
      <c r="AI368" s="308" t="s">
        <v>56</v>
      </c>
      <c r="AJ368" s="308" t="s">
        <v>60</v>
      </c>
      <c r="AK368" s="308" t="s">
        <v>61</v>
      </c>
    </row>
    <row r="369" spans="1:37" s="315" customFormat="1" ht="48">
      <c r="A369" s="309">
        <v>42101</v>
      </c>
      <c r="B369" s="97" t="str">
        <f>IFERROR(VLOOKUP(A369,[3]Listas!$A$91:$B$107,2,FALSE),"")</f>
        <v>MOVILIDAD DOCENTE Y ESTUDIANTIL</v>
      </c>
      <c r="C369" s="310" t="s">
        <v>175</v>
      </c>
      <c r="D369" s="311" t="s">
        <v>176</v>
      </c>
      <c r="E369" s="17" t="s">
        <v>187</v>
      </c>
      <c r="F369" s="22" t="s">
        <v>188</v>
      </c>
      <c r="G369" s="411">
        <f>185328000+2574000+10249200-3416400</f>
        <v>194734800</v>
      </c>
      <c r="H369" s="312">
        <v>10.02</v>
      </c>
      <c r="I369" s="313" t="str">
        <f>IFERROR(VLOOKUP(H369,[3]Listas!$B$124:$C$141,2,FALSE),"")</f>
        <v>Aportes de la Nacion - Inversion</v>
      </c>
      <c r="J369" s="309">
        <v>5</v>
      </c>
      <c r="K369" s="99" t="s">
        <v>49</v>
      </c>
      <c r="L369" s="99" t="s">
        <v>203</v>
      </c>
      <c r="M369" s="131" t="str">
        <f t="shared" si="6"/>
        <v>INV-42101-5</v>
      </c>
      <c r="N369" s="15" t="s">
        <v>178</v>
      </c>
      <c r="O369" s="303" t="s">
        <v>190</v>
      </c>
      <c r="P369" s="35" t="s">
        <v>178</v>
      </c>
      <c r="Q369" s="35" t="s">
        <v>178</v>
      </c>
      <c r="R369" s="35" t="s">
        <v>178</v>
      </c>
      <c r="S369" s="35" t="s">
        <v>178</v>
      </c>
      <c r="T369" s="35" t="s">
        <v>178</v>
      </c>
      <c r="U369" s="25">
        <f>G369</f>
        <v>194734800</v>
      </c>
      <c r="V369" s="25">
        <f>G369</f>
        <v>194734800</v>
      </c>
      <c r="W369" s="35" t="s">
        <v>49</v>
      </c>
      <c r="X369" s="35" t="s">
        <v>50</v>
      </c>
      <c r="Y369" s="304" t="s">
        <v>180</v>
      </c>
      <c r="Z369" s="399" t="s">
        <v>52</v>
      </c>
      <c r="AA369" s="305" t="s">
        <v>181</v>
      </c>
      <c r="AB369" s="33" t="s">
        <v>54</v>
      </c>
      <c r="AC369" s="306" t="s">
        <v>55</v>
      </c>
      <c r="AD369" s="35" t="s">
        <v>49</v>
      </c>
      <c r="AE369" s="35" t="s">
        <v>46</v>
      </c>
      <c r="AF369" s="307" t="s">
        <v>56</v>
      </c>
      <c r="AG369" s="308" t="s">
        <v>57</v>
      </c>
      <c r="AH369" s="308" t="s">
        <v>58</v>
      </c>
      <c r="AI369" s="308" t="s">
        <v>56</v>
      </c>
      <c r="AJ369" s="308" t="s">
        <v>60</v>
      </c>
      <c r="AK369" s="308" t="s">
        <v>61</v>
      </c>
    </row>
    <row r="370" spans="1:37" s="315" customFormat="1" ht="57.75" customHeight="1">
      <c r="A370" s="309">
        <v>42101</v>
      </c>
      <c r="B370" s="97" t="str">
        <f>IFERROR(VLOOKUP(A370,[3]Listas!$A$91:$B$107,2,FALSE),"")</f>
        <v>MOVILIDAD DOCENTE Y ESTUDIANTIL</v>
      </c>
      <c r="C370" s="310" t="s">
        <v>175</v>
      </c>
      <c r="D370" s="311" t="s">
        <v>176</v>
      </c>
      <c r="E370" s="293" t="s">
        <v>43</v>
      </c>
      <c r="F370" s="272" t="s">
        <v>79</v>
      </c>
      <c r="G370" s="411">
        <f>4000000-3000000</f>
        <v>1000000</v>
      </c>
      <c r="H370" s="312">
        <v>10.02</v>
      </c>
      <c r="I370" s="313" t="str">
        <f>IFERROR(VLOOKUP(H370,[3]Listas!$B$124:$C$141,2,FALSE),"")</f>
        <v>Aportes de la Nacion - Inversion</v>
      </c>
      <c r="J370" s="309">
        <v>6</v>
      </c>
      <c r="K370" s="99" t="s">
        <v>49</v>
      </c>
      <c r="L370" s="99" t="s">
        <v>203</v>
      </c>
      <c r="M370" s="131" t="str">
        <f t="shared" si="6"/>
        <v>INV-42101-6</v>
      </c>
      <c r="N370" s="15" t="s">
        <v>178</v>
      </c>
      <c r="O370" s="17" t="s">
        <v>191</v>
      </c>
      <c r="P370" s="35" t="s">
        <v>178</v>
      </c>
      <c r="Q370" s="35" t="s">
        <v>178</v>
      </c>
      <c r="R370" s="35" t="s">
        <v>178</v>
      </c>
      <c r="S370" s="35" t="s">
        <v>178</v>
      </c>
      <c r="T370" s="35" t="s">
        <v>178</v>
      </c>
      <c r="U370" s="25">
        <f>G370</f>
        <v>1000000</v>
      </c>
      <c r="V370" s="25">
        <f>G370</f>
        <v>1000000</v>
      </c>
      <c r="W370" s="35" t="s">
        <v>49</v>
      </c>
      <c r="X370" s="35" t="s">
        <v>50</v>
      </c>
      <c r="Y370" s="304" t="s">
        <v>180</v>
      </c>
      <c r="Z370" s="399" t="s">
        <v>52</v>
      </c>
      <c r="AA370" s="305" t="s">
        <v>181</v>
      </c>
      <c r="AB370" s="33" t="s">
        <v>54</v>
      </c>
      <c r="AC370" s="306" t="s">
        <v>55</v>
      </c>
      <c r="AD370" s="35" t="s">
        <v>49</v>
      </c>
      <c r="AE370" s="35" t="s">
        <v>46</v>
      </c>
      <c r="AF370" s="307" t="s">
        <v>56</v>
      </c>
      <c r="AG370" s="308" t="s">
        <v>57</v>
      </c>
      <c r="AH370" s="308" t="s">
        <v>58</v>
      </c>
      <c r="AI370" s="308" t="s">
        <v>56</v>
      </c>
      <c r="AJ370" s="308" t="s">
        <v>60</v>
      </c>
      <c r="AK370" s="308" t="s">
        <v>61</v>
      </c>
    </row>
    <row r="371" spans="1:37" s="315" customFormat="1" ht="48">
      <c r="A371" s="309">
        <v>42101</v>
      </c>
      <c r="B371" s="97" t="str">
        <f>IFERROR(VLOOKUP(A371,[3]Listas!$A$91:$B$107,2,FALSE),"")</f>
        <v>MOVILIDAD DOCENTE Y ESTUDIANTIL</v>
      </c>
      <c r="C371" s="310" t="s">
        <v>175</v>
      </c>
      <c r="D371" s="311" t="s">
        <v>176</v>
      </c>
      <c r="E371" s="293" t="s">
        <v>43</v>
      </c>
      <c r="F371" s="272" t="s">
        <v>79</v>
      </c>
      <c r="G371" s="411">
        <f>2016000-1500000</f>
        <v>516000</v>
      </c>
      <c r="H371" s="312">
        <v>10.02</v>
      </c>
      <c r="I371" s="313" t="str">
        <f>IFERROR(VLOOKUP(H371,[3]Listas!$B$124:$C$141,2,FALSE),"")</f>
        <v>Aportes de la Nacion - Inversion</v>
      </c>
      <c r="J371" s="309">
        <v>7</v>
      </c>
      <c r="K371" s="99" t="s">
        <v>49</v>
      </c>
      <c r="L371" s="99" t="s">
        <v>203</v>
      </c>
      <c r="M371" s="131" t="str">
        <f t="shared" si="6"/>
        <v>INV-42101-7</v>
      </c>
      <c r="N371" s="15" t="s">
        <v>178</v>
      </c>
      <c r="O371" s="17" t="s">
        <v>192</v>
      </c>
      <c r="P371" s="35" t="s">
        <v>178</v>
      </c>
      <c r="Q371" s="35" t="s">
        <v>178</v>
      </c>
      <c r="R371" s="35" t="s">
        <v>178</v>
      </c>
      <c r="S371" s="35" t="s">
        <v>178</v>
      </c>
      <c r="T371" s="35" t="s">
        <v>178</v>
      </c>
      <c r="U371" s="25">
        <f>G371</f>
        <v>516000</v>
      </c>
      <c r="V371" s="25">
        <f>G371</f>
        <v>516000</v>
      </c>
      <c r="W371" s="35" t="s">
        <v>49</v>
      </c>
      <c r="X371" s="35" t="s">
        <v>50</v>
      </c>
      <c r="Y371" s="304" t="s">
        <v>180</v>
      </c>
      <c r="Z371" s="399" t="s">
        <v>52</v>
      </c>
      <c r="AA371" s="305" t="s">
        <v>181</v>
      </c>
      <c r="AB371" s="33" t="s">
        <v>54</v>
      </c>
      <c r="AC371" s="306" t="s">
        <v>55</v>
      </c>
      <c r="AD371" s="35" t="s">
        <v>49</v>
      </c>
      <c r="AE371" s="35" t="s">
        <v>46</v>
      </c>
      <c r="AF371" s="307" t="s">
        <v>56</v>
      </c>
      <c r="AG371" s="308" t="s">
        <v>57</v>
      </c>
      <c r="AH371" s="308" t="s">
        <v>58</v>
      </c>
      <c r="AI371" s="308" t="s">
        <v>56</v>
      </c>
      <c r="AJ371" s="308" t="s">
        <v>60</v>
      </c>
      <c r="AK371" s="308" t="s">
        <v>61</v>
      </c>
    </row>
    <row r="372" spans="1:37" s="315" customFormat="1" ht="48">
      <c r="A372" s="309">
        <v>42101</v>
      </c>
      <c r="B372" s="97" t="str">
        <f>IFERROR(VLOOKUP(A372,[3]Listas!$A$91:$B$107,2,FALSE),"")</f>
        <v>MOVILIDAD DOCENTE Y ESTUDIANTIL</v>
      </c>
      <c r="C372" s="310" t="s">
        <v>175</v>
      </c>
      <c r="D372" s="311" t="s">
        <v>176</v>
      </c>
      <c r="E372" s="293" t="s">
        <v>43</v>
      </c>
      <c r="F372" s="272" t="s">
        <v>79</v>
      </c>
      <c r="G372" s="411">
        <f>4000000-273000-2000000</f>
        <v>1727000</v>
      </c>
      <c r="H372" s="312">
        <v>10.02</v>
      </c>
      <c r="I372" s="313" t="str">
        <f>IFERROR(VLOOKUP(H372,[3]Listas!$B$124:$C$141,2,FALSE),"")</f>
        <v>Aportes de la Nacion - Inversion</v>
      </c>
      <c r="J372" s="309">
        <v>8</v>
      </c>
      <c r="K372" s="99" t="s">
        <v>49</v>
      </c>
      <c r="L372" s="99" t="s">
        <v>203</v>
      </c>
      <c r="M372" s="131" t="str">
        <f t="shared" si="6"/>
        <v>INV-42101-8</v>
      </c>
      <c r="N372" s="15" t="s">
        <v>178</v>
      </c>
      <c r="O372" s="17" t="s">
        <v>193</v>
      </c>
      <c r="P372" s="35" t="s">
        <v>178</v>
      </c>
      <c r="Q372" s="35" t="s">
        <v>178</v>
      </c>
      <c r="R372" s="35" t="s">
        <v>178</v>
      </c>
      <c r="S372" s="35" t="s">
        <v>178</v>
      </c>
      <c r="T372" s="35" t="s">
        <v>178</v>
      </c>
      <c r="U372" s="25">
        <f>G372</f>
        <v>1727000</v>
      </c>
      <c r="V372" s="25">
        <f>G372</f>
        <v>1727000</v>
      </c>
      <c r="W372" s="35" t="s">
        <v>49</v>
      </c>
      <c r="X372" s="35" t="s">
        <v>50</v>
      </c>
      <c r="Y372" s="304" t="s">
        <v>180</v>
      </c>
      <c r="Z372" s="399" t="s">
        <v>52</v>
      </c>
      <c r="AA372" s="305" t="s">
        <v>181</v>
      </c>
      <c r="AB372" s="33" t="s">
        <v>54</v>
      </c>
      <c r="AC372" s="306" t="s">
        <v>55</v>
      </c>
      <c r="AD372" s="35" t="s">
        <v>49</v>
      </c>
      <c r="AE372" s="35" t="s">
        <v>46</v>
      </c>
      <c r="AF372" s="307" t="s">
        <v>56</v>
      </c>
      <c r="AG372" s="308" t="s">
        <v>57</v>
      </c>
      <c r="AH372" s="308" t="s">
        <v>58</v>
      </c>
      <c r="AI372" s="308" t="s">
        <v>56</v>
      </c>
      <c r="AJ372" s="308" t="s">
        <v>60</v>
      </c>
      <c r="AK372" s="308" t="s">
        <v>61</v>
      </c>
    </row>
    <row r="373" spans="1:37" s="315" customFormat="1" ht="48" hidden="1">
      <c r="A373" s="309">
        <v>42101</v>
      </c>
      <c r="B373" s="97" t="str">
        <f>IFERROR(VLOOKUP(A373,[3]Listas!$A$91:$B$107,2,FALSE),"")</f>
        <v>MOVILIDAD DOCENTE Y ESTUDIANTIL</v>
      </c>
      <c r="C373" s="310" t="s">
        <v>175</v>
      </c>
      <c r="D373" s="311" t="s">
        <v>176</v>
      </c>
      <c r="E373" s="293" t="s">
        <v>43</v>
      </c>
      <c r="F373" s="22" t="s">
        <v>79</v>
      </c>
      <c r="G373" s="25">
        <f>19656000+273000</f>
        <v>19929000</v>
      </c>
      <c r="H373" s="312">
        <v>10.02</v>
      </c>
      <c r="I373" s="313" t="str">
        <f>IFERROR(VLOOKUP(H373,[3]Listas!$B$124:$C$141,2,FALSE),"")</f>
        <v>Aportes de la Nacion - Inversion</v>
      </c>
      <c r="J373" s="309">
        <v>9</v>
      </c>
      <c r="K373" s="309" t="s">
        <v>49</v>
      </c>
      <c r="L373" s="309"/>
      <c r="M373" s="131" t="str">
        <f t="shared" si="6"/>
        <v>INV-42101-9</v>
      </c>
      <c r="N373" s="15" t="s">
        <v>178</v>
      </c>
      <c r="O373" s="17" t="s">
        <v>194</v>
      </c>
      <c r="P373" s="35" t="s">
        <v>178</v>
      </c>
      <c r="Q373" s="35" t="s">
        <v>178</v>
      </c>
      <c r="R373" s="35" t="s">
        <v>178</v>
      </c>
      <c r="S373" s="35" t="s">
        <v>178</v>
      </c>
      <c r="T373" s="35" t="s">
        <v>178</v>
      </c>
      <c r="U373" s="25">
        <f>G373</f>
        <v>19929000</v>
      </c>
      <c r="V373" s="25">
        <f>G373</f>
        <v>19929000</v>
      </c>
      <c r="W373" s="35" t="s">
        <v>49</v>
      </c>
      <c r="X373" s="35" t="s">
        <v>50</v>
      </c>
      <c r="Y373" s="304" t="s">
        <v>180</v>
      </c>
      <c r="Z373" s="399" t="s">
        <v>52</v>
      </c>
      <c r="AA373" s="305" t="s">
        <v>181</v>
      </c>
      <c r="AB373" s="33" t="s">
        <v>54</v>
      </c>
      <c r="AC373" s="306" t="s">
        <v>55</v>
      </c>
      <c r="AD373" s="35" t="s">
        <v>49</v>
      </c>
      <c r="AE373" s="35" t="s">
        <v>46</v>
      </c>
      <c r="AF373" s="307" t="s">
        <v>56</v>
      </c>
      <c r="AG373" s="308" t="s">
        <v>57</v>
      </c>
      <c r="AH373" s="308" t="s">
        <v>58</v>
      </c>
      <c r="AI373" s="308" t="s">
        <v>56</v>
      </c>
      <c r="AJ373" s="308" t="s">
        <v>60</v>
      </c>
      <c r="AK373" s="308" t="s">
        <v>61</v>
      </c>
    </row>
    <row r="374" spans="1:37" s="315" customFormat="1" ht="159.75" customHeight="1">
      <c r="A374" s="309">
        <v>42101</v>
      </c>
      <c r="B374" s="97" t="str">
        <f>IFERROR(VLOOKUP(A374,[3]Listas!$A$91:$B$107,2,FALSE),"")</f>
        <v>MOVILIDAD DOCENTE Y ESTUDIANTIL</v>
      </c>
      <c r="C374" s="310" t="s">
        <v>175</v>
      </c>
      <c r="D374" s="311" t="s">
        <v>176</v>
      </c>
      <c r="E374" s="293" t="s">
        <v>43</v>
      </c>
      <c r="F374" s="15" t="s">
        <v>184</v>
      </c>
      <c r="G374" s="411">
        <f>19000000-10249200-8750800</f>
        <v>0</v>
      </c>
      <c r="H374" s="312">
        <v>10.02</v>
      </c>
      <c r="I374" s="313" t="str">
        <f>IFERROR(VLOOKUP(H374,[3]Listas!$B$124:$C$141,2,FALSE),"")</f>
        <v>Aportes de la Nacion - Inversion</v>
      </c>
      <c r="J374" s="309">
        <v>10</v>
      </c>
      <c r="K374" s="99" t="s">
        <v>46</v>
      </c>
      <c r="L374" s="765" t="s">
        <v>212</v>
      </c>
      <c r="M374" s="131" t="str">
        <f t="shared" si="6"/>
        <v>INV-42101-10</v>
      </c>
      <c r="N374" s="15" t="s">
        <v>1723</v>
      </c>
      <c r="O374" s="17" t="s">
        <v>1610</v>
      </c>
      <c r="P374" s="375" t="s">
        <v>232</v>
      </c>
      <c r="Q374" s="375" t="s">
        <v>232</v>
      </c>
      <c r="R374" s="35">
        <v>5</v>
      </c>
      <c r="S374" s="35" t="s">
        <v>47</v>
      </c>
      <c r="T374" s="37" t="s">
        <v>186</v>
      </c>
      <c r="U374" s="764">
        <f>G374</f>
        <v>0</v>
      </c>
      <c r="V374" s="764">
        <f>G374</f>
        <v>0</v>
      </c>
      <c r="W374" s="35" t="s">
        <v>49</v>
      </c>
      <c r="X374" s="35" t="s">
        <v>50</v>
      </c>
      <c r="Y374" s="304" t="s">
        <v>180</v>
      </c>
      <c r="Z374" s="399" t="s">
        <v>52</v>
      </c>
      <c r="AA374" s="305" t="s">
        <v>181</v>
      </c>
      <c r="AB374" s="33" t="s">
        <v>54</v>
      </c>
      <c r="AC374" s="306" t="s">
        <v>55</v>
      </c>
      <c r="AD374" s="35" t="s">
        <v>49</v>
      </c>
      <c r="AE374" s="35" t="s">
        <v>46</v>
      </c>
      <c r="AF374" s="307" t="s">
        <v>56</v>
      </c>
      <c r="AG374" s="308" t="s">
        <v>57</v>
      </c>
      <c r="AH374" s="308" t="s">
        <v>58</v>
      </c>
      <c r="AI374" s="308" t="s">
        <v>56</v>
      </c>
      <c r="AJ374" s="308" t="s">
        <v>60</v>
      </c>
      <c r="AK374" s="308" t="s">
        <v>61</v>
      </c>
    </row>
    <row r="375" spans="1:37" s="404" customFormat="1" ht="159.75" hidden="1" customHeight="1">
      <c r="A375" s="400">
        <v>42101</v>
      </c>
      <c r="B375" s="401" t="str">
        <f>IFERROR(VLOOKUP(A375,[3]Listas!$A$91:$B$107,2,FALSE),"")</f>
        <v>MOVILIDAD DOCENTE Y ESTUDIANTIL</v>
      </c>
      <c r="C375" s="107" t="s">
        <v>175</v>
      </c>
      <c r="D375" s="311" t="s">
        <v>176</v>
      </c>
      <c r="E375" s="293" t="s">
        <v>43</v>
      </c>
      <c r="F375" s="15" t="s">
        <v>184</v>
      </c>
      <c r="G375" s="25">
        <v>20000000</v>
      </c>
      <c r="H375" s="402">
        <v>10.02</v>
      </c>
      <c r="I375" s="107" t="str">
        <f>IFERROR(VLOOKUP(H375,[3]Listas!$B$124:$C$141,2,FALSE),"")</f>
        <v>Aportes de la Nacion - Inversion</v>
      </c>
      <c r="J375" s="400">
        <v>11</v>
      </c>
      <c r="K375" s="400" t="s">
        <v>46</v>
      </c>
      <c r="L375" s="400"/>
      <c r="M375" s="105" t="str">
        <f t="shared" si="6"/>
        <v>INV-42101-11</v>
      </c>
      <c r="N375" s="15" t="s">
        <v>1609</v>
      </c>
      <c r="O375" s="17" t="s">
        <v>1611</v>
      </c>
      <c r="P375" s="19" t="s">
        <v>108</v>
      </c>
      <c r="Q375" s="19" t="s">
        <v>108</v>
      </c>
      <c r="R375" s="36">
        <v>3</v>
      </c>
      <c r="S375" s="36" t="s">
        <v>47</v>
      </c>
      <c r="T375" s="394" t="s">
        <v>186</v>
      </c>
      <c r="U375" s="25">
        <f>G375</f>
        <v>20000000</v>
      </c>
      <c r="V375" s="25">
        <f>G375</f>
        <v>20000000</v>
      </c>
      <c r="W375" s="36" t="s">
        <v>49</v>
      </c>
      <c r="X375" s="36" t="s">
        <v>50</v>
      </c>
      <c r="Y375" s="395" t="s">
        <v>180</v>
      </c>
      <c r="Z375" s="403" t="s">
        <v>52</v>
      </c>
      <c r="AA375" s="15" t="s">
        <v>181</v>
      </c>
      <c r="AB375" s="36" t="s">
        <v>54</v>
      </c>
      <c r="AC375" s="396" t="s">
        <v>55</v>
      </c>
      <c r="AD375" s="36" t="s">
        <v>49</v>
      </c>
      <c r="AE375" s="36" t="s">
        <v>46</v>
      </c>
      <c r="AF375" s="397" t="s">
        <v>56</v>
      </c>
      <c r="AG375" s="398" t="s">
        <v>57</v>
      </c>
      <c r="AH375" s="398" t="s">
        <v>58</v>
      </c>
      <c r="AI375" s="398" t="s">
        <v>56</v>
      </c>
      <c r="AJ375" s="398" t="s">
        <v>60</v>
      </c>
      <c r="AK375" s="398" t="s">
        <v>61</v>
      </c>
    </row>
    <row r="376" spans="1:37" s="139" customFormat="1" ht="60" hidden="1" customHeight="1">
      <c r="A376" s="126">
        <v>43202</v>
      </c>
      <c r="B376" s="127" t="str">
        <f>IFERROR(VLOOKUP(A376,[4]Listas!$A$91:$B$107,2,FALSE),"")</f>
        <v>GESTIÓN Y MEJORAMIENTO DE LA INFRAESTRUCTURA Y DOTACIÓN UPN</v>
      </c>
      <c r="C376" s="284" t="s">
        <v>328</v>
      </c>
      <c r="D376" s="126" t="s">
        <v>42</v>
      </c>
      <c r="E376" s="126" t="s">
        <v>43</v>
      </c>
      <c r="F376" s="126" t="s">
        <v>62</v>
      </c>
      <c r="G376" s="128">
        <v>215000000</v>
      </c>
      <c r="H376" s="126" t="s">
        <v>239</v>
      </c>
      <c r="I376" s="127" t="str">
        <f>IFERROR(VLOOKUP(H376,[4]Listas!$B$124:$C$141,2,FALSE),"")</f>
        <v>Recursos del Balance - Propios</v>
      </c>
      <c r="J376" s="129" t="s">
        <v>45</v>
      </c>
      <c r="K376" s="353"/>
      <c r="L376" s="130"/>
      <c r="M376" s="131" t="str">
        <f>"INV-"&amp;A376&amp;"-"&amp;J376</f>
        <v>INV-43202-1</v>
      </c>
      <c r="N376" s="132" t="s">
        <v>1627</v>
      </c>
      <c r="O376" s="132" t="s">
        <v>1628</v>
      </c>
      <c r="P376" s="108" t="s">
        <v>173</v>
      </c>
      <c r="Q376" s="108" t="s">
        <v>173</v>
      </c>
      <c r="R376" s="287">
        <v>4</v>
      </c>
      <c r="S376" s="108" t="s">
        <v>47</v>
      </c>
      <c r="T376" s="133" t="s">
        <v>48</v>
      </c>
      <c r="U376" s="141">
        <f>+G376</f>
        <v>215000000</v>
      </c>
      <c r="V376" s="141">
        <f>+U376</f>
        <v>215000000</v>
      </c>
      <c r="W376" s="108" t="s">
        <v>49</v>
      </c>
      <c r="X376" s="108" t="s">
        <v>50</v>
      </c>
      <c r="Y376" s="134" t="s">
        <v>51</v>
      </c>
      <c r="Z376" s="135" t="s">
        <v>52</v>
      </c>
      <c r="AA376" s="136" t="s">
        <v>53</v>
      </c>
      <c r="AB376" s="120" t="s">
        <v>112</v>
      </c>
      <c r="AC376" s="137" t="s">
        <v>55</v>
      </c>
      <c r="AD376" s="112" t="s">
        <v>49</v>
      </c>
      <c r="AE376" s="112" t="s">
        <v>46</v>
      </c>
      <c r="AF376" s="113" t="s">
        <v>56</v>
      </c>
      <c r="AG376" s="113" t="s">
        <v>57</v>
      </c>
      <c r="AH376" s="113" t="s">
        <v>58</v>
      </c>
      <c r="AI376" s="113" t="s">
        <v>59</v>
      </c>
      <c r="AJ376" s="138" t="s">
        <v>60</v>
      </c>
      <c r="AK376" s="138" t="s">
        <v>61</v>
      </c>
    </row>
    <row r="377" spans="1:37" s="139" customFormat="1" ht="33.75" hidden="1">
      <c r="A377" s="126">
        <v>43202</v>
      </c>
      <c r="B377" s="127" t="str">
        <f>IFERROR(VLOOKUP(A377,[4]Listas!$A$91:$B$107,2,FALSE),"")</f>
        <v>GESTIÓN Y MEJORAMIENTO DE LA INFRAESTRUCTURA Y DOTACIÓN UPN</v>
      </c>
      <c r="C377" s="284" t="s">
        <v>328</v>
      </c>
      <c r="D377" s="126" t="s">
        <v>42</v>
      </c>
      <c r="E377" s="126" t="s">
        <v>43</v>
      </c>
      <c r="F377" s="126" t="s">
        <v>62</v>
      </c>
      <c r="G377" s="128">
        <v>142300000</v>
      </c>
      <c r="H377" s="126" t="s">
        <v>239</v>
      </c>
      <c r="I377" s="127" t="str">
        <f>IFERROR(VLOOKUP(H377,[4]Listas!$B$124:$C$141,2,FALSE),"")</f>
        <v>Recursos del Balance - Propios</v>
      </c>
      <c r="J377" s="140" t="s">
        <v>63</v>
      </c>
      <c r="K377" s="353"/>
      <c r="L377" s="130"/>
      <c r="M377" s="131" t="str">
        <f>"INV-"&amp;A377&amp;"-"&amp;J377</f>
        <v>INV-43202-2</v>
      </c>
      <c r="N377" s="132" t="s">
        <v>329</v>
      </c>
      <c r="O377" s="132" t="s">
        <v>330</v>
      </c>
      <c r="P377" s="108" t="s">
        <v>173</v>
      </c>
      <c r="Q377" s="108" t="s">
        <v>173</v>
      </c>
      <c r="R377" s="287">
        <v>2</v>
      </c>
      <c r="S377" s="108" t="s">
        <v>47</v>
      </c>
      <c r="T377" s="133" t="s">
        <v>186</v>
      </c>
      <c r="U377" s="141">
        <f>+G377</f>
        <v>142300000</v>
      </c>
      <c r="V377" s="141">
        <f t="shared" ref="V377:V452" si="7">+U377</f>
        <v>142300000</v>
      </c>
      <c r="W377" s="108" t="s">
        <v>49</v>
      </c>
      <c r="X377" s="108" t="s">
        <v>50</v>
      </c>
      <c r="Y377" s="134" t="s">
        <v>51</v>
      </c>
      <c r="Z377" s="135" t="s">
        <v>52</v>
      </c>
      <c r="AA377" s="136" t="s">
        <v>53</v>
      </c>
      <c r="AB377" s="120" t="s">
        <v>112</v>
      </c>
      <c r="AC377" s="137" t="s">
        <v>55</v>
      </c>
      <c r="AD377" s="112" t="s">
        <v>49</v>
      </c>
      <c r="AE377" s="112" t="s">
        <v>46</v>
      </c>
      <c r="AF377" s="113" t="s">
        <v>56</v>
      </c>
      <c r="AG377" s="113" t="s">
        <v>57</v>
      </c>
      <c r="AH377" s="113" t="s">
        <v>58</v>
      </c>
      <c r="AI377" s="113" t="s">
        <v>59</v>
      </c>
      <c r="AJ377" s="138" t="s">
        <v>60</v>
      </c>
      <c r="AK377" s="138" t="s">
        <v>61</v>
      </c>
    </row>
    <row r="378" spans="1:37" s="139" customFormat="1" ht="43.5" hidden="1" customHeight="1">
      <c r="A378" s="126">
        <v>43202</v>
      </c>
      <c r="B378" s="127" t="str">
        <f>IFERROR(VLOOKUP(A378,[4]Listas!$A$91:$B$107,2,FALSE),"")</f>
        <v>GESTIÓN Y MEJORAMIENTO DE LA INFRAESTRUCTURA Y DOTACIÓN UPN</v>
      </c>
      <c r="C378" s="284" t="s">
        <v>195</v>
      </c>
      <c r="D378" s="126" t="s">
        <v>42</v>
      </c>
      <c r="E378" s="126" t="s">
        <v>43</v>
      </c>
      <c r="F378" s="126" t="s">
        <v>1382</v>
      </c>
      <c r="G378" s="141">
        <v>8680693</v>
      </c>
      <c r="H378" s="126">
        <v>10.029999999999999</v>
      </c>
      <c r="I378" s="127" t="str">
        <f>IFERROR(VLOOKUP(H378,[4]Listas!$B$124:$C$141,2,FALSE),"")</f>
        <v>Aportes de la Nación - Inversión Recurso SUE-PFC</v>
      </c>
      <c r="J378" s="517" t="s">
        <v>67</v>
      </c>
      <c r="K378" s="565"/>
      <c r="L378" s="538"/>
      <c r="M378" s="567" t="str">
        <f>"INV-"&amp;A378&amp;"-"&amp;J378</f>
        <v>INV-43202-3</v>
      </c>
      <c r="N378" s="526" t="s">
        <v>1509</v>
      </c>
      <c r="O378" s="527" t="s">
        <v>1481</v>
      </c>
      <c r="P378" s="430" t="s">
        <v>1660</v>
      </c>
      <c r="Q378" s="430" t="s">
        <v>1660</v>
      </c>
      <c r="R378" s="287">
        <v>3</v>
      </c>
      <c r="S378" s="430" t="s">
        <v>47</v>
      </c>
      <c r="T378" s="535" t="s">
        <v>48</v>
      </c>
      <c r="U378" s="514">
        <f>+SUM(G378:G381)</f>
        <v>250906275.49000001</v>
      </c>
      <c r="V378" s="514">
        <f t="shared" si="7"/>
        <v>250906275.49000001</v>
      </c>
      <c r="W378" s="108" t="s">
        <v>49</v>
      </c>
      <c r="X378" s="108" t="s">
        <v>50</v>
      </c>
      <c r="Y378" s="134" t="s">
        <v>51</v>
      </c>
      <c r="Z378" s="135" t="s">
        <v>52</v>
      </c>
      <c r="AA378" s="136" t="s">
        <v>53</v>
      </c>
      <c r="AB378" s="120" t="s">
        <v>112</v>
      </c>
      <c r="AC378" s="137" t="s">
        <v>55</v>
      </c>
      <c r="AD378" s="112" t="s">
        <v>49</v>
      </c>
      <c r="AE378" s="112" t="s">
        <v>46</v>
      </c>
      <c r="AF378" s="113" t="s">
        <v>56</v>
      </c>
      <c r="AG378" s="113" t="s">
        <v>57</v>
      </c>
      <c r="AH378" s="113" t="s">
        <v>58</v>
      </c>
      <c r="AI378" s="113" t="s">
        <v>59</v>
      </c>
      <c r="AJ378" s="138" t="s">
        <v>60</v>
      </c>
      <c r="AK378" s="138" t="s">
        <v>61</v>
      </c>
    </row>
    <row r="379" spans="1:37" s="139" customFormat="1" ht="48.75" hidden="1" customHeight="1">
      <c r="A379" s="126">
        <v>43202</v>
      </c>
      <c r="B379" s="127" t="str">
        <f>IFERROR(VLOOKUP(A379,[4]Listas!$A$91:$B$107,2,FALSE),"")</f>
        <v>GESTIÓN Y MEJORAMIENTO DE LA INFRAESTRUCTURA Y DOTACIÓN UPN</v>
      </c>
      <c r="C379" s="284" t="s">
        <v>195</v>
      </c>
      <c r="D379" s="126" t="s">
        <v>42</v>
      </c>
      <c r="E379" s="126" t="s">
        <v>43</v>
      </c>
      <c r="F379" s="126" t="s">
        <v>1682</v>
      </c>
      <c r="G379" s="141">
        <v>1896230.49</v>
      </c>
      <c r="H379" s="126">
        <v>10.029999999999999</v>
      </c>
      <c r="I379" s="127" t="str">
        <f>IFERROR(VLOOKUP(H379,[4]Listas!$B$124:$C$141,2,FALSE),"")</f>
        <v>Aportes de la Nación - Inversión Recurso SUE-PFC</v>
      </c>
      <c r="J379" s="518"/>
      <c r="K379" s="680"/>
      <c r="L379" s="539"/>
      <c r="M379" s="664"/>
      <c r="N379" s="527"/>
      <c r="O379" s="527"/>
      <c r="P379" s="431"/>
      <c r="Q379" s="431"/>
      <c r="R379" s="287">
        <v>3</v>
      </c>
      <c r="S379" s="431"/>
      <c r="T379" s="536"/>
      <c r="U379" s="515"/>
      <c r="V379" s="515"/>
      <c r="W379" s="108" t="s">
        <v>49</v>
      </c>
      <c r="X379" s="108" t="s">
        <v>50</v>
      </c>
      <c r="Y379" s="134" t="s">
        <v>51</v>
      </c>
      <c r="Z379" s="135" t="s">
        <v>52</v>
      </c>
      <c r="AA379" s="136" t="s">
        <v>53</v>
      </c>
      <c r="AB379" s="120" t="s">
        <v>112</v>
      </c>
      <c r="AC379" s="137" t="s">
        <v>55</v>
      </c>
      <c r="AD379" s="112" t="s">
        <v>49</v>
      </c>
      <c r="AE379" s="112" t="s">
        <v>46</v>
      </c>
      <c r="AF379" s="113" t="s">
        <v>56</v>
      </c>
      <c r="AG379" s="113" t="s">
        <v>57</v>
      </c>
      <c r="AH379" s="113" t="s">
        <v>58</v>
      </c>
      <c r="AI379" s="113" t="s">
        <v>59</v>
      </c>
      <c r="AJ379" s="138" t="s">
        <v>60</v>
      </c>
      <c r="AK379" s="138" t="s">
        <v>61</v>
      </c>
    </row>
    <row r="380" spans="1:37" s="139" customFormat="1" ht="48.75" hidden="1" customHeight="1">
      <c r="A380" s="126">
        <v>43202</v>
      </c>
      <c r="B380" s="127" t="str">
        <f>IFERROR(VLOOKUP(A380,[4]Listas!$A$91:$B$107,2,FALSE),"")</f>
        <v>GESTIÓN Y MEJORAMIENTO DE LA INFRAESTRUCTURA Y DOTACIÓN UPN</v>
      </c>
      <c r="C380" s="284" t="s">
        <v>195</v>
      </c>
      <c r="D380" s="126" t="s">
        <v>42</v>
      </c>
      <c r="E380" s="126" t="s">
        <v>43</v>
      </c>
      <c r="F380" s="134" t="s">
        <v>196</v>
      </c>
      <c r="G380" s="141">
        <v>212816552</v>
      </c>
      <c r="H380" s="126">
        <v>10.029999999999999</v>
      </c>
      <c r="I380" s="127" t="str">
        <f>IFERROR(VLOOKUP(H380,[4]Listas!$B$124:$C$141,2,FALSE),"")</f>
        <v>Aportes de la Nación - Inversión Recurso SUE-PFC</v>
      </c>
      <c r="J380" s="518"/>
      <c r="K380" s="680"/>
      <c r="L380" s="539"/>
      <c r="M380" s="664"/>
      <c r="N380" s="527"/>
      <c r="O380" s="527"/>
      <c r="P380" s="431"/>
      <c r="Q380" s="431"/>
      <c r="R380" s="287">
        <v>3</v>
      </c>
      <c r="S380" s="431"/>
      <c r="T380" s="536"/>
      <c r="U380" s="515"/>
      <c r="V380" s="515"/>
      <c r="W380" s="108" t="s">
        <v>49</v>
      </c>
      <c r="X380" s="108" t="s">
        <v>50</v>
      </c>
      <c r="Y380" s="134" t="s">
        <v>51</v>
      </c>
      <c r="Z380" s="135" t="s">
        <v>52</v>
      </c>
      <c r="AA380" s="136" t="s">
        <v>53</v>
      </c>
      <c r="AB380" s="120" t="s">
        <v>112</v>
      </c>
      <c r="AC380" s="137" t="s">
        <v>55</v>
      </c>
      <c r="AD380" s="112" t="s">
        <v>49</v>
      </c>
      <c r="AE380" s="112" t="s">
        <v>46</v>
      </c>
      <c r="AF380" s="113" t="s">
        <v>56</v>
      </c>
      <c r="AG380" s="113" t="s">
        <v>57</v>
      </c>
      <c r="AH380" s="113" t="s">
        <v>58</v>
      </c>
      <c r="AI380" s="113" t="s">
        <v>59</v>
      </c>
      <c r="AJ380" s="138" t="s">
        <v>60</v>
      </c>
      <c r="AK380" s="138" t="s">
        <v>61</v>
      </c>
    </row>
    <row r="381" spans="1:37" s="139" customFormat="1" ht="111.75" hidden="1" customHeight="1">
      <c r="A381" s="126">
        <v>43202</v>
      </c>
      <c r="B381" s="127" t="str">
        <f>IFERROR(VLOOKUP(A381,[4]Listas!$A$91:$B$107,2,FALSE),"")</f>
        <v>GESTIÓN Y MEJORAMIENTO DE LA INFRAESTRUCTURA Y DOTACIÓN UPN</v>
      </c>
      <c r="C381" s="284" t="s">
        <v>195</v>
      </c>
      <c r="D381" s="126" t="s">
        <v>42</v>
      </c>
      <c r="E381" s="126" t="s">
        <v>43</v>
      </c>
      <c r="F381" s="126" t="s">
        <v>1518</v>
      </c>
      <c r="G381" s="141">
        <v>27512800</v>
      </c>
      <c r="H381" s="126">
        <v>10.029999999999999</v>
      </c>
      <c r="I381" s="127" t="str">
        <f>IFERROR(VLOOKUP(H381,[4]Listas!$B$124:$C$141,2,FALSE),"")</f>
        <v>Aportes de la Nación - Inversión Recurso SUE-PFC</v>
      </c>
      <c r="J381" s="519"/>
      <c r="K381" s="566"/>
      <c r="L381" s="540"/>
      <c r="M381" s="568"/>
      <c r="N381" s="528"/>
      <c r="O381" s="528"/>
      <c r="P381" s="432"/>
      <c r="Q381" s="432"/>
      <c r="R381" s="287">
        <v>3</v>
      </c>
      <c r="S381" s="432"/>
      <c r="T381" s="537"/>
      <c r="U381" s="516"/>
      <c r="V381" s="516"/>
      <c r="W381" s="108" t="s">
        <v>49</v>
      </c>
      <c r="X381" s="108" t="s">
        <v>50</v>
      </c>
      <c r="Y381" s="134" t="s">
        <v>51</v>
      </c>
      <c r="Z381" s="135" t="s">
        <v>52</v>
      </c>
      <c r="AA381" s="136" t="s">
        <v>53</v>
      </c>
      <c r="AB381" s="120" t="s">
        <v>112</v>
      </c>
      <c r="AC381" s="137" t="s">
        <v>55</v>
      </c>
      <c r="AD381" s="112" t="s">
        <v>49</v>
      </c>
      <c r="AE381" s="112" t="s">
        <v>46</v>
      </c>
      <c r="AF381" s="113" t="s">
        <v>56</v>
      </c>
      <c r="AG381" s="113" t="s">
        <v>57</v>
      </c>
      <c r="AH381" s="113" t="s">
        <v>58</v>
      </c>
      <c r="AI381" s="113" t="s">
        <v>59</v>
      </c>
      <c r="AJ381" s="138" t="s">
        <v>60</v>
      </c>
      <c r="AK381" s="138" t="s">
        <v>61</v>
      </c>
    </row>
    <row r="382" spans="1:37" s="139" customFormat="1" ht="33.75" hidden="1">
      <c r="A382" s="126">
        <v>43202</v>
      </c>
      <c r="B382" s="127" t="str">
        <f>IFERROR(VLOOKUP(A382,[4]Listas!$A$91:$B$107,2,FALSE),"")</f>
        <v>GESTIÓN Y MEJORAMIENTO DE LA INFRAESTRUCTURA Y DOTACIÓN UPN</v>
      </c>
      <c r="C382" s="284" t="s">
        <v>328</v>
      </c>
      <c r="D382" s="126" t="s">
        <v>42</v>
      </c>
      <c r="E382" s="126" t="s">
        <v>43</v>
      </c>
      <c r="F382" s="126" t="s">
        <v>62</v>
      </c>
      <c r="G382" s="141">
        <v>16000000</v>
      </c>
      <c r="H382" s="126" t="s">
        <v>239</v>
      </c>
      <c r="I382" s="127" t="str">
        <f>IFERROR(VLOOKUP(H382,[4]Listas!$B$124:$C$141,2,FALSE),"")</f>
        <v>Recursos del Balance - Propios</v>
      </c>
      <c r="J382" s="129" t="s">
        <v>72</v>
      </c>
      <c r="K382" s="353"/>
      <c r="L382" s="130"/>
      <c r="M382" s="131" t="str">
        <f>"INV-"&amp;A382&amp;"-"&amp;J382</f>
        <v>INV-43202-4</v>
      </c>
      <c r="N382" s="132" t="s">
        <v>329</v>
      </c>
      <c r="O382" s="132" t="s">
        <v>1225</v>
      </c>
      <c r="P382" s="108" t="s">
        <v>71</v>
      </c>
      <c r="Q382" s="108" t="s">
        <v>66</v>
      </c>
      <c r="R382" s="287">
        <v>3</v>
      </c>
      <c r="S382" s="108" t="s">
        <v>47</v>
      </c>
      <c r="T382" s="133" t="s">
        <v>186</v>
      </c>
      <c r="U382" s="141">
        <f>+G382</f>
        <v>16000000</v>
      </c>
      <c r="V382" s="141">
        <f t="shared" si="7"/>
        <v>16000000</v>
      </c>
      <c r="W382" s="108" t="s">
        <v>49</v>
      </c>
      <c r="X382" s="108" t="s">
        <v>50</v>
      </c>
      <c r="Y382" s="134" t="s">
        <v>51</v>
      </c>
      <c r="Z382" s="135" t="s">
        <v>52</v>
      </c>
      <c r="AA382" s="136" t="s">
        <v>53</v>
      </c>
      <c r="AB382" s="120" t="s">
        <v>112</v>
      </c>
      <c r="AC382" s="137" t="s">
        <v>55</v>
      </c>
      <c r="AD382" s="112" t="s">
        <v>49</v>
      </c>
      <c r="AE382" s="112" t="s">
        <v>46</v>
      </c>
      <c r="AF382" s="113" t="s">
        <v>56</v>
      </c>
      <c r="AG382" s="113" t="s">
        <v>57</v>
      </c>
      <c r="AH382" s="113" t="s">
        <v>58</v>
      </c>
      <c r="AI382" s="113" t="s">
        <v>59</v>
      </c>
      <c r="AJ382" s="138" t="s">
        <v>60</v>
      </c>
      <c r="AK382" s="138" t="s">
        <v>61</v>
      </c>
    </row>
    <row r="383" spans="1:37" s="139" customFormat="1" ht="33.75" hidden="1">
      <c r="A383" s="126">
        <v>43202</v>
      </c>
      <c r="B383" s="127" t="str">
        <f>IFERROR(VLOOKUP(A383,[4]Listas!$A$91:$B$107,2,FALSE),"")</f>
        <v>GESTIÓN Y MEJORAMIENTO DE LA INFRAESTRUCTURA Y DOTACIÓN UPN</v>
      </c>
      <c r="C383" s="284" t="s">
        <v>328</v>
      </c>
      <c r="D383" s="126" t="s">
        <v>42</v>
      </c>
      <c r="E383" s="126" t="s">
        <v>43</v>
      </c>
      <c r="F383" s="126" t="s">
        <v>62</v>
      </c>
      <c r="G383" s="142">
        <v>17000000</v>
      </c>
      <c r="H383" s="126" t="s">
        <v>239</v>
      </c>
      <c r="I383" s="127" t="str">
        <f>IFERROR(VLOOKUP(H383,[4]Listas!$B$124:$C$141,2,FALSE),"")</f>
        <v>Recursos del Balance - Propios</v>
      </c>
      <c r="J383" s="129" t="s">
        <v>73</v>
      </c>
      <c r="K383" s="353"/>
      <c r="L383" s="132"/>
      <c r="M383" s="131" t="str">
        <f>"INV-"&amp;A383&amp;"-"&amp;J383</f>
        <v>INV-43202-5</v>
      </c>
      <c r="N383" s="132" t="s">
        <v>329</v>
      </c>
      <c r="O383" s="354" t="s">
        <v>1226</v>
      </c>
      <c r="P383" s="108" t="s">
        <v>341</v>
      </c>
      <c r="Q383" s="108" t="s">
        <v>1672</v>
      </c>
      <c r="R383" s="287">
        <v>4</v>
      </c>
      <c r="S383" s="108" t="s">
        <v>47</v>
      </c>
      <c r="T383" s="133" t="s">
        <v>186</v>
      </c>
      <c r="U383" s="141">
        <f>+G383</f>
        <v>17000000</v>
      </c>
      <c r="V383" s="141">
        <f t="shared" si="7"/>
        <v>17000000</v>
      </c>
      <c r="W383" s="108" t="s">
        <v>49</v>
      </c>
      <c r="X383" s="108" t="s">
        <v>50</v>
      </c>
      <c r="Y383" s="134" t="s">
        <v>51</v>
      </c>
      <c r="Z383" s="135" t="s">
        <v>52</v>
      </c>
      <c r="AA383" s="136" t="s">
        <v>53</v>
      </c>
      <c r="AB383" s="120" t="s">
        <v>112</v>
      </c>
      <c r="AC383" s="137" t="s">
        <v>55</v>
      </c>
      <c r="AD383" s="112" t="s">
        <v>49</v>
      </c>
      <c r="AE383" s="112" t="s">
        <v>46</v>
      </c>
      <c r="AF383" s="113" t="s">
        <v>56</v>
      </c>
      <c r="AG383" s="113" t="s">
        <v>57</v>
      </c>
      <c r="AH383" s="113" t="s">
        <v>58</v>
      </c>
      <c r="AI383" s="113" t="s">
        <v>59</v>
      </c>
      <c r="AJ383" s="138" t="s">
        <v>60</v>
      </c>
      <c r="AK383" s="138" t="s">
        <v>61</v>
      </c>
    </row>
    <row r="384" spans="1:37" s="139" customFormat="1" ht="43.5" hidden="1" customHeight="1">
      <c r="A384" s="126">
        <v>43202</v>
      </c>
      <c r="B384" s="127" t="str">
        <f>IFERROR(VLOOKUP(A384,[4]Listas!$A$91:$B$107,2,FALSE),"")</f>
        <v>GESTIÓN Y MEJORAMIENTO DE LA INFRAESTRUCTURA Y DOTACIÓN UPN</v>
      </c>
      <c r="C384" s="284" t="s">
        <v>1227</v>
      </c>
      <c r="D384" s="126" t="s">
        <v>42</v>
      </c>
      <c r="E384" s="126" t="s">
        <v>43</v>
      </c>
      <c r="F384" s="134" t="s">
        <v>796</v>
      </c>
      <c r="G384" s="142">
        <v>123819500</v>
      </c>
      <c r="H384" s="126" t="s">
        <v>239</v>
      </c>
      <c r="I384" s="127" t="str">
        <f>IFERROR(VLOOKUP(H384,[4]Listas!$B$124:$C$141,2,FALSE),"")</f>
        <v>Recursos del Balance - Propios</v>
      </c>
      <c r="J384" s="129" t="s">
        <v>74</v>
      </c>
      <c r="K384" s="353"/>
      <c r="L384" s="130"/>
      <c r="M384" s="131" t="str">
        <f>"INV-"&amp;A384&amp;"-"&amp;J384</f>
        <v>INV-43202-6</v>
      </c>
      <c r="N384" s="132">
        <v>81101500</v>
      </c>
      <c r="O384" s="132" t="s">
        <v>1228</v>
      </c>
      <c r="P384" s="108" t="s">
        <v>227</v>
      </c>
      <c r="Q384" s="108" t="s">
        <v>227</v>
      </c>
      <c r="R384" s="287">
        <v>2</v>
      </c>
      <c r="S384" s="108" t="s">
        <v>47</v>
      </c>
      <c r="T384" s="133" t="s">
        <v>186</v>
      </c>
      <c r="U384" s="141">
        <f>+G384</f>
        <v>123819500</v>
      </c>
      <c r="V384" s="141">
        <f t="shared" si="7"/>
        <v>123819500</v>
      </c>
      <c r="W384" s="108" t="s">
        <v>49</v>
      </c>
      <c r="X384" s="108" t="s">
        <v>50</v>
      </c>
      <c r="Y384" s="134" t="s">
        <v>51</v>
      </c>
      <c r="Z384" s="135" t="s">
        <v>52</v>
      </c>
      <c r="AA384" s="136" t="s">
        <v>53</v>
      </c>
      <c r="AB384" s="120" t="s">
        <v>112</v>
      </c>
      <c r="AC384" s="137" t="s">
        <v>55</v>
      </c>
      <c r="AD384" s="112" t="s">
        <v>49</v>
      </c>
      <c r="AE384" s="112" t="s">
        <v>46</v>
      </c>
      <c r="AF384" s="113" t="s">
        <v>56</v>
      </c>
      <c r="AG384" s="113" t="s">
        <v>57</v>
      </c>
      <c r="AH384" s="113" t="s">
        <v>58</v>
      </c>
      <c r="AI384" s="113" t="s">
        <v>59</v>
      </c>
      <c r="AJ384" s="138" t="s">
        <v>60</v>
      </c>
      <c r="AK384" s="138" t="s">
        <v>61</v>
      </c>
    </row>
    <row r="385" spans="1:37" s="139" customFormat="1" ht="33.75" hidden="1">
      <c r="A385" s="126">
        <v>43202</v>
      </c>
      <c r="B385" s="127" t="str">
        <f>IFERROR(VLOOKUP(A385,[4]Listas!$A$91:$B$107,2,FALSE),"")</f>
        <v>GESTIÓN Y MEJORAMIENTO DE LA INFRAESTRUCTURA Y DOTACIÓN UPN</v>
      </c>
      <c r="C385" s="284" t="s">
        <v>1229</v>
      </c>
      <c r="D385" s="126" t="s">
        <v>42</v>
      </c>
      <c r="E385" s="126" t="s">
        <v>43</v>
      </c>
      <c r="F385" s="126" t="s">
        <v>1572</v>
      </c>
      <c r="G385" s="142">
        <v>3260600</v>
      </c>
      <c r="H385" s="126">
        <v>10.029999999999999</v>
      </c>
      <c r="I385" s="127" t="str">
        <f>IFERROR(VLOOKUP(H385,[4]Listas!$B$124:$C$141,2,FALSE),"")</f>
        <v>Aportes de la Nación - Inversión Recurso SUE-PFC</v>
      </c>
      <c r="J385" s="129" t="s">
        <v>75</v>
      </c>
      <c r="K385" s="353"/>
      <c r="L385" s="130"/>
      <c r="M385" s="131" t="str">
        <f>"INV-"&amp;A385&amp;"-"&amp;J385</f>
        <v>INV-43202-7</v>
      </c>
      <c r="N385" s="132" t="s">
        <v>1230</v>
      </c>
      <c r="O385" s="132" t="s">
        <v>1231</v>
      </c>
      <c r="P385" s="108" t="s">
        <v>71</v>
      </c>
      <c r="Q385" s="108" t="s">
        <v>66</v>
      </c>
      <c r="R385" s="287">
        <v>1</v>
      </c>
      <c r="S385" s="108" t="s">
        <v>47</v>
      </c>
      <c r="T385" s="133" t="s">
        <v>186</v>
      </c>
      <c r="U385" s="141">
        <f>+G385</f>
        <v>3260600</v>
      </c>
      <c r="V385" s="141">
        <f t="shared" si="7"/>
        <v>3260600</v>
      </c>
      <c r="W385" s="108" t="s">
        <v>49</v>
      </c>
      <c r="X385" s="108" t="s">
        <v>50</v>
      </c>
      <c r="Y385" s="134" t="s">
        <v>51</v>
      </c>
      <c r="Z385" s="135" t="s">
        <v>52</v>
      </c>
      <c r="AA385" s="136" t="s">
        <v>53</v>
      </c>
      <c r="AB385" s="120" t="s">
        <v>112</v>
      </c>
      <c r="AC385" s="137" t="s">
        <v>55</v>
      </c>
      <c r="AD385" s="112" t="s">
        <v>49</v>
      </c>
      <c r="AE385" s="112" t="s">
        <v>46</v>
      </c>
      <c r="AF385" s="113" t="s">
        <v>56</v>
      </c>
      <c r="AG385" s="113" t="s">
        <v>57</v>
      </c>
      <c r="AH385" s="113" t="s">
        <v>58</v>
      </c>
      <c r="AI385" s="113" t="s">
        <v>59</v>
      </c>
      <c r="AJ385" s="138" t="s">
        <v>60</v>
      </c>
      <c r="AK385" s="138" t="s">
        <v>61</v>
      </c>
    </row>
    <row r="386" spans="1:37" s="139" customFormat="1" ht="33.75" hidden="1">
      <c r="A386" s="126">
        <v>43202</v>
      </c>
      <c r="B386" s="127" t="str">
        <f>IFERROR(VLOOKUP(A386,[4]Listas!$A$91:$B$107,2,FALSE),"")</f>
        <v>GESTIÓN Y MEJORAMIENTO DE LA INFRAESTRUCTURA Y DOTACIÓN UPN</v>
      </c>
      <c r="C386" s="284" t="s">
        <v>328</v>
      </c>
      <c r="D386" s="126" t="s">
        <v>42</v>
      </c>
      <c r="E386" s="126" t="s">
        <v>43</v>
      </c>
      <c r="F386" s="126" t="s">
        <v>62</v>
      </c>
      <c r="G386" s="142">
        <v>30071766</v>
      </c>
      <c r="H386" s="126">
        <v>10.029999999999999</v>
      </c>
      <c r="I386" s="127" t="str">
        <f>IFERROR(VLOOKUP(H386,[4]Listas!$B$124:$C$141,2,FALSE),"")</f>
        <v>Aportes de la Nación - Inversión Recurso SUE-PFC</v>
      </c>
      <c r="J386" s="129" t="s">
        <v>76</v>
      </c>
      <c r="K386" s="353"/>
      <c r="L386" s="130"/>
      <c r="M386" s="131" t="str">
        <f>"INV-"&amp;A386&amp;"-"&amp;J386</f>
        <v>INV-43202-8</v>
      </c>
      <c r="N386" s="132" t="s">
        <v>329</v>
      </c>
      <c r="O386" s="132" t="s">
        <v>1232</v>
      </c>
      <c r="P386" s="108" t="s">
        <v>71</v>
      </c>
      <c r="Q386" s="108" t="s">
        <v>66</v>
      </c>
      <c r="R386" s="287">
        <v>3</v>
      </c>
      <c r="S386" s="108" t="s">
        <v>47</v>
      </c>
      <c r="T386" s="133" t="s">
        <v>186</v>
      </c>
      <c r="U386" s="141">
        <f>+G386</f>
        <v>30071766</v>
      </c>
      <c r="V386" s="141">
        <f t="shared" si="7"/>
        <v>30071766</v>
      </c>
      <c r="W386" s="108" t="s">
        <v>49</v>
      </c>
      <c r="X386" s="108" t="s">
        <v>50</v>
      </c>
      <c r="Y386" s="134" t="s">
        <v>51</v>
      </c>
      <c r="Z386" s="135" t="s">
        <v>52</v>
      </c>
      <c r="AA386" s="136" t="s">
        <v>53</v>
      </c>
      <c r="AB386" s="120" t="s">
        <v>112</v>
      </c>
      <c r="AC386" s="137" t="s">
        <v>55</v>
      </c>
      <c r="AD386" s="112" t="s">
        <v>49</v>
      </c>
      <c r="AE386" s="112" t="s">
        <v>46</v>
      </c>
      <c r="AF386" s="113" t="s">
        <v>56</v>
      </c>
      <c r="AG386" s="113" t="s">
        <v>57</v>
      </c>
      <c r="AH386" s="113" t="s">
        <v>58</v>
      </c>
      <c r="AI386" s="113" t="s">
        <v>59</v>
      </c>
      <c r="AJ386" s="138" t="s">
        <v>60</v>
      </c>
      <c r="AK386" s="138" t="s">
        <v>61</v>
      </c>
    </row>
    <row r="387" spans="1:37" s="139" customFormat="1" ht="33.75" hidden="1">
      <c r="A387" s="126">
        <v>43202</v>
      </c>
      <c r="B387" s="127" t="str">
        <f>IFERROR(VLOOKUP(A387,[4]Listas!$A$91:$B$107,2,FALSE),"")</f>
        <v>GESTIÓN Y MEJORAMIENTO DE LA INFRAESTRUCTURA Y DOTACIÓN UPN</v>
      </c>
      <c r="C387" s="284" t="s">
        <v>328</v>
      </c>
      <c r="D387" s="126" t="s">
        <v>42</v>
      </c>
      <c r="E387" s="126" t="s">
        <v>43</v>
      </c>
      <c r="F387" s="134" t="s">
        <v>796</v>
      </c>
      <c r="G387" s="142">
        <v>1289457172</v>
      </c>
      <c r="H387" s="126" t="s">
        <v>239</v>
      </c>
      <c r="I387" s="127" t="str">
        <f>IFERROR(VLOOKUP(H387,[4]Listas!$B$124:$C$141,2,FALSE),"")</f>
        <v>Recursos del Balance - Propios</v>
      </c>
      <c r="J387" s="517" t="s">
        <v>77</v>
      </c>
      <c r="K387" s="565"/>
      <c r="L387" s="538"/>
      <c r="M387" s="567" t="str">
        <f>"INV-"&amp;A388&amp;"-"&amp;J387</f>
        <v>INV-43202-9</v>
      </c>
      <c r="N387" s="526" t="s">
        <v>1233</v>
      </c>
      <c r="O387" s="526" t="s">
        <v>1443</v>
      </c>
      <c r="P387" s="430" t="s">
        <v>66</v>
      </c>
      <c r="Q387" s="430" t="s">
        <v>90</v>
      </c>
      <c r="R387" s="532">
        <v>4</v>
      </c>
      <c r="S387" s="108" t="s">
        <v>47</v>
      </c>
      <c r="T387" s="133" t="s">
        <v>48</v>
      </c>
      <c r="U387" s="514">
        <f>+SUM(G387:G388)</f>
        <v>3009862750</v>
      </c>
      <c r="V387" s="514">
        <f t="shared" si="7"/>
        <v>3009862750</v>
      </c>
      <c r="W387" s="108" t="s">
        <v>49</v>
      </c>
      <c r="X387" s="108" t="s">
        <v>50</v>
      </c>
      <c r="Y387" s="134" t="s">
        <v>51</v>
      </c>
      <c r="Z387" s="135" t="s">
        <v>52</v>
      </c>
      <c r="AA387" s="136" t="s">
        <v>53</v>
      </c>
      <c r="AB387" s="120" t="s">
        <v>112</v>
      </c>
      <c r="AC387" s="137" t="s">
        <v>55</v>
      </c>
      <c r="AD387" s="112" t="s">
        <v>49</v>
      </c>
      <c r="AE387" s="112" t="s">
        <v>46</v>
      </c>
      <c r="AF387" s="113" t="s">
        <v>56</v>
      </c>
      <c r="AG387" s="113" t="s">
        <v>57</v>
      </c>
      <c r="AH387" s="113" t="s">
        <v>58</v>
      </c>
      <c r="AI387" s="113" t="s">
        <v>59</v>
      </c>
      <c r="AJ387" s="138" t="s">
        <v>60</v>
      </c>
      <c r="AK387" s="138" t="s">
        <v>61</v>
      </c>
    </row>
    <row r="388" spans="1:37" s="139" customFormat="1" ht="33.75" hidden="1">
      <c r="A388" s="126">
        <v>43202</v>
      </c>
      <c r="B388" s="127" t="str">
        <f>IFERROR(VLOOKUP(A388,[4]Listas!$A$91:$B$107,2,FALSE),"")</f>
        <v>GESTIÓN Y MEJORAMIENTO DE LA INFRAESTRUCTURA Y DOTACIÓN UPN</v>
      </c>
      <c r="C388" s="284" t="s">
        <v>328</v>
      </c>
      <c r="D388" s="126" t="s">
        <v>42</v>
      </c>
      <c r="E388" s="126" t="s">
        <v>43</v>
      </c>
      <c r="F388" s="134" t="s">
        <v>796</v>
      </c>
      <c r="G388" s="142">
        <v>1720405578</v>
      </c>
      <c r="H388" s="143">
        <v>20.07</v>
      </c>
      <c r="I388" s="127" t="str">
        <f>IFERROR(VLOOKUP(H388,[4]Listas!$B$124:$C$141,2,FALSE),"")</f>
        <v>Recursos Propios - Atenea</v>
      </c>
      <c r="J388" s="519"/>
      <c r="K388" s="566"/>
      <c r="L388" s="540"/>
      <c r="M388" s="568"/>
      <c r="N388" s="528"/>
      <c r="O388" s="528"/>
      <c r="P388" s="432"/>
      <c r="Q388" s="432"/>
      <c r="R388" s="534"/>
      <c r="S388" s="108" t="s">
        <v>47</v>
      </c>
      <c r="T388" s="133" t="s">
        <v>48</v>
      </c>
      <c r="U388" s="516"/>
      <c r="V388" s="516"/>
      <c r="W388" s="108" t="s">
        <v>49</v>
      </c>
      <c r="X388" s="108" t="s">
        <v>50</v>
      </c>
      <c r="Y388" s="134" t="s">
        <v>51</v>
      </c>
      <c r="Z388" s="135" t="s">
        <v>52</v>
      </c>
      <c r="AA388" s="136" t="s">
        <v>53</v>
      </c>
      <c r="AB388" s="120" t="s">
        <v>112</v>
      </c>
      <c r="AC388" s="137" t="s">
        <v>55</v>
      </c>
      <c r="AD388" s="112" t="s">
        <v>49</v>
      </c>
      <c r="AE388" s="112" t="s">
        <v>46</v>
      </c>
      <c r="AF388" s="113" t="s">
        <v>56</v>
      </c>
      <c r="AG388" s="113" t="s">
        <v>57</v>
      </c>
      <c r="AH388" s="113" t="s">
        <v>58</v>
      </c>
      <c r="AI388" s="113" t="s">
        <v>59</v>
      </c>
      <c r="AJ388" s="138" t="s">
        <v>60</v>
      </c>
      <c r="AK388" s="138" t="s">
        <v>61</v>
      </c>
    </row>
    <row r="389" spans="1:37" s="139" customFormat="1" ht="33.75" hidden="1">
      <c r="A389" s="126">
        <v>43202</v>
      </c>
      <c r="B389" s="127" t="str">
        <f>IFERROR(VLOOKUP(A389,[4]Listas!$A$91:$B$107,2,FALSE),"")</f>
        <v>GESTIÓN Y MEJORAMIENTO DE LA INFRAESTRUCTURA Y DOTACIÓN UPN</v>
      </c>
      <c r="C389" s="284" t="s">
        <v>328</v>
      </c>
      <c r="D389" s="126" t="s">
        <v>42</v>
      </c>
      <c r="E389" s="126" t="s">
        <v>43</v>
      </c>
      <c r="F389" s="126" t="s">
        <v>62</v>
      </c>
      <c r="G389" s="142">
        <v>300737384</v>
      </c>
      <c r="H389" s="143">
        <v>20.07</v>
      </c>
      <c r="I389" s="127" t="str">
        <f>IFERROR(VLOOKUP(H389,[4]Listas!$B$124:$C$141,2,FALSE),"")</f>
        <v>Recursos Propios - Atenea</v>
      </c>
      <c r="J389" s="129" t="s">
        <v>78</v>
      </c>
      <c r="K389" s="353"/>
      <c r="L389" s="41"/>
      <c r="M389" s="131" t="str">
        <f>"INV-"&amp;A389&amp;"-"&amp;J389</f>
        <v>INV-43202-10</v>
      </c>
      <c r="N389" s="132" t="s">
        <v>1302</v>
      </c>
      <c r="O389" s="132" t="s">
        <v>1234</v>
      </c>
      <c r="P389" s="108" t="s">
        <v>66</v>
      </c>
      <c r="Q389" s="108" t="s">
        <v>90</v>
      </c>
      <c r="R389" s="287">
        <v>3</v>
      </c>
      <c r="S389" s="108" t="s">
        <v>47</v>
      </c>
      <c r="T389" s="133" t="s">
        <v>48</v>
      </c>
      <c r="U389" s="141">
        <f>+G389</f>
        <v>300737384</v>
      </c>
      <c r="V389" s="141">
        <f t="shared" si="7"/>
        <v>300737384</v>
      </c>
      <c r="W389" s="108" t="s">
        <v>49</v>
      </c>
      <c r="X389" s="108" t="s">
        <v>50</v>
      </c>
      <c r="Y389" s="134" t="s">
        <v>51</v>
      </c>
      <c r="Z389" s="135" t="s">
        <v>52</v>
      </c>
      <c r="AA389" s="136" t="s">
        <v>53</v>
      </c>
      <c r="AB389" s="120" t="s">
        <v>112</v>
      </c>
      <c r="AC389" s="137" t="s">
        <v>55</v>
      </c>
      <c r="AD389" s="112" t="s">
        <v>49</v>
      </c>
      <c r="AE389" s="112" t="s">
        <v>46</v>
      </c>
      <c r="AF389" s="113" t="s">
        <v>56</v>
      </c>
      <c r="AG389" s="113" t="s">
        <v>57</v>
      </c>
      <c r="AH389" s="113" t="s">
        <v>58</v>
      </c>
      <c r="AI389" s="113" t="s">
        <v>59</v>
      </c>
      <c r="AJ389" s="138" t="s">
        <v>60</v>
      </c>
      <c r="AK389" s="138" t="s">
        <v>61</v>
      </c>
    </row>
    <row r="390" spans="1:37" s="139" customFormat="1" ht="33.75" hidden="1">
      <c r="A390" s="126">
        <v>43202</v>
      </c>
      <c r="B390" s="132" t="str">
        <f>IFERROR(VLOOKUP(A390,[4]Listas!$A$91:$B$107,2,FALSE),"")</f>
        <v>GESTIÓN Y MEJORAMIENTO DE LA INFRAESTRUCTURA Y DOTACIÓN UPN</v>
      </c>
      <c r="C390" s="284" t="s">
        <v>1235</v>
      </c>
      <c r="D390" s="126" t="s">
        <v>42</v>
      </c>
      <c r="E390" s="126" t="s">
        <v>43</v>
      </c>
      <c r="F390" s="134" t="s">
        <v>1236</v>
      </c>
      <c r="G390" s="142">
        <v>7456540</v>
      </c>
      <c r="H390" s="143">
        <v>20.07</v>
      </c>
      <c r="I390" s="132" t="str">
        <f>IFERROR(VLOOKUP(H390,[4]Listas!$B$124:$C$141,2,FALSE),"")</f>
        <v>Recursos Propios - Atenea</v>
      </c>
      <c r="J390" s="554">
        <v>11</v>
      </c>
      <c r="K390" s="557"/>
      <c r="L390" s="417"/>
      <c r="M390" s="560" t="str">
        <f>"INV-"&amp;A390&amp;"-"&amp;J390</f>
        <v>INV-43202-11</v>
      </c>
      <c r="N390" s="563" t="s">
        <v>1237</v>
      </c>
      <c r="O390" s="564" t="s">
        <v>1238</v>
      </c>
      <c r="P390" s="430" t="s">
        <v>227</v>
      </c>
      <c r="Q390" s="430" t="s">
        <v>341</v>
      </c>
      <c r="R390" s="532">
        <v>2</v>
      </c>
      <c r="S390" s="430" t="s">
        <v>47</v>
      </c>
      <c r="T390" s="535" t="s">
        <v>48</v>
      </c>
      <c r="U390" s="514">
        <f>+SUM(G390:G392)</f>
        <v>73309740</v>
      </c>
      <c r="V390" s="514">
        <f t="shared" si="7"/>
        <v>73309740</v>
      </c>
      <c r="W390" s="108" t="s">
        <v>49</v>
      </c>
      <c r="X390" s="108" t="s">
        <v>50</v>
      </c>
      <c r="Y390" s="134" t="s">
        <v>51</v>
      </c>
      <c r="Z390" s="135" t="s">
        <v>52</v>
      </c>
      <c r="AA390" s="136" t="s">
        <v>53</v>
      </c>
      <c r="AB390" s="120" t="s">
        <v>112</v>
      </c>
      <c r="AC390" s="137" t="s">
        <v>55</v>
      </c>
      <c r="AD390" s="112" t="s">
        <v>49</v>
      </c>
      <c r="AE390" s="112" t="s">
        <v>46</v>
      </c>
      <c r="AF390" s="113" t="s">
        <v>56</v>
      </c>
      <c r="AG390" s="113" t="s">
        <v>57</v>
      </c>
      <c r="AH390" s="113" t="s">
        <v>58</v>
      </c>
      <c r="AI390" s="113" t="s">
        <v>59</v>
      </c>
      <c r="AJ390" s="138" t="s">
        <v>60</v>
      </c>
      <c r="AK390" s="138" t="s">
        <v>61</v>
      </c>
    </row>
    <row r="391" spans="1:37" s="139" customFormat="1" ht="33.75" hidden="1">
      <c r="A391" s="126">
        <v>43202</v>
      </c>
      <c r="B391" s="132" t="str">
        <f>IFERROR(VLOOKUP(A391,[4]Listas!$A$91:$B$107,2,FALSE),"")</f>
        <v>GESTIÓN Y MEJORAMIENTO DE LA INFRAESTRUCTURA Y DOTACIÓN UPN</v>
      </c>
      <c r="C391" s="284" t="s">
        <v>1235</v>
      </c>
      <c r="D391" s="126" t="s">
        <v>42</v>
      </c>
      <c r="E391" s="126" t="s">
        <v>43</v>
      </c>
      <c r="F391" s="134" t="s">
        <v>1239</v>
      </c>
      <c r="G391" s="142">
        <v>56000000</v>
      </c>
      <c r="H391" s="143">
        <v>20.07</v>
      </c>
      <c r="I391" s="132" t="str">
        <f>IFERROR(VLOOKUP(H391,[4]Listas!$B$124:$C$141,2,FALSE),"")</f>
        <v>Recursos Propios - Atenea</v>
      </c>
      <c r="J391" s="555"/>
      <c r="K391" s="558"/>
      <c r="L391" s="418"/>
      <c r="M391" s="561"/>
      <c r="N391" s="563"/>
      <c r="O391" s="564"/>
      <c r="P391" s="431"/>
      <c r="Q391" s="431"/>
      <c r="R391" s="533"/>
      <c r="S391" s="431"/>
      <c r="T391" s="536"/>
      <c r="U391" s="515"/>
      <c r="V391" s="515"/>
      <c r="W391" s="108" t="s">
        <v>49</v>
      </c>
      <c r="X391" s="108" t="s">
        <v>50</v>
      </c>
      <c r="Y391" s="134" t="s">
        <v>51</v>
      </c>
      <c r="Z391" s="135" t="s">
        <v>52</v>
      </c>
      <c r="AA391" s="136" t="s">
        <v>53</v>
      </c>
      <c r="AB391" s="120" t="s">
        <v>112</v>
      </c>
      <c r="AC391" s="137" t="s">
        <v>55</v>
      </c>
      <c r="AD391" s="112" t="s">
        <v>49</v>
      </c>
      <c r="AE391" s="112" t="s">
        <v>46</v>
      </c>
      <c r="AF391" s="113" t="s">
        <v>56</v>
      </c>
      <c r="AG391" s="113" t="s">
        <v>57</v>
      </c>
      <c r="AH391" s="113" t="s">
        <v>58</v>
      </c>
      <c r="AI391" s="113" t="s">
        <v>59</v>
      </c>
      <c r="AJ391" s="138" t="s">
        <v>60</v>
      </c>
      <c r="AK391" s="138" t="s">
        <v>61</v>
      </c>
    </row>
    <row r="392" spans="1:37" s="139" customFormat="1" ht="33.75" hidden="1">
      <c r="A392" s="126">
        <v>43202</v>
      </c>
      <c r="B392" s="132" t="str">
        <f>IFERROR(VLOOKUP(A392,[4]Listas!$A$91:$B$107,2,FALSE),"")</f>
        <v>GESTIÓN Y MEJORAMIENTO DE LA INFRAESTRUCTURA Y DOTACIÓN UPN</v>
      </c>
      <c r="C392" s="284" t="s">
        <v>1235</v>
      </c>
      <c r="D392" s="126" t="s">
        <v>42</v>
      </c>
      <c r="E392" s="126" t="s">
        <v>43</v>
      </c>
      <c r="F392" s="134" t="s">
        <v>827</v>
      </c>
      <c r="G392" s="142">
        <f>9853200</f>
        <v>9853200</v>
      </c>
      <c r="H392" s="143">
        <v>20.07</v>
      </c>
      <c r="I392" s="132" t="str">
        <f>IFERROR(VLOOKUP(H392,[4]Listas!$B$124:$C$141,2,FALSE),"")</f>
        <v>Recursos Propios - Atenea</v>
      </c>
      <c r="J392" s="556"/>
      <c r="K392" s="559"/>
      <c r="L392" s="419"/>
      <c r="M392" s="562"/>
      <c r="N392" s="563"/>
      <c r="O392" s="564"/>
      <c r="P392" s="432"/>
      <c r="Q392" s="432"/>
      <c r="R392" s="534"/>
      <c r="S392" s="432"/>
      <c r="T392" s="537"/>
      <c r="U392" s="516"/>
      <c r="V392" s="516"/>
      <c r="W392" s="108" t="s">
        <v>49</v>
      </c>
      <c r="X392" s="108" t="s">
        <v>50</v>
      </c>
      <c r="Y392" s="134" t="s">
        <v>51</v>
      </c>
      <c r="Z392" s="135" t="s">
        <v>52</v>
      </c>
      <c r="AA392" s="136" t="s">
        <v>53</v>
      </c>
      <c r="AB392" s="120" t="s">
        <v>112</v>
      </c>
      <c r="AC392" s="137" t="s">
        <v>55</v>
      </c>
      <c r="AD392" s="112" t="s">
        <v>49</v>
      </c>
      <c r="AE392" s="112" t="s">
        <v>46</v>
      </c>
      <c r="AF392" s="113" t="s">
        <v>56</v>
      </c>
      <c r="AG392" s="113" t="s">
        <v>57</v>
      </c>
      <c r="AH392" s="113" t="s">
        <v>58</v>
      </c>
      <c r="AI392" s="113" t="s">
        <v>59</v>
      </c>
      <c r="AJ392" s="138" t="s">
        <v>60</v>
      </c>
      <c r="AK392" s="138" t="s">
        <v>61</v>
      </c>
    </row>
    <row r="393" spans="1:37" s="139" customFormat="1" ht="45" hidden="1">
      <c r="A393" s="126">
        <v>43202</v>
      </c>
      <c r="B393" s="132" t="str">
        <f>IFERROR(VLOOKUP(A393,[4]Listas!$A$91:$B$107,2,FALSE),"")</f>
        <v>GESTIÓN Y MEJORAMIENTO DE LA INFRAESTRUCTURA Y DOTACIÓN UPN</v>
      </c>
      <c r="C393" s="284" t="s">
        <v>1235</v>
      </c>
      <c r="D393" s="126" t="s">
        <v>42</v>
      </c>
      <c r="E393" s="126" t="s">
        <v>43</v>
      </c>
      <c r="F393" s="126" t="s">
        <v>62</v>
      </c>
      <c r="G393" s="142">
        <v>16565909</v>
      </c>
      <c r="H393" s="126">
        <v>10.029999999999999</v>
      </c>
      <c r="I393" s="132" t="str">
        <f>IFERROR(VLOOKUP(H393,[4]Listas!$B$124:$C$141,2,FALSE),"")</f>
        <v>Aportes de la Nación - Inversión Recurso SUE-PFC</v>
      </c>
      <c r="J393" s="281" t="s">
        <v>98</v>
      </c>
      <c r="K393" s="144"/>
      <c r="L393" s="282"/>
      <c r="M393" s="280" t="str">
        <f t="shared" ref="M393:M398" si="8">"INV-"&amp;A393&amp;"-"&amp;J393</f>
        <v>INV-43202-12</v>
      </c>
      <c r="N393" s="132" t="s">
        <v>329</v>
      </c>
      <c r="O393" s="284" t="s">
        <v>1258</v>
      </c>
      <c r="P393" s="271" t="s">
        <v>71</v>
      </c>
      <c r="Q393" s="271" t="s">
        <v>66</v>
      </c>
      <c r="R393" s="285">
        <v>1</v>
      </c>
      <c r="S393" s="271" t="s">
        <v>47</v>
      </c>
      <c r="T393" s="286" t="s">
        <v>186</v>
      </c>
      <c r="U393" s="141">
        <f>+G393</f>
        <v>16565909</v>
      </c>
      <c r="V393" s="141">
        <f t="shared" si="7"/>
        <v>16565909</v>
      </c>
      <c r="W393" s="108" t="s">
        <v>49</v>
      </c>
      <c r="X393" s="108" t="s">
        <v>50</v>
      </c>
      <c r="Y393" s="134" t="s">
        <v>51</v>
      </c>
      <c r="Z393" s="135" t="s">
        <v>52</v>
      </c>
      <c r="AA393" s="136" t="s">
        <v>53</v>
      </c>
      <c r="AB393" s="120" t="s">
        <v>112</v>
      </c>
      <c r="AC393" s="137" t="s">
        <v>55</v>
      </c>
      <c r="AD393" s="112" t="s">
        <v>49</v>
      </c>
      <c r="AE393" s="112" t="s">
        <v>46</v>
      </c>
      <c r="AF393" s="113" t="s">
        <v>56</v>
      </c>
      <c r="AG393" s="113" t="s">
        <v>57</v>
      </c>
      <c r="AH393" s="113" t="s">
        <v>58</v>
      </c>
      <c r="AI393" s="113" t="s">
        <v>59</v>
      </c>
      <c r="AJ393" s="138" t="s">
        <v>60</v>
      </c>
      <c r="AK393" s="138" t="s">
        <v>61</v>
      </c>
    </row>
    <row r="394" spans="1:37" s="139" customFormat="1" ht="33.75" hidden="1">
      <c r="A394" s="126">
        <v>43202</v>
      </c>
      <c r="B394" s="132" t="str">
        <f>IFERROR(VLOOKUP(A394,[4]Listas!$A$91:$B$107,2,FALSE),"")</f>
        <v>GESTIÓN Y MEJORAMIENTO DE LA INFRAESTRUCTURA Y DOTACIÓN UPN</v>
      </c>
      <c r="C394" s="284" t="s">
        <v>1235</v>
      </c>
      <c r="D394" s="126" t="s">
        <v>42</v>
      </c>
      <c r="E394" s="126" t="s">
        <v>43</v>
      </c>
      <c r="F394" s="126" t="s">
        <v>1259</v>
      </c>
      <c r="G394" s="142">
        <v>22000000</v>
      </c>
      <c r="H394" s="134" t="s">
        <v>197</v>
      </c>
      <c r="I394" s="132" t="str">
        <f>IFERROR(VLOOKUP(H394,[4]Listas!$B$124:$C$141,2,FALSE),"")</f>
        <v>Rendimientos PFC-SUE</v>
      </c>
      <c r="J394" s="281" t="s">
        <v>109</v>
      </c>
      <c r="K394" s="144"/>
      <c r="L394" s="282"/>
      <c r="M394" s="280" t="str">
        <f t="shared" si="8"/>
        <v>INV-43202-13</v>
      </c>
      <c r="N394" s="132" t="s">
        <v>1260</v>
      </c>
      <c r="O394" s="284" t="s">
        <v>1261</v>
      </c>
      <c r="P394" s="271" t="s">
        <v>66</v>
      </c>
      <c r="Q394" s="271" t="s">
        <v>66</v>
      </c>
      <c r="R394" s="285">
        <v>1</v>
      </c>
      <c r="S394" s="271" t="s">
        <v>47</v>
      </c>
      <c r="T394" s="286" t="s">
        <v>186</v>
      </c>
      <c r="U394" s="141">
        <f>+G394</f>
        <v>22000000</v>
      </c>
      <c r="V394" s="141">
        <f t="shared" si="7"/>
        <v>22000000</v>
      </c>
      <c r="W394" s="108" t="s">
        <v>49</v>
      </c>
      <c r="X394" s="108" t="s">
        <v>50</v>
      </c>
      <c r="Y394" s="134" t="s">
        <v>51</v>
      </c>
      <c r="Z394" s="135" t="s">
        <v>52</v>
      </c>
      <c r="AA394" s="136" t="s">
        <v>53</v>
      </c>
      <c r="AB394" s="120" t="s">
        <v>112</v>
      </c>
      <c r="AC394" s="137" t="s">
        <v>55</v>
      </c>
      <c r="AD394" s="112" t="s">
        <v>49</v>
      </c>
      <c r="AE394" s="112" t="s">
        <v>46</v>
      </c>
      <c r="AF394" s="113" t="s">
        <v>56</v>
      </c>
      <c r="AG394" s="113" t="s">
        <v>57</v>
      </c>
      <c r="AH394" s="113" t="s">
        <v>58</v>
      </c>
      <c r="AI394" s="113" t="s">
        <v>59</v>
      </c>
      <c r="AJ394" s="138" t="s">
        <v>60</v>
      </c>
      <c r="AK394" s="138" t="s">
        <v>61</v>
      </c>
    </row>
    <row r="395" spans="1:37" s="139" customFormat="1" ht="33.75" hidden="1">
      <c r="A395" s="126">
        <v>43202</v>
      </c>
      <c r="B395" s="132" t="str">
        <f>IFERROR(VLOOKUP(A395,[4]Listas!$A$91:$B$107,2,FALSE),"")</f>
        <v>GESTIÓN Y MEJORAMIENTO DE LA INFRAESTRUCTURA Y DOTACIÓN UPN</v>
      </c>
      <c r="C395" s="284" t="s">
        <v>1368</v>
      </c>
      <c r="D395" s="126" t="s">
        <v>42</v>
      </c>
      <c r="E395" s="126" t="s">
        <v>43</v>
      </c>
      <c r="F395" s="126" t="s">
        <v>62</v>
      </c>
      <c r="G395" s="142">
        <v>41891422</v>
      </c>
      <c r="H395" s="134">
        <v>10.029999999999999</v>
      </c>
      <c r="I395" s="132" t="str">
        <f>IFERROR(VLOOKUP(H395,[4]Listas!$B$124:$C$141,2,FALSE),"")</f>
        <v>Aportes de la Nación - Inversión Recurso SUE-PFC</v>
      </c>
      <c r="J395" s="281" t="s">
        <v>110</v>
      </c>
      <c r="K395" s="144"/>
      <c r="L395" s="282"/>
      <c r="M395" s="280" t="str">
        <f t="shared" si="8"/>
        <v>INV-43202-14</v>
      </c>
      <c r="N395" s="132" t="s">
        <v>329</v>
      </c>
      <c r="O395" s="284" t="s">
        <v>1369</v>
      </c>
      <c r="P395" s="271" t="s">
        <v>90</v>
      </c>
      <c r="Q395" s="271" t="s">
        <v>227</v>
      </c>
      <c r="R395" s="285">
        <v>2</v>
      </c>
      <c r="S395" s="271" t="s">
        <v>47</v>
      </c>
      <c r="T395" s="286" t="s">
        <v>186</v>
      </c>
      <c r="U395" s="141">
        <f>+G395</f>
        <v>41891422</v>
      </c>
      <c r="V395" s="141">
        <f t="shared" si="7"/>
        <v>41891422</v>
      </c>
      <c r="W395" s="108" t="s">
        <v>49</v>
      </c>
      <c r="X395" s="108" t="s">
        <v>50</v>
      </c>
      <c r="Y395" s="134" t="s">
        <v>51</v>
      </c>
      <c r="Z395" s="135" t="s">
        <v>52</v>
      </c>
      <c r="AA395" s="136" t="s">
        <v>53</v>
      </c>
      <c r="AB395" s="120" t="s">
        <v>112</v>
      </c>
      <c r="AC395" s="137" t="s">
        <v>55</v>
      </c>
      <c r="AD395" s="112" t="s">
        <v>49</v>
      </c>
      <c r="AE395" s="112" t="s">
        <v>46</v>
      </c>
      <c r="AF395" s="113" t="s">
        <v>56</v>
      </c>
      <c r="AG395" s="113" t="s">
        <v>57</v>
      </c>
      <c r="AH395" s="113" t="s">
        <v>58</v>
      </c>
      <c r="AI395" s="113" t="s">
        <v>59</v>
      </c>
      <c r="AJ395" s="138" t="s">
        <v>60</v>
      </c>
      <c r="AK395" s="138" t="s">
        <v>61</v>
      </c>
    </row>
    <row r="396" spans="1:37" s="139" customFormat="1" ht="33.75" hidden="1">
      <c r="A396" s="126">
        <v>43202</v>
      </c>
      <c r="B396" s="132" t="str">
        <f>IFERROR(VLOOKUP(A396,[4]Listas!$A$91:$B$107,2,FALSE),"")</f>
        <v>GESTIÓN Y MEJORAMIENTO DE LA INFRAESTRUCTURA Y DOTACIÓN UPN</v>
      </c>
      <c r="C396" s="284" t="s">
        <v>1368</v>
      </c>
      <c r="D396" s="126" t="s">
        <v>42</v>
      </c>
      <c r="E396" s="126" t="s">
        <v>43</v>
      </c>
      <c r="F396" s="126" t="s">
        <v>62</v>
      </c>
      <c r="G396" s="142">
        <v>51267488</v>
      </c>
      <c r="H396" s="134">
        <v>10.029999999999999</v>
      </c>
      <c r="I396" s="132" t="str">
        <f>IFERROR(VLOOKUP(H396,[4]Listas!$B$124:$C$141,2,FALSE),"")</f>
        <v>Aportes de la Nación - Inversión Recurso SUE-PFC</v>
      </c>
      <c r="J396" s="281" t="s">
        <v>111</v>
      </c>
      <c r="K396" s="144"/>
      <c r="L396" s="282"/>
      <c r="M396" s="280" t="str">
        <f t="shared" si="8"/>
        <v>INV-43202-15</v>
      </c>
      <c r="N396" s="132" t="s">
        <v>329</v>
      </c>
      <c r="O396" s="284" t="s">
        <v>1426</v>
      </c>
      <c r="P396" s="271" t="s">
        <v>82</v>
      </c>
      <c r="Q396" s="271" t="s">
        <v>1683</v>
      </c>
      <c r="R396" s="285">
        <v>2</v>
      </c>
      <c r="S396" s="271" t="s">
        <v>47</v>
      </c>
      <c r="T396" s="286" t="s">
        <v>186</v>
      </c>
      <c r="U396" s="141">
        <f>+G396</f>
        <v>51267488</v>
      </c>
      <c r="V396" s="141">
        <f t="shared" si="7"/>
        <v>51267488</v>
      </c>
      <c r="W396" s="108" t="s">
        <v>49</v>
      </c>
      <c r="X396" s="108" t="s">
        <v>50</v>
      </c>
      <c r="Y396" s="134" t="s">
        <v>51</v>
      </c>
      <c r="Z396" s="135" t="s">
        <v>52</v>
      </c>
      <c r="AA396" s="136" t="s">
        <v>53</v>
      </c>
      <c r="AB396" s="120" t="s">
        <v>112</v>
      </c>
      <c r="AC396" s="137" t="s">
        <v>55</v>
      </c>
      <c r="AD396" s="112" t="s">
        <v>49</v>
      </c>
      <c r="AE396" s="112" t="s">
        <v>46</v>
      </c>
      <c r="AF396" s="113" t="s">
        <v>56</v>
      </c>
      <c r="AG396" s="113" t="s">
        <v>57</v>
      </c>
      <c r="AH396" s="113" t="s">
        <v>58</v>
      </c>
      <c r="AI396" s="113" t="s">
        <v>59</v>
      </c>
      <c r="AJ396" s="138" t="s">
        <v>60</v>
      </c>
      <c r="AK396" s="138" t="s">
        <v>61</v>
      </c>
    </row>
    <row r="397" spans="1:37" s="139" customFormat="1" ht="33.75" hidden="1">
      <c r="A397" s="126">
        <v>43202</v>
      </c>
      <c r="B397" s="132" t="str">
        <f>IFERROR(VLOOKUP(A397,[4]Listas!$A$91:$B$107,2,FALSE),"")</f>
        <v>GESTIÓN Y MEJORAMIENTO DE LA INFRAESTRUCTURA Y DOTACIÓN UPN</v>
      </c>
      <c r="C397" s="284" t="s">
        <v>1368</v>
      </c>
      <c r="D397" s="126" t="s">
        <v>42</v>
      </c>
      <c r="E397" s="126" t="s">
        <v>43</v>
      </c>
      <c r="F397" s="126" t="s">
        <v>62</v>
      </c>
      <c r="G397" s="142">
        <v>90178988</v>
      </c>
      <c r="H397" s="134">
        <v>10.029999999999999</v>
      </c>
      <c r="I397" s="132" t="str">
        <f>IFERROR(VLOOKUP(H397,[4]Listas!$B$124:$C$141,2,FALSE),"")</f>
        <v>Aportes de la Nación - Inversión Recurso SUE-PFC</v>
      </c>
      <c r="J397" s="281" t="s">
        <v>113</v>
      </c>
      <c r="K397" s="144"/>
      <c r="L397" s="282"/>
      <c r="M397" s="280" t="str">
        <f t="shared" si="8"/>
        <v>INV-43202-16</v>
      </c>
      <c r="N397" s="132" t="s">
        <v>329</v>
      </c>
      <c r="O397" s="284" t="s">
        <v>1370</v>
      </c>
      <c r="P397" s="271" t="s">
        <v>90</v>
      </c>
      <c r="Q397" s="271" t="s">
        <v>227</v>
      </c>
      <c r="R397" s="285">
        <v>2</v>
      </c>
      <c r="S397" s="271" t="s">
        <v>47</v>
      </c>
      <c r="T397" s="286" t="s">
        <v>186</v>
      </c>
      <c r="U397" s="141">
        <f>+G397</f>
        <v>90178988</v>
      </c>
      <c r="V397" s="141">
        <f t="shared" si="7"/>
        <v>90178988</v>
      </c>
      <c r="W397" s="108" t="s">
        <v>49</v>
      </c>
      <c r="X397" s="108" t="s">
        <v>50</v>
      </c>
      <c r="Y397" s="134" t="s">
        <v>51</v>
      </c>
      <c r="Z397" s="135" t="s">
        <v>52</v>
      </c>
      <c r="AA397" s="136" t="s">
        <v>53</v>
      </c>
      <c r="AB397" s="120" t="s">
        <v>112</v>
      </c>
      <c r="AC397" s="137" t="s">
        <v>55</v>
      </c>
      <c r="AD397" s="112" t="s">
        <v>49</v>
      </c>
      <c r="AE397" s="112" t="s">
        <v>46</v>
      </c>
      <c r="AF397" s="113" t="s">
        <v>56</v>
      </c>
      <c r="AG397" s="113" t="s">
        <v>57</v>
      </c>
      <c r="AH397" s="113" t="s">
        <v>58</v>
      </c>
      <c r="AI397" s="113" t="s">
        <v>59</v>
      </c>
      <c r="AJ397" s="138" t="s">
        <v>60</v>
      </c>
      <c r="AK397" s="138" t="s">
        <v>61</v>
      </c>
    </row>
    <row r="398" spans="1:37" s="139" customFormat="1" ht="33.75" hidden="1">
      <c r="A398" s="126">
        <v>43202</v>
      </c>
      <c r="B398" s="132" t="str">
        <f>IFERROR(VLOOKUP(A398,[4]Listas!$A$91:$B$107,2,FALSE),"")</f>
        <v>GESTIÓN Y MEJORAMIENTO DE LA INFRAESTRUCTURA Y DOTACIÓN UPN</v>
      </c>
      <c r="C398" s="284" t="s">
        <v>1235</v>
      </c>
      <c r="D398" s="126" t="s">
        <v>42</v>
      </c>
      <c r="E398" s="126" t="s">
        <v>43</v>
      </c>
      <c r="F398" s="134" t="s">
        <v>1236</v>
      </c>
      <c r="G398" s="142">
        <v>2142000</v>
      </c>
      <c r="H398" s="134">
        <v>10.029999999999999</v>
      </c>
      <c r="I398" s="132" t="str">
        <f>IFERROR(VLOOKUP(H398,[4]Listas!$B$124:$C$141,2,FALSE),"")</f>
        <v>Aportes de la Nación - Inversión Recurso SUE-PFC</v>
      </c>
      <c r="J398" s="517" t="s">
        <v>114</v>
      </c>
      <c r="K398" s="520"/>
      <c r="L398" s="538"/>
      <c r="M398" s="421" t="str">
        <f t="shared" si="8"/>
        <v>INV-43202-17</v>
      </c>
      <c r="N398" s="526" t="s">
        <v>1372</v>
      </c>
      <c r="O398" s="529" t="s">
        <v>1427</v>
      </c>
      <c r="P398" s="430" t="s">
        <v>90</v>
      </c>
      <c r="Q398" s="430" t="s">
        <v>227</v>
      </c>
      <c r="R398" s="532">
        <v>2</v>
      </c>
      <c r="S398" s="430" t="s">
        <v>47</v>
      </c>
      <c r="T398" s="535" t="s">
        <v>186</v>
      </c>
      <c r="U398" s="514">
        <f>+SUM(G398:G399)</f>
        <v>23204733</v>
      </c>
      <c r="V398" s="514">
        <f t="shared" si="7"/>
        <v>23204733</v>
      </c>
      <c r="W398" s="108" t="s">
        <v>49</v>
      </c>
      <c r="X398" s="108" t="s">
        <v>50</v>
      </c>
      <c r="Y398" s="134" t="s">
        <v>51</v>
      </c>
      <c r="Z398" s="135" t="s">
        <v>52</v>
      </c>
      <c r="AA398" s="136" t="s">
        <v>53</v>
      </c>
      <c r="AB398" s="120" t="s">
        <v>112</v>
      </c>
      <c r="AC398" s="137" t="s">
        <v>55</v>
      </c>
      <c r="AD398" s="112" t="s">
        <v>49</v>
      </c>
      <c r="AE398" s="112" t="s">
        <v>46</v>
      </c>
      <c r="AF398" s="113" t="s">
        <v>56</v>
      </c>
      <c r="AG398" s="113" t="s">
        <v>57</v>
      </c>
      <c r="AH398" s="113" t="s">
        <v>58</v>
      </c>
      <c r="AI398" s="113" t="s">
        <v>59</v>
      </c>
      <c r="AJ398" s="138" t="s">
        <v>60</v>
      </c>
      <c r="AK398" s="138" t="s">
        <v>61</v>
      </c>
    </row>
    <row r="399" spans="1:37" s="139" customFormat="1" ht="33.75" hidden="1">
      <c r="A399" s="126">
        <v>43202</v>
      </c>
      <c r="B399" s="132" t="str">
        <f>IFERROR(VLOOKUP(A399,[4]Listas!$A$91:$B$107,2,FALSE),"")</f>
        <v>GESTIÓN Y MEJORAMIENTO DE LA INFRAESTRUCTURA Y DOTACIÓN UPN</v>
      </c>
      <c r="C399" s="284" t="s">
        <v>1235</v>
      </c>
      <c r="D399" s="126" t="s">
        <v>42</v>
      </c>
      <c r="E399" s="126" t="s">
        <v>43</v>
      </c>
      <c r="F399" s="126" t="s">
        <v>1572</v>
      </c>
      <c r="G399" s="142">
        <v>21062733</v>
      </c>
      <c r="H399" s="134">
        <v>10.029999999999999</v>
      </c>
      <c r="I399" s="132" t="str">
        <f>IFERROR(VLOOKUP(H399,[4]Listas!$B$124:$C$141,2,FALSE),"")</f>
        <v>Aportes de la Nación - Inversión Recurso SUE-PFC</v>
      </c>
      <c r="J399" s="518"/>
      <c r="K399" s="521"/>
      <c r="L399" s="539"/>
      <c r="M399" s="422"/>
      <c r="N399" s="527"/>
      <c r="O399" s="530"/>
      <c r="P399" s="432"/>
      <c r="Q399" s="432"/>
      <c r="R399" s="533"/>
      <c r="S399" s="432"/>
      <c r="T399" s="537"/>
      <c r="U399" s="516"/>
      <c r="V399" s="516"/>
      <c r="W399" s="108" t="s">
        <v>49</v>
      </c>
      <c r="X399" s="108" t="s">
        <v>50</v>
      </c>
      <c r="Y399" s="134" t="s">
        <v>51</v>
      </c>
      <c r="Z399" s="135" t="s">
        <v>52</v>
      </c>
      <c r="AA399" s="136" t="s">
        <v>53</v>
      </c>
      <c r="AB399" s="120" t="s">
        <v>112</v>
      </c>
      <c r="AC399" s="137" t="s">
        <v>55</v>
      </c>
      <c r="AD399" s="112" t="s">
        <v>49</v>
      </c>
      <c r="AE399" s="112" t="s">
        <v>46</v>
      </c>
      <c r="AF399" s="113" t="s">
        <v>56</v>
      </c>
      <c r="AG399" s="113" t="s">
        <v>57</v>
      </c>
      <c r="AH399" s="113" t="s">
        <v>58</v>
      </c>
      <c r="AI399" s="113" t="s">
        <v>59</v>
      </c>
      <c r="AJ399" s="138" t="s">
        <v>60</v>
      </c>
      <c r="AK399" s="138" t="s">
        <v>61</v>
      </c>
    </row>
    <row r="400" spans="1:37" s="139" customFormat="1" ht="33.75" hidden="1">
      <c r="A400" s="126">
        <v>43202</v>
      </c>
      <c r="B400" s="132" t="str">
        <f>IFERROR(VLOOKUP(A400,[4]Listas!$A$91:$B$107,2,FALSE),"")</f>
        <v>GESTIÓN Y MEJORAMIENTO DE LA INFRAESTRUCTURA Y DOTACIÓN UPN</v>
      </c>
      <c r="C400" s="284" t="s">
        <v>1235</v>
      </c>
      <c r="D400" s="126" t="s">
        <v>42</v>
      </c>
      <c r="E400" s="126" t="s">
        <v>43</v>
      </c>
      <c r="F400" s="126" t="s">
        <v>1239</v>
      </c>
      <c r="G400" s="142">
        <v>5254267</v>
      </c>
      <c r="H400" s="134">
        <v>10.029999999999999</v>
      </c>
      <c r="I400" s="132" t="str">
        <f>IFERROR(VLOOKUP(H400,[4]Listas!$B$124:$C$141,2,FALSE),"")</f>
        <v>Aportes de la Nación - Inversión Recurso SUE-PFC</v>
      </c>
      <c r="J400" s="517" t="s">
        <v>115</v>
      </c>
      <c r="K400" s="520"/>
      <c r="L400" s="538"/>
      <c r="M400" s="421" t="str">
        <f>"INV-"&amp;A400&amp;"-"&amp;J400</f>
        <v>INV-43202-18</v>
      </c>
      <c r="N400" s="526" t="s">
        <v>1374</v>
      </c>
      <c r="O400" s="529" t="s">
        <v>1375</v>
      </c>
      <c r="P400" s="430" t="s">
        <v>90</v>
      </c>
      <c r="Q400" s="430" t="s">
        <v>227</v>
      </c>
      <c r="R400" s="553">
        <v>2</v>
      </c>
      <c r="S400" s="430" t="s">
        <v>47</v>
      </c>
      <c r="T400" s="535" t="s">
        <v>186</v>
      </c>
      <c r="U400" s="514">
        <f>+SUM(G400:G401)</f>
        <v>21736410</v>
      </c>
      <c r="V400" s="514">
        <f t="shared" si="7"/>
        <v>21736410</v>
      </c>
      <c r="W400" s="108" t="s">
        <v>49</v>
      </c>
      <c r="X400" s="108" t="s">
        <v>50</v>
      </c>
      <c r="Y400" s="134" t="s">
        <v>51</v>
      </c>
      <c r="Z400" s="135" t="s">
        <v>52</v>
      </c>
      <c r="AA400" s="136" t="s">
        <v>53</v>
      </c>
      <c r="AB400" s="120" t="s">
        <v>112</v>
      </c>
      <c r="AC400" s="137" t="s">
        <v>55</v>
      </c>
      <c r="AD400" s="112" t="s">
        <v>49</v>
      </c>
      <c r="AE400" s="112" t="s">
        <v>46</v>
      </c>
      <c r="AF400" s="113" t="s">
        <v>56</v>
      </c>
      <c r="AG400" s="113" t="s">
        <v>57</v>
      </c>
      <c r="AH400" s="113" t="s">
        <v>58</v>
      </c>
      <c r="AI400" s="113" t="s">
        <v>59</v>
      </c>
      <c r="AJ400" s="138" t="s">
        <v>60</v>
      </c>
      <c r="AK400" s="138" t="s">
        <v>61</v>
      </c>
    </row>
    <row r="401" spans="1:37" s="139" customFormat="1" ht="33.75" hidden="1">
      <c r="A401" s="126">
        <v>43202</v>
      </c>
      <c r="B401" s="132" t="str">
        <f>IFERROR(VLOOKUP(A401,[4]Listas!$A$91:$B$107,2,FALSE),"")</f>
        <v>GESTIÓN Y MEJORAMIENTO DE LA INFRAESTRUCTURA Y DOTACIÓN UPN</v>
      </c>
      <c r="C401" s="284" t="s">
        <v>1235</v>
      </c>
      <c r="D401" s="126" t="s">
        <v>42</v>
      </c>
      <c r="E401" s="126" t="s">
        <v>43</v>
      </c>
      <c r="F401" s="134" t="s">
        <v>1236</v>
      </c>
      <c r="G401" s="142">
        <v>16482143</v>
      </c>
      <c r="H401" s="134">
        <v>10.029999999999999</v>
      </c>
      <c r="I401" s="132" t="str">
        <f>IFERROR(VLOOKUP(H401,[4]Listas!$B$124:$C$141,2,FALSE),"")</f>
        <v>Aportes de la Nación - Inversión Recurso SUE-PFC</v>
      </c>
      <c r="J401" s="519"/>
      <c r="K401" s="522"/>
      <c r="L401" s="540"/>
      <c r="M401" s="423"/>
      <c r="N401" s="528"/>
      <c r="O401" s="531"/>
      <c r="P401" s="432"/>
      <c r="Q401" s="432"/>
      <c r="R401" s="553"/>
      <c r="S401" s="432"/>
      <c r="T401" s="537"/>
      <c r="U401" s="516"/>
      <c r="V401" s="516"/>
      <c r="W401" s="108" t="s">
        <v>49</v>
      </c>
      <c r="X401" s="108" t="s">
        <v>50</v>
      </c>
      <c r="Y401" s="134" t="s">
        <v>51</v>
      </c>
      <c r="Z401" s="135" t="s">
        <v>52</v>
      </c>
      <c r="AA401" s="136" t="s">
        <v>53</v>
      </c>
      <c r="AB401" s="120" t="s">
        <v>112</v>
      </c>
      <c r="AC401" s="137" t="s">
        <v>55</v>
      </c>
      <c r="AD401" s="112" t="s">
        <v>49</v>
      </c>
      <c r="AE401" s="112" t="s">
        <v>46</v>
      </c>
      <c r="AF401" s="113" t="s">
        <v>56</v>
      </c>
      <c r="AG401" s="113" t="s">
        <v>57</v>
      </c>
      <c r="AH401" s="113" t="s">
        <v>58</v>
      </c>
      <c r="AI401" s="113" t="s">
        <v>59</v>
      </c>
      <c r="AJ401" s="138" t="s">
        <v>60</v>
      </c>
      <c r="AK401" s="138" t="s">
        <v>61</v>
      </c>
    </row>
    <row r="402" spans="1:37" s="139" customFormat="1" ht="33.75" hidden="1">
      <c r="A402" s="126">
        <v>43202</v>
      </c>
      <c r="B402" s="132" t="str">
        <f>IFERROR(VLOOKUP(A402,[4]Listas!$A$91:$B$107,2,FALSE),"")</f>
        <v>GESTIÓN Y MEJORAMIENTO DE LA INFRAESTRUCTURA Y DOTACIÓN UPN</v>
      </c>
      <c r="C402" s="284" t="s">
        <v>1235</v>
      </c>
      <c r="D402" s="126" t="s">
        <v>42</v>
      </c>
      <c r="E402" s="126" t="s">
        <v>43</v>
      </c>
      <c r="F402" s="126" t="s">
        <v>1239</v>
      </c>
      <c r="G402" s="142">
        <v>8000000</v>
      </c>
      <c r="H402" s="134">
        <v>10.029999999999999</v>
      </c>
      <c r="I402" s="132" t="str">
        <f>IFERROR(VLOOKUP(H402,[4]Listas!$B$124:$C$141,2,FALSE),"")</f>
        <v>Aportes de la Nación - Inversión Recurso SUE-PFC</v>
      </c>
      <c r="J402" s="281" t="s">
        <v>116</v>
      </c>
      <c r="K402" s="144"/>
      <c r="L402" s="282"/>
      <c r="M402" s="279" t="str">
        <f t="shared" ref="M402:M410" si="9">"INV-"&amp;A402&amp;"-"&amp;J402</f>
        <v>INV-43202-19</v>
      </c>
      <c r="N402" s="132" t="s">
        <v>1376</v>
      </c>
      <c r="O402" s="284" t="s">
        <v>1377</v>
      </c>
      <c r="P402" s="271" t="s">
        <v>232</v>
      </c>
      <c r="Q402" s="271" t="s">
        <v>232</v>
      </c>
      <c r="R402" s="285">
        <v>2</v>
      </c>
      <c r="S402" s="271" t="s">
        <v>47</v>
      </c>
      <c r="T402" s="286" t="s">
        <v>186</v>
      </c>
      <c r="U402" s="141">
        <f>+G402</f>
        <v>8000000</v>
      </c>
      <c r="V402" s="141">
        <f t="shared" si="7"/>
        <v>8000000</v>
      </c>
      <c r="W402" s="108" t="s">
        <v>49</v>
      </c>
      <c r="X402" s="108" t="s">
        <v>50</v>
      </c>
      <c r="Y402" s="134" t="s">
        <v>51</v>
      </c>
      <c r="Z402" s="135" t="s">
        <v>52</v>
      </c>
      <c r="AA402" s="136" t="s">
        <v>53</v>
      </c>
      <c r="AB402" s="120" t="s">
        <v>112</v>
      </c>
      <c r="AC402" s="137" t="s">
        <v>55</v>
      </c>
      <c r="AD402" s="112" t="s">
        <v>49</v>
      </c>
      <c r="AE402" s="112" t="s">
        <v>46</v>
      </c>
      <c r="AF402" s="113" t="s">
        <v>56</v>
      </c>
      <c r="AG402" s="113" t="s">
        <v>57</v>
      </c>
      <c r="AH402" s="113" t="s">
        <v>58</v>
      </c>
      <c r="AI402" s="113" t="s">
        <v>59</v>
      </c>
      <c r="AJ402" s="138" t="s">
        <v>60</v>
      </c>
      <c r="AK402" s="138" t="s">
        <v>61</v>
      </c>
    </row>
    <row r="403" spans="1:37" s="139" customFormat="1" ht="33.75" hidden="1">
      <c r="A403" s="126">
        <v>43202</v>
      </c>
      <c r="B403" s="132" t="str">
        <f>IFERROR(VLOOKUP(A403,[4]Listas!$A$91:$B$107,2,FALSE),"")</f>
        <v>GESTIÓN Y MEJORAMIENTO DE LA INFRAESTRUCTURA Y DOTACIÓN UPN</v>
      </c>
      <c r="C403" s="284" t="s">
        <v>1368</v>
      </c>
      <c r="D403" s="126" t="s">
        <v>42</v>
      </c>
      <c r="E403" s="126" t="s">
        <v>43</v>
      </c>
      <c r="F403" s="126" t="s">
        <v>62</v>
      </c>
      <c r="G403" s="142">
        <v>394263003</v>
      </c>
      <c r="H403" s="134">
        <v>10.029999999999999</v>
      </c>
      <c r="I403" s="132" t="str">
        <f>IFERROR(VLOOKUP(H403,[4]Listas!$B$124:$C$141,2,FALSE),"")</f>
        <v>Aportes de la Nación - Inversión Recurso SUE-PFC</v>
      </c>
      <c r="J403" s="281" t="s">
        <v>117</v>
      </c>
      <c r="K403" s="144"/>
      <c r="L403" s="282"/>
      <c r="M403" s="279" t="str">
        <f t="shared" si="9"/>
        <v>INV-43202-20</v>
      </c>
      <c r="N403" s="134" t="s">
        <v>1428</v>
      </c>
      <c r="O403" s="284" t="s">
        <v>1429</v>
      </c>
      <c r="P403" s="271" t="s">
        <v>1683</v>
      </c>
      <c r="Q403" s="271" t="s">
        <v>1683</v>
      </c>
      <c r="R403" s="285">
        <v>2</v>
      </c>
      <c r="S403" s="271" t="s">
        <v>47</v>
      </c>
      <c r="T403" s="133" t="s">
        <v>48</v>
      </c>
      <c r="U403" s="141">
        <f>+G403</f>
        <v>394263003</v>
      </c>
      <c r="V403" s="141">
        <f t="shared" si="7"/>
        <v>394263003</v>
      </c>
      <c r="W403" s="108" t="s">
        <v>49</v>
      </c>
      <c r="X403" s="108" t="s">
        <v>50</v>
      </c>
      <c r="Y403" s="134" t="s">
        <v>51</v>
      </c>
      <c r="Z403" s="135" t="s">
        <v>52</v>
      </c>
      <c r="AA403" s="136" t="s">
        <v>53</v>
      </c>
      <c r="AB403" s="120" t="s">
        <v>112</v>
      </c>
      <c r="AC403" s="137" t="s">
        <v>55</v>
      </c>
      <c r="AD403" s="112" t="s">
        <v>49</v>
      </c>
      <c r="AE403" s="112" t="s">
        <v>46</v>
      </c>
      <c r="AF403" s="113" t="s">
        <v>56</v>
      </c>
      <c r="AG403" s="113" t="s">
        <v>57</v>
      </c>
      <c r="AH403" s="113" t="s">
        <v>58</v>
      </c>
      <c r="AI403" s="113" t="s">
        <v>59</v>
      </c>
      <c r="AJ403" s="138" t="s">
        <v>60</v>
      </c>
      <c r="AK403" s="138" t="s">
        <v>61</v>
      </c>
    </row>
    <row r="404" spans="1:37" s="139" customFormat="1" ht="33.75" hidden="1">
      <c r="A404" s="126">
        <v>43202</v>
      </c>
      <c r="B404" s="132" t="str">
        <f>IFERROR(VLOOKUP(A404,[4]Listas!$A$91:$B$107,2,FALSE),"")</f>
        <v>GESTIÓN Y MEJORAMIENTO DE LA INFRAESTRUCTURA Y DOTACIÓN UPN</v>
      </c>
      <c r="C404" s="284" t="s">
        <v>1368</v>
      </c>
      <c r="D404" s="126" t="s">
        <v>42</v>
      </c>
      <c r="E404" s="126" t="s">
        <v>43</v>
      </c>
      <c r="F404" s="134" t="s">
        <v>1259</v>
      </c>
      <c r="G404" s="142">
        <v>9442650</v>
      </c>
      <c r="H404" s="143" t="s">
        <v>1248</v>
      </c>
      <c r="I404" s="132" t="str">
        <f>IFERROR(VLOOKUP(H404,[4]Listas!$B$124:$C$141,2,FALSE),"")</f>
        <v>Recursos del Balance - Inversión - PFC-SUE</v>
      </c>
      <c r="J404" s="281" t="s">
        <v>118</v>
      </c>
      <c r="K404" s="144"/>
      <c r="L404" s="282"/>
      <c r="M404" s="279" t="str">
        <f t="shared" si="9"/>
        <v>INV-43202-21</v>
      </c>
      <c r="N404" s="132">
        <v>72154028</v>
      </c>
      <c r="O404" s="284" t="s">
        <v>1378</v>
      </c>
      <c r="P404" s="271" t="s">
        <v>90</v>
      </c>
      <c r="Q404" s="271" t="s">
        <v>227</v>
      </c>
      <c r="R404" s="285">
        <v>2</v>
      </c>
      <c r="S404" s="271" t="s">
        <v>47</v>
      </c>
      <c r="T404" s="286" t="s">
        <v>186</v>
      </c>
      <c r="U404" s="141">
        <f>+G404</f>
        <v>9442650</v>
      </c>
      <c r="V404" s="141">
        <f t="shared" si="7"/>
        <v>9442650</v>
      </c>
      <c r="W404" s="108" t="s">
        <v>49</v>
      </c>
      <c r="X404" s="108" t="s">
        <v>50</v>
      </c>
      <c r="Y404" s="134" t="s">
        <v>51</v>
      </c>
      <c r="Z404" s="135" t="s">
        <v>52</v>
      </c>
      <c r="AA404" s="136" t="s">
        <v>53</v>
      </c>
      <c r="AB404" s="120" t="s">
        <v>112</v>
      </c>
      <c r="AC404" s="137" t="s">
        <v>55</v>
      </c>
      <c r="AD404" s="112" t="s">
        <v>49</v>
      </c>
      <c r="AE404" s="112" t="s">
        <v>46</v>
      </c>
      <c r="AF404" s="113" t="s">
        <v>56</v>
      </c>
      <c r="AG404" s="113" t="s">
        <v>57</v>
      </c>
      <c r="AH404" s="113" t="s">
        <v>58</v>
      </c>
      <c r="AI404" s="113" t="s">
        <v>59</v>
      </c>
      <c r="AJ404" s="138" t="s">
        <v>60</v>
      </c>
      <c r="AK404" s="138" t="s">
        <v>61</v>
      </c>
    </row>
    <row r="405" spans="1:37" s="139" customFormat="1" ht="33.75" hidden="1">
      <c r="A405" s="126">
        <v>43202</v>
      </c>
      <c r="B405" s="132" t="str">
        <f>IFERROR(VLOOKUP(A405,[4]Listas!$A$91:$B$107,2,FALSE),"")</f>
        <v>GESTIÓN Y MEJORAMIENTO DE LA INFRAESTRUCTURA Y DOTACIÓN UPN</v>
      </c>
      <c r="C405" s="284" t="s">
        <v>1368</v>
      </c>
      <c r="D405" s="126" t="s">
        <v>42</v>
      </c>
      <c r="E405" s="126" t="s">
        <v>43</v>
      </c>
      <c r="F405" s="126" t="s">
        <v>62</v>
      </c>
      <c r="G405" s="142">
        <v>141904505</v>
      </c>
      <c r="H405" s="134">
        <v>10.029999999999999</v>
      </c>
      <c r="I405" s="132" t="str">
        <f>IFERROR(VLOOKUP(H405,[4]Listas!$B$124:$C$141,2,FALSE),"")</f>
        <v>Aportes de la Nación - Inversión Recurso SUE-PFC</v>
      </c>
      <c r="J405" s="281" t="s">
        <v>119</v>
      </c>
      <c r="K405" s="144"/>
      <c r="L405" s="282"/>
      <c r="M405" s="279" t="str">
        <f t="shared" si="9"/>
        <v>INV-43202-22</v>
      </c>
      <c r="N405" s="132" t="s">
        <v>329</v>
      </c>
      <c r="O405" s="284" t="s">
        <v>1379</v>
      </c>
      <c r="P405" s="271" t="s">
        <v>90</v>
      </c>
      <c r="Q405" s="271" t="s">
        <v>227</v>
      </c>
      <c r="R405" s="285">
        <v>2</v>
      </c>
      <c r="S405" s="271" t="s">
        <v>47</v>
      </c>
      <c r="T405" s="286" t="s">
        <v>186</v>
      </c>
      <c r="U405" s="141">
        <f>+G405</f>
        <v>141904505</v>
      </c>
      <c r="V405" s="141">
        <f t="shared" si="7"/>
        <v>141904505</v>
      </c>
      <c r="W405" s="108" t="s">
        <v>49</v>
      </c>
      <c r="X405" s="108" t="s">
        <v>50</v>
      </c>
      <c r="Y405" s="134" t="s">
        <v>51</v>
      </c>
      <c r="Z405" s="135" t="s">
        <v>52</v>
      </c>
      <c r="AA405" s="136" t="s">
        <v>53</v>
      </c>
      <c r="AB405" s="120" t="s">
        <v>112</v>
      </c>
      <c r="AC405" s="137" t="s">
        <v>55</v>
      </c>
      <c r="AD405" s="112" t="s">
        <v>49</v>
      </c>
      <c r="AE405" s="112" t="s">
        <v>46</v>
      </c>
      <c r="AF405" s="113" t="s">
        <v>56</v>
      </c>
      <c r="AG405" s="113" t="s">
        <v>57</v>
      </c>
      <c r="AH405" s="113" t="s">
        <v>58</v>
      </c>
      <c r="AI405" s="113" t="s">
        <v>59</v>
      </c>
      <c r="AJ405" s="138" t="s">
        <v>60</v>
      </c>
      <c r="AK405" s="138" t="s">
        <v>61</v>
      </c>
    </row>
    <row r="406" spans="1:37" s="139" customFormat="1" ht="33.75" hidden="1">
      <c r="A406" s="126">
        <v>43202</v>
      </c>
      <c r="B406" s="132" t="str">
        <f>IFERROR(VLOOKUP(A406,[4]Listas!$A$91:$B$107,2,FALSE),"")</f>
        <v>GESTIÓN Y MEJORAMIENTO DE LA INFRAESTRUCTURA Y DOTACIÓN UPN</v>
      </c>
      <c r="C406" s="284" t="s">
        <v>1368</v>
      </c>
      <c r="D406" s="126" t="s">
        <v>42</v>
      </c>
      <c r="E406" s="126" t="s">
        <v>43</v>
      </c>
      <c r="F406" s="126" t="s">
        <v>62</v>
      </c>
      <c r="G406" s="142">
        <v>199590584</v>
      </c>
      <c r="H406" s="134">
        <v>10.029999999999999</v>
      </c>
      <c r="I406" s="132" t="str">
        <f>IFERROR(VLOOKUP(H406,[4]Listas!$B$124:$C$141,2,FALSE),"")</f>
        <v>Aportes de la Nación - Inversión Recurso SUE-PFC</v>
      </c>
      <c r="J406" s="281" t="s">
        <v>99</v>
      </c>
      <c r="K406" s="144"/>
      <c r="L406" s="282"/>
      <c r="M406" s="279" t="str">
        <f t="shared" si="9"/>
        <v>INV-43202-23</v>
      </c>
      <c r="N406" s="132" t="s">
        <v>1380</v>
      </c>
      <c r="O406" s="284" t="s">
        <v>1381</v>
      </c>
      <c r="P406" s="271" t="s">
        <v>90</v>
      </c>
      <c r="Q406" s="271" t="s">
        <v>227</v>
      </c>
      <c r="R406" s="285">
        <v>2</v>
      </c>
      <c r="S406" s="271" t="s">
        <v>47</v>
      </c>
      <c r="T406" s="286" t="s">
        <v>186</v>
      </c>
      <c r="U406" s="141">
        <f>+G406</f>
        <v>199590584</v>
      </c>
      <c r="V406" s="141">
        <f t="shared" si="7"/>
        <v>199590584</v>
      </c>
      <c r="W406" s="108" t="s">
        <v>49</v>
      </c>
      <c r="X406" s="108" t="s">
        <v>50</v>
      </c>
      <c r="Y406" s="134" t="s">
        <v>51</v>
      </c>
      <c r="Z406" s="135" t="s">
        <v>52</v>
      </c>
      <c r="AA406" s="136" t="s">
        <v>53</v>
      </c>
      <c r="AB406" s="120" t="s">
        <v>112</v>
      </c>
      <c r="AC406" s="137" t="s">
        <v>55</v>
      </c>
      <c r="AD406" s="112" t="s">
        <v>49</v>
      </c>
      <c r="AE406" s="112" t="s">
        <v>46</v>
      </c>
      <c r="AF406" s="113" t="s">
        <v>56</v>
      </c>
      <c r="AG406" s="113" t="s">
        <v>57</v>
      </c>
      <c r="AH406" s="113" t="s">
        <v>58</v>
      </c>
      <c r="AI406" s="113" t="s">
        <v>59</v>
      </c>
      <c r="AJ406" s="138" t="s">
        <v>60</v>
      </c>
      <c r="AK406" s="138" t="s">
        <v>61</v>
      </c>
    </row>
    <row r="407" spans="1:37" s="139" customFormat="1" ht="33.75" hidden="1">
      <c r="A407" s="126">
        <v>43202</v>
      </c>
      <c r="B407" s="132" t="str">
        <f>IFERROR(VLOOKUP(A407,[4]Listas!$A$91:$B$107,2,FALSE),"")</f>
        <v>GESTIÓN Y MEJORAMIENTO DE LA INFRAESTRUCTURA Y DOTACIÓN UPN</v>
      </c>
      <c r="C407" s="284" t="s">
        <v>1235</v>
      </c>
      <c r="D407" s="126" t="s">
        <v>42</v>
      </c>
      <c r="E407" s="126" t="s">
        <v>43</v>
      </c>
      <c r="F407" s="134" t="s">
        <v>1382</v>
      </c>
      <c r="G407" s="142">
        <v>219996795</v>
      </c>
      <c r="H407" s="143" t="s">
        <v>1248</v>
      </c>
      <c r="I407" s="132" t="str">
        <f>IFERROR(VLOOKUP(H407,[4]Listas!$B$124:$C$141,2,FALSE),"")</f>
        <v>Recursos del Balance - Inversión - PFC-SUE</v>
      </c>
      <c r="J407" s="129" t="s">
        <v>100</v>
      </c>
      <c r="K407" s="349"/>
      <c r="L407" s="41"/>
      <c r="M407" s="105" t="str">
        <f t="shared" si="9"/>
        <v>INV-43202-24</v>
      </c>
      <c r="N407" s="132" t="s">
        <v>1383</v>
      </c>
      <c r="O407" s="284" t="s">
        <v>1384</v>
      </c>
      <c r="P407" s="271" t="s">
        <v>232</v>
      </c>
      <c r="Q407" s="271" t="s">
        <v>108</v>
      </c>
      <c r="R407" s="285">
        <v>2</v>
      </c>
      <c r="S407" s="271" t="s">
        <v>47</v>
      </c>
      <c r="T407" s="133" t="s">
        <v>48</v>
      </c>
      <c r="U407" s="141">
        <f>+G407</f>
        <v>219996795</v>
      </c>
      <c r="V407" s="141">
        <f t="shared" si="7"/>
        <v>219996795</v>
      </c>
      <c r="W407" s="108" t="s">
        <v>49</v>
      </c>
      <c r="X407" s="108" t="s">
        <v>50</v>
      </c>
      <c r="Y407" s="134" t="s">
        <v>51</v>
      </c>
      <c r="Z407" s="135" t="s">
        <v>52</v>
      </c>
      <c r="AA407" s="136" t="s">
        <v>53</v>
      </c>
      <c r="AB407" s="120" t="s">
        <v>112</v>
      </c>
      <c r="AC407" s="137" t="s">
        <v>55</v>
      </c>
      <c r="AD407" s="112" t="s">
        <v>49</v>
      </c>
      <c r="AE407" s="112" t="s">
        <v>46</v>
      </c>
      <c r="AF407" s="113" t="s">
        <v>56</v>
      </c>
      <c r="AG407" s="113" t="s">
        <v>57</v>
      </c>
      <c r="AH407" s="113" t="s">
        <v>58</v>
      </c>
      <c r="AI407" s="113" t="s">
        <v>59</v>
      </c>
      <c r="AJ407" s="138" t="s">
        <v>60</v>
      </c>
      <c r="AK407" s="138" t="s">
        <v>61</v>
      </c>
    </row>
    <row r="408" spans="1:37" s="139" customFormat="1" ht="33.75" hidden="1">
      <c r="A408" s="126">
        <v>43202</v>
      </c>
      <c r="B408" s="132" t="str">
        <f>IFERROR(VLOOKUP(A408,[4]Listas!$A$91:$B$107,2,FALSE),"")</f>
        <v>GESTIÓN Y MEJORAMIENTO DE LA INFRAESTRUCTURA Y DOTACIÓN UPN</v>
      </c>
      <c r="C408" s="284" t="s">
        <v>1368</v>
      </c>
      <c r="D408" s="126" t="s">
        <v>42</v>
      </c>
      <c r="E408" s="126" t="s">
        <v>43</v>
      </c>
      <c r="F408" s="126" t="s">
        <v>62</v>
      </c>
      <c r="G408" s="142">
        <v>61335263</v>
      </c>
      <c r="H408" s="134">
        <v>10.029999999999999</v>
      </c>
      <c r="I408" s="132" t="str">
        <f>IFERROR(VLOOKUP(H408,[4]Listas!$B$124:$C$141,2,FALSE),"")</f>
        <v>Aportes de la Nación - Inversión Recurso SUE-PFC</v>
      </c>
      <c r="J408" s="281" t="s">
        <v>101</v>
      </c>
      <c r="K408" s="144"/>
      <c r="L408" s="282"/>
      <c r="M408" s="279" t="str">
        <f t="shared" si="9"/>
        <v>INV-43202-25</v>
      </c>
      <c r="N408" s="132" t="s">
        <v>329</v>
      </c>
      <c r="O408" s="284" t="s">
        <v>1430</v>
      </c>
      <c r="P408" s="271" t="s">
        <v>90</v>
      </c>
      <c r="Q408" s="271" t="s">
        <v>90</v>
      </c>
      <c r="R408" s="285">
        <v>2</v>
      </c>
      <c r="S408" s="271" t="s">
        <v>47</v>
      </c>
      <c r="T408" s="286" t="s">
        <v>186</v>
      </c>
      <c r="U408" s="141">
        <f>+G408</f>
        <v>61335263</v>
      </c>
      <c r="V408" s="141">
        <f t="shared" si="7"/>
        <v>61335263</v>
      </c>
      <c r="W408" s="108" t="s">
        <v>49</v>
      </c>
      <c r="X408" s="108" t="s">
        <v>50</v>
      </c>
      <c r="Y408" s="134" t="s">
        <v>51</v>
      </c>
      <c r="Z408" s="135" t="s">
        <v>52</v>
      </c>
      <c r="AA408" s="136" t="s">
        <v>53</v>
      </c>
      <c r="AB408" s="120" t="s">
        <v>112</v>
      </c>
      <c r="AC408" s="137" t="s">
        <v>55</v>
      </c>
      <c r="AD408" s="112" t="s">
        <v>49</v>
      </c>
      <c r="AE408" s="112" t="s">
        <v>46</v>
      </c>
      <c r="AF408" s="113" t="s">
        <v>56</v>
      </c>
      <c r="AG408" s="113" t="s">
        <v>57</v>
      </c>
      <c r="AH408" s="113" t="s">
        <v>58</v>
      </c>
      <c r="AI408" s="113" t="s">
        <v>59</v>
      </c>
      <c r="AJ408" s="138" t="s">
        <v>60</v>
      </c>
      <c r="AK408" s="138" t="s">
        <v>61</v>
      </c>
    </row>
    <row r="409" spans="1:37" s="139" customFormat="1" ht="33.75" hidden="1">
      <c r="A409" s="126">
        <v>43202</v>
      </c>
      <c r="B409" s="132" t="str">
        <f>IFERROR(VLOOKUP(A409,[4]Listas!$A$91:$B$107,2,FALSE),"")</f>
        <v>GESTIÓN Y MEJORAMIENTO DE LA INFRAESTRUCTURA Y DOTACIÓN UPN</v>
      </c>
      <c r="C409" s="284" t="s">
        <v>1368</v>
      </c>
      <c r="D409" s="126" t="s">
        <v>42</v>
      </c>
      <c r="E409" s="126" t="s">
        <v>43</v>
      </c>
      <c r="F409" s="134" t="s">
        <v>796</v>
      </c>
      <c r="G409" s="142">
        <v>10733800</v>
      </c>
      <c r="H409" s="143" t="s">
        <v>284</v>
      </c>
      <c r="I409" s="132" t="str">
        <f>IFERROR(VLOOKUP(H409,[4]Listas!$B$124:$C$141,2,FALSE),"")</f>
        <v>Recursos del Balance - Estampilla UNAL</v>
      </c>
      <c r="J409" s="281" t="s">
        <v>102</v>
      </c>
      <c r="K409" s="144"/>
      <c r="L409" s="282"/>
      <c r="M409" s="279" t="str">
        <f t="shared" si="9"/>
        <v>INV-43202-26</v>
      </c>
      <c r="N409" s="132">
        <v>81112005</v>
      </c>
      <c r="O409" s="284" t="s">
        <v>1431</v>
      </c>
      <c r="P409" s="271" t="s">
        <v>227</v>
      </c>
      <c r="Q409" s="271" t="s">
        <v>227</v>
      </c>
      <c r="R409" s="285">
        <v>2</v>
      </c>
      <c r="S409" s="271" t="s">
        <v>47</v>
      </c>
      <c r="T409" s="286" t="s">
        <v>186</v>
      </c>
      <c r="U409" s="141">
        <f>+G409</f>
        <v>10733800</v>
      </c>
      <c r="V409" s="141">
        <f t="shared" si="7"/>
        <v>10733800</v>
      </c>
      <c r="W409" s="108" t="s">
        <v>49</v>
      </c>
      <c r="X409" s="108" t="s">
        <v>50</v>
      </c>
      <c r="Y409" s="134" t="s">
        <v>51</v>
      </c>
      <c r="Z409" s="135" t="s">
        <v>52</v>
      </c>
      <c r="AA409" s="136" t="s">
        <v>53</v>
      </c>
      <c r="AB409" s="120" t="s">
        <v>112</v>
      </c>
      <c r="AC409" s="137" t="s">
        <v>55</v>
      </c>
      <c r="AD409" s="112" t="s">
        <v>49</v>
      </c>
      <c r="AE409" s="112" t="s">
        <v>46</v>
      </c>
      <c r="AF409" s="113" t="s">
        <v>56</v>
      </c>
      <c r="AG409" s="113" t="s">
        <v>57</v>
      </c>
      <c r="AH409" s="113" t="s">
        <v>58</v>
      </c>
      <c r="AI409" s="113" t="s">
        <v>59</v>
      </c>
      <c r="AJ409" s="138" t="s">
        <v>60</v>
      </c>
      <c r="AK409" s="138" t="s">
        <v>61</v>
      </c>
    </row>
    <row r="410" spans="1:37" s="139" customFormat="1" ht="45" hidden="1">
      <c r="A410" s="126">
        <v>43202</v>
      </c>
      <c r="B410" s="132" t="str">
        <f>IFERROR(VLOOKUP(A410,[4]Listas!$A$91:$B$107,2,FALSE),"")</f>
        <v>GESTIÓN Y MEJORAMIENTO DE LA INFRAESTRUCTURA Y DOTACIÓN UPN</v>
      </c>
      <c r="C410" s="284" t="s">
        <v>1235</v>
      </c>
      <c r="D410" s="126" t="s">
        <v>42</v>
      </c>
      <c r="E410" s="126" t="s">
        <v>43</v>
      </c>
      <c r="F410" s="134" t="s">
        <v>1273</v>
      </c>
      <c r="G410" s="142">
        <v>100000000</v>
      </c>
      <c r="H410" s="143" t="s">
        <v>284</v>
      </c>
      <c r="I410" s="132" t="str">
        <f>IFERROR(VLOOKUP(H410,[4]Listas!$B$124:$C$141,2,FALSE),"")</f>
        <v>Recursos del Balance - Estampilla UNAL</v>
      </c>
      <c r="J410" s="517" t="s">
        <v>103</v>
      </c>
      <c r="K410" s="339"/>
      <c r="L410" s="538"/>
      <c r="M410" s="421" t="str">
        <f t="shared" si="9"/>
        <v>INV-43202-27</v>
      </c>
      <c r="N410" s="526" t="s">
        <v>1510</v>
      </c>
      <c r="O410" s="529" t="s">
        <v>1482</v>
      </c>
      <c r="P410" s="430" t="s">
        <v>227</v>
      </c>
      <c r="Q410" s="430" t="s">
        <v>227</v>
      </c>
      <c r="R410" s="532">
        <v>1</v>
      </c>
      <c r="S410" s="430" t="s">
        <v>47</v>
      </c>
      <c r="T410" s="535" t="s">
        <v>186</v>
      </c>
      <c r="U410" s="514">
        <f>+SUM(G410:G411)</f>
        <v>112000000</v>
      </c>
      <c r="V410" s="514">
        <f t="shared" si="7"/>
        <v>112000000</v>
      </c>
      <c r="W410" s="108" t="s">
        <v>49</v>
      </c>
      <c r="X410" s="108" t="s">
        <v>50</v>
      </c>
      <c r="Y410" s="134" t="s">
        <v>51</v>
      </c>
      <c r="Z410" s="135" t="s">
        <v>52</v>
      </c>
      <c r="AA410" s="136" t="s">
        <v>53</v>
      </c>
      <c r="AB410" s="120" t="s">
        <v>112</v>
      </c>
      <c r="AC410" s="137" t="s">
        <v>55</v>
      </c>
      <c r="AD410" s="112" t="s">
        <v>49</v>
      </c>
      <c r="AE410" s="112" t="s">
        <v>46</v>
      </c>
      <c r="AF410" s="113" t="s">
        <v>56</v>
      </c>
      <c r="AG410" s="113" t="s">
        <v>57</v>
      </c>
      <c r="AH410" s="113" t="s">
        <v>58</v>
      </c>
      <c r="AI410" s="113" t="s">
        <v>59</v>
      </c>
      <c r="AJ410" s="138" t="s">
        <v>60</v>
      </c>
      <c r="AK410" s="138" t="s">
        <v>61</v>
      </c>
    </row>
    <row r="411" spans="1:37" s="139" customFormat="1" ht="33.75" hidden="1">
      <c r="A411" s="126">
        <v>43202</v>
      </c>
      <c r="B411" s="132" t="str">
        <f>IFERROR(VLOOKUP(A411,[4]Listas!$A$91:$B$107,2,FALSE),"")</f>
        <v>GESTIÓN Y MEJORAMIENTO DE LA INFRAESTRUCTURA Y DOTACIÓN UPN</v>
      </c>
      <c r="C411" s="284" t="s">
        <v>1235</v>
      </c>
      <c r="D411" s="126" t="s">
        <v>42</v>
      </c>
      <c r="E411" s="126" t="s">
        <v>43</v>
      </c>
      <c r="F411" s="134" t="s">
        <v>1382</v>
      </c>
      <c r="G411" s="142">
        <v>12000000</v>
      </c>
      <c r="H411" s="143" t="s">
        <v>284</v>
      </c>
      <c r="I411" s="132" t="str">
        <f>IFERROR(VLOOKUP(H411,[4]Listas!$B$124:$C$141,2,FALSE),"")</f>
        <v>Recursos del Balance - Estampilla UNAL</v>
      </c>
      <c r="J411" s="519"/>
      <c r="K411" s="340"/>
      <c r="L411" s="540"/>
      <c r="M411" s="423"/>
      <c r="N411" s="528"/>
      <c r="O411" s="531"/>
      <c r="P411" s="432"/>
      <c r="Q411" s="432"/>
      <c r="R411" s="534"/>
      <c r="S411" s="432"/>
      <c r="T411" s="537"/>
      <c r="U411" s="516"/>
      <c r="V411" s="516"/>
      <c r="W411" s="108" t="s">
        <v>49</v>
      </c>
      <c r="X411" s="108" t="s">
        <v>50</v>
      </c>
      <c r="Y411" s="134" t="s">
        <v>51</v>
      </c>
      <c r="Z411" s="135" t="s">
        <v>52</v>
      </c>
      <c r="AA411" s="136" t="s">
        <v>53</v>
      </c>
      <c r="AB411" s="120" t="s">
        <v>112</v>
      </c>
      <c r="AC411" s="137" t="s">
        <v>55</v>
      </c>
      <c r="AD411" s="112" t="s">
        <v>49</v>
      </c>
      <c r="AE411" s="112" t="s">
        <v>46</v>
      </c>
      <c r="AF411" s="113" t="s">
        <v>56</v>
      </c>
      <c r="AG411" s="113" t="s">
        <v>57</v>
      </c>
      <c r="AH411" s="113" t="s">
        <v>58</v>
      </c>
      <c r="AI411" s="113" t="s">
        <v>59</v>
      </c>
      <c r="AJ411" s="138" t="s">
        <v>60</v>
      </c>
      <c r="AK411" s="138" t="s">
        <v>61</v>
      </c>
    </row>
    <row r="412" spans="1:37" s="139" customFormat="1" ht="67.5" hidden="1">
      <c r="A412" s="126">
        <v>43202</v>
      </c>
      <c r="B412" s="132" t="str">
        <f>IFERROR(VLOOKUP(A412,[4]Listas!$A$91:$B$107,2,FALSE),"")</f>
        <v>GESTIÓN Y MEJORAMIENTO DE LA INFRAESTRUCTURA Y DOTACIÓN UPN</v>
      </c>
      <c r="C412" s="284" t="s">
        <v>1235</v>
      </c>
      <c r="D412" s="126" t="s">
        <v>42</v>
      </c>
      <c r="E412" s="126" t="s">
        <v>43</v>
      </c>
      <c r="F412" s="134" t="s">
        <v>1272</v>
      </c>
      <c r="G412" s="142">
        <v>41650000</v>
      </c>
      <c r="H412" s="143" t="s">
        <v>1248</v>
      </c>
      <c r="I412" s="132" t="str">
        <f>IFERROR(VLOOKUP(H412,[4]Listas!$B$124:$C$141,2,FALSE),"")</f>
        <v>Recursos del Balance - Inversión - PFC-SUE</v>
      </c>
      <c r="J412" s="517" t="s">
        <v>104</v>
      </c>
      <c r="K412" s="520"/>
      <c r="L412" s="538"/>
      <c r="M412" s="421" t="str">
        <f>"INV-"&amp;A412&amp;"-"&amp;J412</f>
        <v>INV-43202-28</v>
      </c>
      <c r="N412" s="526" t="s">
        <v>1444</v>
      </c>
      <c r="O412" s="529" t="s">
        <v>1445</v>
      </c>
      <c r="P412" s="430" t="s">
        <v>227</v>
      </c>
      <c r="Q412" s="430" t="s">
        <v>227</v>
      </c>
      <c r="R412" s="532">
        <v>1</v>
      </c>
      <c r="S412" s="430" t="s">
        <v>47</v>
      </c>
      <c r="T412" s="535" t="s">
        <v>186</v>
      </c>
      <c r="U412" s="514">
        <f>+SUM(G412:G415)</f>
        <v>91777560</v>
      </c>
      <c r="V412" s="514">
        <f t="shared" si="7"/>
        <v>91777560</v>
      </c>
      <c r="W412" s="108" t="s">
        <v>49</v>
      </c>
      <c r="X412" s="108" t="s">
        <v>50</v>
      </c>
      <c r="Y412" s="134" t="s">
        <v>51</v>
      </c>
      <c r="Z412" s="135" t="s">
        <v>52</v>
      </c>
      <c r="AA412" s="136" t="s">
        <v>53</v>
      </c>
      <c r="AB412" s="120" t="s">
        <v>112</v>
      </c>
      <c r="AC412" s="137" t="s">
        <v>55</v>
      </c>
      <c r="AD412" s="112" t="s">
        <v>49</v>
      </c>
      <c r="AE412" s="112" t="s">
        <v>46</v>
      </c>
      <c r="AF412" s="113" t="s">
        <v>56</v>
      </c>
      <c r="AG412" s="113" t="s">
        <v>57</v>
      </c>
      <c r="AH412" s="113" t="s">
        <v>58</v>
      </c>
      <c r="AI412" s="113" t="s">
        <v>59</v>
      </c>
      <c r="AJ412" s="138" t="s">
        <v>60</v>
      </c>
      <c r="AK412" s="138" t="s">
        <v>61</v>
      </c>
    </row>
    <row r="413" spans="1:37" s="139" customFormat="1" ht="33.75" hidden="1">
      <c r="A413" s="126">
        <v>43202</v>
      </c>
      <c r="B413" s="132" t="str">
        <f>IFERROR(VLOOKUP(A413,[4]Listas!$A$91:$B$107,2,FALSE),"")</f>
        <v>GESTIÓN Y MEJORAMIENTO DE LA INFRAESTRUCTURA Y DOTACIÓN UPN</v>
      </c>
      <c r="C413" s="284" t="s">
        <v>1235</v>
      </c>
      <c r="D413" s="126" t="s">
        <v>42</v>
      </c>
      <c r="E413" s="126" t="s">
        <v>43</v>
      </c>
      <c r="F413" s="134" t="s">
        <v>1259</v>
      </c>
      <c r="G413" s="142">
        <v>12666360</v>
      </c>
      <c r="H413" s="143" t="s">
        <v>1248</v>
      </c>
      <c r="I413" s="132" t="str">
        <f>IFERROR(VLOOKUP(H413,[4]Listas!$B$124:$C$141,2,FALSE),"")</f>
        <v>Recursos del Balance - Inversión - PFC-SUE</v>
      </c>
      <c r="J413" s="518"/>
      <c r="K413" s="521"/>
      <c r="L413" s="539"/>
      <c r="M413" s="422"/>
      <c r="N413" s="527"/>
      <c r="O413" s="530"/>
      <c r="P413" s="431"/>
      <c r="Q413" s="431"/>
      <c r="R413" s="533"/>
      <c r="S413" s="431"/>
      <c r="T413" s="536"/>
      <c r="U413" s="515"/>
      <c r="V413" s="515"/>
      <c r="W413" s="108" t="s">
        <v>49</v>
      </c>
      <c r="X413" s="108" t="s">
        <v>50</v>
      </c>
      <c r="Y413" s="134" t="s">
        <v>51</v>
      </c>
      <c r="Z413" s="135" t="s">
        <v>52</v>
      </c>
      <c r="AA413" s="136" t="s">
        <v>53</v>
      </c>
      <c r="AB413" s="120" t="s">
        <v>112</v>
      </c>
      <c r="AC413" s="137" t="s">
        <v>55</v>
      </c>
      <c r="AD413" s="112" t="s">
        <v>49</v>
      </c>
      <c r="AE413" s="112" t="s">
        <v>46</v>
      </c>
      <c r="AF413" s="113" t="s">
        <v>56</v>
      </c>
      <c r="AG413" s="113" t="s">
        <v>57</v>
      </c>
      <c r="AH413" s="113" t="s">
        <v>58</v>
      </c>
      <c r="AI413" s="113" t="s">
        <v>59</v>
      </c>
      <c r="AJ413" s="138" t="s">
        <v>60</v>
      </c>
      <c r="AK413" s="138" t="s">
        <v>61</v>
      </c>
    </row>
    <row r="414" spans="1:37" s="139" customFormat="1" ht="45" hidden="1">
      <c r="A414" s="126">
        <v>43202</v>
      </c>
      <c r="B414" s="132" t="str">
        <f>IFERROR(VLOOKUP(A414,[4]Listas!$A$91:$B$107,2,FALSE),"")</f>
        <v>GESTIÓN Y MEJORAMIENTO DE LA INFRAESTRUCTURA Y DOTACIÓN UPN</v>
      </c>
      <c r="C414" s="284" t="s">
        <v>1235</v>
      </c>
      <c r="D414" s="126" t="s">
        <v>42</v>
      </c>
      <c r="E414" s="126" t="s">
        <v>43</v>
      </c>
      <c r="F414" s="134" t="s">
        <v>1273</v>
      </c>
      <c r="G414" s="142">
        <v>31749200</v>
      </c>
      <c r="H414" s="143" t="s">
        <v>1248</v>
      </c>
      <c r="I414" s="132" t="str">
        <f>IFERROR(VLOOKUP(H414,[4]Listas!$B$124:$C$141,2,FALSE),"")</f>
        <v>Recursos del Balance - Inversión - PFC-SUE</v>
      </c>
      <c r="J414" s="518"/>
      <c r="K414" s="521"/>
      <c r="L414" s="539"/>
      <c r="M414" s="422"/>
      <c r="N414" s="527"/>
      <c r="O414" s="530"/>
      <c r="P414" s="431"/>
      <c r="Q414" s="431"/>
      <c r="R414" s="533"/>
      <c r="S414" s="431"/>
      <c r="T414" s="536"/>
      <c r="U414" s="515"/>
      <c r="V414" s="515"/>
      <c r="W414" s="108" t="s">
        <v>49</v>
      </c>
      <c r="X414" s="108" t="s">
        <v>50</v>
      </c>
      <c r="Y414" s="134" t="s">
        <v>51</v>
      </c>
      <c r="Z414" s="135" t="s">
        <v>52</v>
      </c>
      <c r="AA414" s="136" t="s">
        <v>53</v>
      </c>
      <c r="AB414" s="120" t="s">
        <v>112</v>
      </c>
      <c r="AC414" s="137" t="s">
        <v>55</v>
      </c>
      <c r="AD414" s="112" t="s">
        <v>49</v>
      </c>
      <c r="AE414" s="112" t="s">
        <v>46</v>
      </c>
      <c r="AF414" s="113" t="s">
        <v>56</v>
      </c>
      <c r="AG414" s="113" t="s">
        <v>57</v>
      </c>
      <c r="AH414" s="113" t="s">
        <v>58</v>
      </c>
      <c r="AI414" s="113" t="s">
        <v>59</v>
      </c>
      <c r="AJ414" s="138" t="s">
        <v>60</v>
      </c>
      <c r="AK414" s="138" t="s">
        <v>61</v>
      </c>
    </row>
    <row r="415" spans="1:37" s="139" customFormat="1" ht="33.75" hidden="1">
      <c r="A415" s="126">
        <v>43202</v>
      </c>
      <c r="B415" s="132" t="str">
        <f>IFERROR(VLOOKUP(A415,[4]Listas!$A$91:$B$107,2,FALSE),"")</f>
        <v>GESTIÓN Y MEJORAMIENTO DE LA INFRAESTRUCTURA Y DOTACIÓN UPN</v>
      </c>
      <c r="C415" s="284" t="s">
        <v>1235</v>
      </c>
      <c r="D415" s="126" t="s">
        <v>42</v>
      </c>
      <c r="E415" s="126" t="s">
        <v>43</v>
      </c>
      <c r="F415" s="134" t="s">
        <v>796</v>
      </c>
      <c r="G415" s="142">
        <v>5712000</v>
      </c>
      <c r="H415" s="143" t="s">
        <v>1248</v>
      </c>
      <c r="I415" s="132" t="str">
        <f>IFERROR(VLOOKUP(H415,[4]Listas!$B$124:$C$141,2,FALSE),"")</f>
        <v>Recursos del Balance - Inversión - PFC-SUE</v>
      </c>
      <c r="J415" s="519"/>
      <c r="K415" s="522"/>
      <c r="L415" s="540"/>
      <c r="M415" s="423"/>
      <c r="N415" s="528"/>
      <c r="O415" s="531"/>
      <c r="P415" s="432"/>
      <c r="Q415" s="432"/>
      <c r="R415" s="534"/>
      <c r="S415" s="432"/>
      <c r="T415" s="537"/>
      <c r="U415" s="516"/>
      <c r="V415" s="516"/>
      <c r="W415" s="108" t="s">
        <v>49</v>
      </c>
      <c r="X415" s="108" t="s">
        <v>50</v>
      </c>
      <c r="Y415" s="134" t="s">
        <v>51</v>
      </c>
      <c r="Z415" s="135" t="s">
        <v>52</v>
      </c>
      <c r="AA415" s="136" t="s">
        <v>53</v>
      </c>
      <c r="AB415" s="120" t="s">
        <v>112</v>
      </c>
      <c r="AC415" s="137" t="s">
        <v>55</v>
      </c>
      <c r="AD415" s="112" t="s">
        <v>49</v>
      </c>
      <c r="AE415" s="112" t="s">
        <v>46</v>
      </c>
      <c r="AF415" s="113" t="s">
        <v>56</v>
      </c>
      <c r="AG415" s="113" t="s">
        <v>57</v>
      </c>
      <c r="AH415" s="113" t="s">
        <v>58</v>
      </c>
      <c r="AI415" s="113" t="s">
        <v>59</v>
      </c>
      <c r="AJ415" s="138" t="s">
        <v>60</v>
      </c>
      <c r="AK415" s="138" t="s">
        <v>61</v>
      </c>
    </row>
    <row r="416" spans="1:37" s="139" customFormat="1" ht="33.75" hidden="1">
      <c r="A416" s="126">
        <v>43202</v>
      </c>
      <c r="B416" s="132" t="str">
        <f>IFERROR(VLOOKUP(A416,[4]Listas!$A$91:$B$107,2,FALSE),"")</f>
        <v>GESTIÓN Y MEJORAMIENTO DE LA INFRAESTRUCTURA Y DOTACIÓN UPN</v>
      </c>
      <c r="C416" s="284" t="s">
        <v>1235</v>
      </c>
      <c r="D416" s="126" t="s">
        <v>42</v>
      </c>
      <c r="E416" s="126" t="s">
        <v>43</v>
      </c>
      <c r="F416" s="126" t="s">
        <v>62</v>
      </c>
      <c r="G416" s="142">
        <v>139000000</v>
      </c>
      <c r="H416" s="126">
        <v>10.029999999999999</v>
      </c>
      <c r="I416" s="132" t="str">
        <f>IFERROR(VLOOKUP(H416,[4]Listas!$B$124:$C$141,2,FALSE),"")</f>
        <v>Aportes de la Nación - Inversión Recurso SUE-PFC</v>
      </c>
      <c r="J416" s="281" t="s">
        <v>105</v>
      </c>
      <c r="K416" s="144"/>
      <c r="L416" s="282"/>
      <c r="M416" s="145" t="str">
        <f>"INV-"&amp;A416&amp;"-"&amp;J416</f>
        <v>INV-43202-29</v>
      </c>
      <c r="N416" s="132" t="s">
        <v>329</v>
      </c>
      <c r="O416" s="284" t="s">
        <v>1446</v>
      </c>
      <c r="P416" s="271" t="s">
        <v>341</v>
      </c>
      <c r="Q416" s="271" t="s">
        <v>1672</v>
      </c>
      <c r="R416" s="285">
        <v>2</v>
      </c>
      <c r="S416" s="271" t="s">
        <v>47</v>
      </c>
      <c r="T416" s="286" t="s">
        <v>186</v>
      </c>
      <c r="U416" s="141">
        <f>+G416</f>
        <v>139000000</v>
      </c>
      <c r="V416" s="141">
        <f t="shared" si="7"/>
        <v>139000000</v>
      </c>
      <c r="W416" s="108" t="s">
        <v>49</v>
      </c>
      <c r="X416" s="108" t="s">
        <v>50</v>
      </c>
      <c r="Y416" s="134" t="s">
        <v>51</v>
      </c>
      <c r="Z416" s="135" t="s">
        <v>52</v>
      </c>
      <c r="AA416" s="136" t="s">
        <v>53</v>
      </c>
      <c r="AB416" s="120" t="s">
        <v>112</v>
      </c>
      <c r="AC416" s="137" t="s">
        <v>55</v>
      </c>
      <c r="AD416" s="112" t="s">
        <v>49</v>
      </c>
      <c r="AE416" s="112" t="s">
        <v>46</v>
      </c>
      <c r="AF416" s="113" t="s">
        <v>56</v>
      </c>
      <c r="AG416" s="113" t="s">
        <v>57</v>
      </c>
      <c r="AH416" s="113" t="s">
        <v>58</v>
      </c>
      <c r="AI416" s="113" t="s">
        <v>59</v>
      </c>
      <c r="AJ416" s="138" t="s">
        <v>60</v>
      </c>
      <c r="AK416" s="138" t="s">
        <v>61</v>
      </c>
    </row>
    <row r="417" spans="1:37" s="139" customFormat="1" ht="33.75" hidden="1">
      <c r="A417" s="126">
        <v>43202</v>
      </c>
      <c r="B417" s="132" t="str">
        <f>IFERROR(VLOOKUP(A417,[4]Listas!$A$91:$B$107,2,FALSE),"")</f>
        <v>GESTIÓN Y MEJORAMIENTO DE LA INFRAESTRUCTURA Y DOTACIÓN UPN</v>
      </c>
      <c r="C417" s="284" t="s">
        <v>1235</v>
      </c>
      <c r="D417" s="126" t="s">
        <v>42</v>
      </c>
      <c r="E417" s="126" t="s">
        <v>43</v>
      </c>
      <c r="F417" s="126" t="s">
        <v>62</v>
      </c>
      <c r="G417" s="142">
        <v>142000000</v>
      </c>
      <c r="H417" s="126">
        <v>10.029999999999999</v>
      </c>
      <c r="I417" s="132" t="str">
        <f>IFERROR(VLOOKUP(H417,[4]Listas!$B$124:$C$141,2,FALSE),"")</f>
        <v>Aportes de la Nación - Inversión Recurso SUE-PFC</v>
      </c>
      <c r="J417" s="281" t="s">
        <v>106</v>
      </c>
      <c r="K417" s="144"/>
      <c r="L417" s="282"/>
      <c r="M417" s="145" t="str">
        <f>"INV-"&amp;A417&amp;"-"&amp;J417</f>
        <v>INV-43202-30</v>
      </c>
      <c r="N417" s="132" t="s">
        <v>329</v>
      </c>
      <c r="O417" s="284" t="s">
        <v>1447</v>
      </c>
      <c r="P417" s="271" t="s">
        <v>227</v>
      </c>
      <c r="Q417" s="271" t="s">
        <v>227</v>
      </c>
      <c r="R417" s="285">
        <v>2</v>
      </c>
      <c r="S417" s="271" t="s">
        <v>47</v>
      </c>
      <c r="T417" s="286" t="s">
        <v>186</v>
      </c>
      <c r="U417" s="141">
        <f>+G417</f>
        <v>142000000</v>
      </c>
      <c r="V417" s="141">
        <f t="shared" si="7"/>
        <v>142000000</v>
      </c>
      <c r="W417" s="108" t="s">
        <v>49</v>
      </c>
      <c r="X417" s="108" t="s">
        <v>50</v>
      </c>
      <c r="Y417" s="134" t="s">
        <v>51</v>
      </c>
      <c r="Z417" s="135" t="s">
        <v>52</v>
      </c>
      <c r="AA417" s="136" t="s">
        <v>53</v>
      </c>
      <c r="AB417" s="120" t="s">
        <v>112</v>
      </c>
      <c r="AC417" s="137" t="s">
        <v>55</v>
      </c>
      <c r="AD417" s="112" t="s">
        <v>49</v>
      </c>
      <c r="AE417" s="112" t="s">
        <v>46</v>
      </c>
      <c r="AF417" s="113" t="s">
        <v>56</v>
      </c>
      <c r="AG417" s="113" t="s">
        <v>57</v>
      </c>
      <c r="AH417" s="113" t="s">
        <v>58</v>
      </c>
      <c r="AI417" s="113" t="s">
        <v>59</v>
      </c>
      <c r="AJ417" s="138" t="s">
        <v>60</v>
      </c>
      <c r="AK417" s="138" t="s">
        <v>61</v>
      </c>
    </row>
    <row r="418" spans="1:37" s="139" customFormat="1" ht="33.75" hidden="1">
      <c r="A418" s="126">
        <v>43202</v>
      </c>
      <c r="B418" s="132" t="str">
        <f>IFERROR(VLOOKUP(A418,[4]Listas!$A$91:$B$107,2,FALSE),"")</f>
        <v>GESTIÓN Y MEJORAMIENTO DE LA INFRAESTRUCTURA Y DOTACIÓN UPN</v>
      </c>
      <c r="C418" s="284" t="s">
        <v>1235</v>
      </c>
      <c r="D418" s="126" t="s">
        <v>42</v>
      </c>
      <c r="E418" s="126" t="s">
        <v>43</v>
      </c>
      <c r="F418" s="126" t="s">
        <v>62</v>
      </c>
      <c r="G418" s="142">
        <v>99656063</v>
      </c>
      <c r="H418" s="126">
        <v>10.029999999999999</v>
      </c>
      <c r="I418" s="132" t="str">
        <f>IFERROR(VLOOKUP(H418,[4]Listas!$B$124:$C$141,2,FALSE),"")</f>
        <v>Aportes de la Nación - Inversión Recurso SUE-PFC</v>
      </c>
      <c r="J418" s="281" t="s">
        <v>214</v>
      </c>
      <c r="K418" s="144"/>
      <c r="L418" s="282"/>
      <c r="M418" s="145" t="str">
        <f>"INV-"&amp;A418&amp;"-"&amp;J418</f>
        <v>INV-43202-31</v>
      </c>
      <c r="N418" s="132" t="s">
        <v>329</v>
      </c>
      <c r="O418" s="284" t="s">
        <v>1483</v>
      </c>
      <c r="P418" s="271" t="s">
        <v>227</v>
      </c>
      <c r="Q418" s="271" t="s">
        <v>341</v>
      </c>
      <c r="R418" s="285">
        <v>2</v>
      </c>
      <c r="S418" s="271" t="s">
        <v>47</v>
      </c>
      <c r="T418" s="286" t="s">
        <v>186</v>
      </c>
      <c r="U418" s="141">
        <f>+G418</f>
        <v>99656063</v>
      </c>
      <c r="V418" s="141">
        <f t="shared" si="7"/>
        <v>99656063</v>
      </c>
      <c r="W418" s="108" t="s">
        <v>49</v>
      </c>
      <c r="X418" s="108" t="s">
        <v>50</v>
      </c>
      <c r="Y418" s="134" t="s">
        <v>51</v>
      </c>
      <c r="Z418" s="135" t="s">
        <v>52</v>
      </c>
      <c r="AA418" s="136" t="s">
        <v>53</v>
      </c>
      <c r="AB418" s="120" t="s">
        <v>112</v>
      </c>
      <c r="AC418" s="137" t="s">
        <v>55</v>
      </c>
      <c r="AD418" s="112" t="s">
        <v>49</v>
      </c>
      <c r="AE418" s="112" t="s">
        <v>46</v>
      </c>
      <c r="AF418" s="113" t="s">
        <v>56</v>
      </c>
      <c r="AG418" s="113" t="s">
        <v>57</v>
      </c>
      <c r="AH418" s="113" t="s">
        <v>58</v>
      </c>
      <c r="AI418" s="113" t="s">
        <v>59</v>
      </c>
      <c r="AJ418" s="138" t="s">
        <v>60</v>
      </c>
      <c r="AK418" s="138" t="s">
        <v>61</v>
      </c>
    </row>
    <row r="419" spans="1:37" s="139" customFormat="1" ht="44.25" hidden="1" customHeight="1">
      <c r="A419" s="126">
        <v>43202</v>
      </c>
      <c r="B419" s="132" t="str">
        <f>IFERROR(VLOOKUP(A419,[4]Listas!$A$91:$B$107,2,FALSE),"")</f>
        <v>GESTIÓN Y MEJORAMIENTO DE LA INFRAESTRUCTURA Y DOTACIÓN UPN</v>
      </c>
      <c r="C419" s="284" t="s">
        <v>328</v>
      </c>
      <c r="D419" s="126" t="s">
        <v>42</v>
      </c>
      <c r="E419" s="126" t="s">
        <v>43</v>
      </c>
      <c r="F419" s="126" t="s">
        <v>62</v>
      </c>
      <c r="G419" s="142">
        <v>142000000</v>
      </c>
      <c r="H419" s="126">
        <v>10.029999999999999</v>
      </c>
      <c r="I419" s="132" t="str">
        <f>IFERROR(VLOOKUP(H419,[4]Listas!$B$124:$C$141,2,FALSE),"")</f>
        <v>Aportes de la Nación - Inversión Recurso SUE-PFC</v>
      </c>
      <c r="J419" s="281" t="s">
        <v>215</v>
      </c>
      <c r="K419" s="144"/>
      <c r="L419" s="282"/>
      <c r="M419" s="145" t="str">
        <f>"INV-"&amp;A419&amp;"-"&amp;J419</f>
        <v>INV-43202-32</v>
      </c>
      <c r="N419" s="132" t="s">
        <v>1511</v>
      </c>
      <c r="O419" s="284" t="s">
        <v>1512</v>
      </c>
      <c r="P419" s="271" t="s">
        <v>227</v>
      </c>
      <c r="Q419" s="271" t="s">
        <v>341</v>
      </c>
      <c r="R419" s="285">
        <v>2</v>
      </c>
      <c r="S419" s="271" t="s">
        <v>47</v>
      </c>
      <c r="T419" s="286" t="s">
        <v>186</v>
      </c>
      <c r="U419" s="141">
        <f>+G419</f>
        <v>142000000</v>
      </c>
      <c r="V419" s="141">
        <f t="shared" si="7"/>
        <v>142000000</v>
      </c>
      <c r="W419" s="108" t="s">
        <v>49</v>
      </c>
      <c r="X419" s="108" t="s">
        <v>50</v>
      </c>
      <c r="Y419" s="134" t="s">
        <v>51</v>
      </c>
      <c r="Z419" s="135" t="s">
        <v>52</v>
      </c>
      <c r="AA419" s="136" t="s">
        <v>53</v>
      </c>
      <c r="AB419" s="120" t="s">
        <v>774</v>
      </c>
      <c r="AC419" s="137" t="s">
        <v>55</v>
      </c>
      <c r="AD419" s="112" t="s">
        <v>49</v>
      </c>
      <c r="AE419" s="112" t="s">
        <v>46</v>
      </c>
      <c r="AF419" s="113" t="s">
        <v>56</v>
      </c>
      <c r="AG419" s="113" t="s">
        <v>57</v>
      </c>
      <c r="AH419" s="113" t="s">
        <v>58</v>
      </c>
      <c r="AI419" s="113" t="s">
        <v>59</v>
      </c>
      <c r="AJ419" s="138" t="s">
        <v>60</v>
      </c>
      <c r="AK419" s="138" t="s">
        <v>61</v>
      </c>
    </row>
    <row r="420" spans="1:37" s="139" customFormat="1" ht="51" hidden="1" customHeight="1">
      <c r="A420" s="126">
        <v>43202</v>
      </c>
      <c r="B420" s="132" t="str">
        <f>IFERROR(VLOOKUP(A420,[4]Listas!$A$91:$B$107,2,FALSE),"")</f>
        <v>GESTIÓN Y MEJORAMIENTO DE LA INFRAESTRUCTURA Y DOTACIÓN UPN</v>
      </c>
      <c r="C420" s="284" t="s">
        <v>1235</v>
      </c>
      <c r="D420" s="126" t="s">
        <v>42</v>
      </c>
      <c r="E420" s="126" t="s">
        <v>43</v>
      </c>
      <c r="F420" s="134" t="s">
        <v>1259</v>
      </c>
      <c r="G420" s="142">
        <v>0</v>
      </c>
      <c r="H420" s="143" t="s">
        <v>1513</v>
      </c>
      <c r="I420" s="132" t="s">
        <v>1514</v>
      </c>
      <c r="J420" s="517" t="s">
        <v>216</v>
      </c>
      <c r="K420" s="520"/>
      <c r="L420" s="538"/>
      <c r="M420" s="421" t="str">
        <f>"INV-"&amp;A420&amp;"-"&amp;J420</f>
        <v>INV-43202-33</v>
      </c>
      <c r="N420" s="526" t="s">
        <v>1515</v>
      </c>
      <c r="O420" s="529" t="s">
        <v>1516</v>
      </c>
      <c r="P420" s="271" t="s">
        <v>341</v>
      </c>
      <c r="Q420" s="271" t="s">
        <v>341</v>
      </c>
      <c r="R420" s="285">
        <v>1</v>
      </c>
      <c r="S420" s="271" t="s">
        <v>47</v>
      </c>
      <c r="T420" s="286" t="s">
        <v>186</v>
      </c>
      <c r="U420" s="141">
        <f>+G420</f>
        <v>0</v>
      </c>
      <c r="V420" s="141">
        <f t="shared" si="7"/>
        <v>0</v>
      </c>
      <c r="W420" s="108" t="s">
        <v>49</v>
      </c>
      <c r="X420" s="108" t="s">
        <v>50</v>
      </c>
      <c r="Y420" s="134" t="s">
        <v>51</v>
      </c>
      <c r="Z420" s="135" t="s">
        <v>52</v>
      </c>
      <c r="AA420" s="136" t="s">
        <v>53</v>
      </c>
      <c r="AB420" s="120" t="s">
        <v>1401</v>
      </c>
      <c r="AC420" s="137" t="s">
        <v>55</v>
      </c>
      <c r="AD420" s="112" t="s">
        <v>49</v>
      </c>
      <c r="AE420" s="112" t="s">
        <v>46</v>
      </c>
      <c r="AF420" s="113" t="s">
        <v>56</v>
      </c>
      <c r="AG420" s="113" t="s">
        <v>57</v>
      </c>
      <c r="AH420" s="113" t="s">
        <v>58</v>
      </c>
      <c r="AI420" s="113" t="s">
        <v>59</v>
      </c>
      <c r="AJ420" s="138" t="s">
        <v>60</v>
      </c>
      <c r="AK420" s="138" t="s">
        <v>61</v>
      </c>
    </row>
    <row r="421" spans="1:37" s="139" customFormat="1" ht="33.75" hidden="1" customHeight="1">
      <c r="A421" s="126">
        <v>43202</v>
      </c>
      <c r="B421" s="132" t="str">
        <f>IFERROR(VLOOKUP(A421,[4]Listas!$A$91:$B$107,2,FALSE),"")</f>
        <v>GESTIÓN Y MEJORAMIENTO DE LA INFRAESTRUCTURA Y DOTACIÓN UPN</v>
      </c>
      <c r="C421" s="284" t="s">
        <v>1235</v>
      </c>
      <c r="D421" s="126" t="s">
        <v>42</v>
      </c>
      <c r="E421" s="126" t="s">
        <v>43</v>
      </c>
      <c r="F421" s="134" t="s">
        <v>196</v>
      </c>
      <c r="G421" s="142">
        <v>0</v>
      </c>
      <c r="H421" s="134">
        <v>10.029999999999999</v>
      </c>
      <c r="I421" s="127" t="str">
        <f>IFERROR(VLOOKUP(H421,[4]Listas!$B$124:$C$141,2,FALSE),"")</f>
        <v>Aportes de la Nación - Inversión Recurso SUE-PFC</v>
      </c>
      <c r="J421" s="518"/>
      <c r="K421" s="521"/>
      <c r="L421" s="539"/>
      <c r="M421" s="422"/>
      <c r="N421" s="527"/>
      <c r="O421" s="530"/>
      <c r="P421" s="271" t="s">
        <v>341</v>
      </c>
      <c r="Q421" s="271" t="s">
        <v>341</v>
      </c>
      <c r="R421" s="285">
        <v>1</v>
      </c>
      <c r="S421" s="271" t="s">
        <v>47</v>
      </c>
      <c r="T421" s="286" t="s">
        <v>186</v>
      </c>
      <c r="U421" s="141">
        <f>+G421</f>
        <v>0</v>
      </c>
      <c r="V421" s="141">
        <f t="shared" si="7"/>
        <v>0</v>
      </c>
      <c r="W421" s="108" t="s">
        <v>49</v>
      </c>
      <c r="X421" s="108" t="s">
        <v>50</v>
      </c>
      <c r="Y421" s="134" t="s">
        <v>51</v>
      </c>
      <c r="Z421" s="135" t="s">
        <v>52</v>
      </c>
      <c r="AA421" s="136" t="s">
        <v>53</v>
      </c>
      <c r="AB421" s="120" t="s">
        <v>1517</v>
      </c>
      <c r="AC421" s="137" t="s">
        <v>55</v>
      </c>
      <c r="AD421" s="112" t="s">
        <v>49</v>
      </c>
      <c r="AE421" s="112" t="s">
        <v>46</v>
      </c>
      <c r="AF421" s="113" t="s">
        <v>56</v>
      </c>
      <c r="AG421" s="113" t="s">
        <v>57</v>
      </c>
      <c r="AH421" s="113" t="s">
        <v>58</v>
      </c>
      <c r="AI421" s="113" t="s">
        <v>59</v>
      </c>
      <c r="AJ421" s="138" t="s">
        <v>60</v>
      </c>
      <c r="AK421" s="138" t="s">
        <v>61</v>
      </c>
    </row>
    <row r="422" spans="1:37" s="139" customFormat="1" ht="116.25" hidden="1" customHeight="1">
      <c r="A422" s="126">
        <v>43202</v>
      </c>
      <c r="B422" s="132" t="str">
        <f>IFERROR(VLOOKUP(A422,[4]Listas!$A$91:$B$107,2,FALSE),"")</f>
        <v>GESTIÓN Y MEJORAMIENTO DE LA INFRAESTRUCTURA Y DOTACIÓN UPN</v>
      </c>
      <c r="C422" s="284" t="s">
        <v>1235</v>
      </c>
      <c r="D422" s="126" t="s">
        <v>42</v>
      </c>
      <c r="E422" s="126" t="s">
        <v>43</v>
      </c>
      <c r="F422" s="134" t="s">
        <v>1518</v>
      </c>
      <c r="G422" s="142">
        <v>0</v>
      </c>
      <c r="H422" s="143" t="s">
        <v>1513</v>
      </c>
      <c r="I422" s="132" t="s">
        <v>1514</v>
      </c>
      <c r="J422" s="518"/>
      <c r="K422" s="521"/>
      <c r="L422" s="539"/>
      <c r="M422" s="422"/>
      <c r="N422" s="527"/>
      <c r="O422" s="530"/>
      <c r="P422" s="271" t="s">
        <v>341</v>
      </c>
      <c r="Q422" s="271" t="s">
        <v>341</v>
      </c>
      <c r="R422" s="285">
        <v>1</v>
      </c>
      <c r="S422" s="271" t="s">
        <v>47</v>
      </c>
      <c r="T422" s="286" t="s">
        <v>186</v>
      </c>
      <c r="U422" s="141">
        <f>+G422</f>
        <v>0</v>
      </c>
      <c r="V422" s="141">
        <f t="shared" si="7"/>
        <v>0</v>
      </c>
      <c r="W422" s="108" t="s">
        <v>49</v>
      </c>
      <c r="X422" s="108" t="s">
        <v>50</v>
      </c>
      <c r="Y422" s="134" t="s">
        <v>51</v>
      </c>
      <c r="Z422" s="135" t="s">
        <v>52</v>
      </c>
      <c r="AA422" s="136" t="s">
        <v>53</v>
      </c>
      <c r="AB422" s="120" t="s">
        <v>1519</v>
      </c>
      <c r="AC422" s="137" t="s">
        <v>55</v>
      </c>
      <c r="AD422" s="112" t="s">
        <v>49</v>
      </c>
      <c r="AE422" s="112" t="s">
        <v>46</v>
      </c>
      <c r="AF422" s="113" t="s">
        <v>56</v>
      </c>
      <c r="AG422" s="113" t="s">
        <v>57</v>
      </c>
      <c r="AH422" s="113" t="s">
        <v>58</v>
      </c>
      <c r="AI422" s="113" t="s">
        <v>59</v>
      </c>
      <c r="AJ422" s="138" t="s">
        <v>60</v>
      </c>
      <c r="AK422" s="138" t="s">
        <v>61</v>
      </c>
    </row>
    <row r="423" spans="1:37" s="139" customFormat="1" ht="51.75" hidden="1" customHeight="1">
      <c r="A423" s="126">
        <v>43202</v>
      </c>
      <c r="B423" s="132" t="str">
        <f>IFERROR(VLOOKUP(A423,[4]Listas!$A$91:$B$107,2,FALSE),"")</f>
        <v>GESTIÓN Y MEJORAMIENTO DE LA INFRAESTRUCTURA Y DOTACIÓN UPN</v>
      </c>
      <c r="C423" s="284" t="s">
        <v>1235</v>
      </c>
      <c r="D423" s="126" t="s">
        <v>42</v>
      </c>
      <c r="E423" s="126" t="s">
        <v>43</v>
      </c>
      <c r="F423" s="134" t="s">
        <v>827</v>
      </c>
      <c r="G423" s="142">
        <v>0</v>
      </c>
      <c r="H423" s="143" t="s">
        <v>1513</v>
      </c>
      <c r="I423" s="132" t="s">
        <v>1514</v>
      </c>
      <c r="J423" s="519"/>
      <c r="K423" s="522"/>
      <c r="L423" s="540"/>
      <c r="M423" s="423"/>
      <c r="N423" s="528"/>
      <c r="O423" s="531"/>
      <c r="P423" s="271" t="s">
        <v>341</v>
      </c>
      <c r="Q423" s="271" t="s">
        <v>341</v>
      </c>
      <c r="R423" s="285">
        <v>1</v>
      </c>
      <c r="S423" s="271" t="s">
        <v>47</v>
      </c>
      <c r="T423" s="286" t="s">
        <v>186</v>
      </c>
      <c r="U423" s="141">
        <f>+G423</f>
        <v>0</v>
      </c>
      <c r="V423" s="141">
        <f t="shared" si="7"/>
        <v>0</v>
      </c>
      <c r="W423" s="108" t="s">
        <v>49</v>
      </c>
      <c r="X423" s="108" t="s">
        <v>50</v>
      </c>
      <c r="Y423" s="134" t="s">
        <v>51</v>
      </c>
      <c r="Z423" s="135" t="s">
        <v>52</v>
      </c>
      <c r="AA423" s="136" t="s">
        <v>53</v>
      </c>
      <c r="AB423" s="120" t="s">
        <v>1520</v>
      </c>
      <c r="AC423" s="137" t="s">
        <v>55</v>
      </c>
      <c r="AD423" s="112" t="s">
        <v>49</v>
      </c>
      <c r="AE423" s="112" t="s">
        <v>46</v>
      </c>
      <c r="AF423" s="113" t="s">
        <v>56</v>
      </c>
      <c r="AG423" s="113" t="s">
        <v>57</v>
      </c>
      <c r="AH423" s="113" t="s">
        <v>58</v>
      </c>
      <c r="AI423" s="113" t="s">
        <v>59</v>
      </c>
      <c r="AJ423" s="138" t="s">
        <v>60</v>
      </c>
      <c r="AK423" s="138" t="s">
        <v>61</v>
      </c>
    </row>
    <row r="424" spans="1:37" s="139" customFormat="1" ht="46.5" hidden="1" customHeight="1">
      <c r="A424" s="126">
        <v>43202</v>
      </c>
      <c r="B424" s="132" t="str">
        <f>IFERROR(VLOOKUP(A424,[4]Listas!$A$91:$B$107,2,FALSE),"")</f>
        <v>GESTIÓN Y MEJORAMIENTO DE LA INFRAESTRUCTURA Y DOTACIÓN UPN</v>
      </c>
      <c r="C424" s="284" t="s">
        <v>328</v>
      </c>
      <c r="D424" s="126" t="s">
        <v>42</v>
      </c>
      <c r="E424" s="126" t="s">
        <v>43</v>
      </c>
      <c r="F424" s="134" t="s">
        <v>1259</v>
      </c>
      <c r="G424" s="142">
        <v>25611466</v>
      </c>
      <c r="H424" s="143" t="s">
        <v>210</v>
      </c>
      <c r="I424" s="127" t="str">
        <f>IFERROR(VLOOKUP(H424,[4]Listas!$B$124:$C$141,2,FALSE),"")</f>
        <v>Rendimientos Recursos Nación Inversión</v>
      </c>
      <c r="J424" s="517" t="s">
        <v>217</v>
      </c>
      <c r="K424" s="520"/>
      <c r="L424" s="538"/>
      <c r="M424" s="421" t="str">
        <f>"INV-"&amp;A424&amp;"-"&amp;J424</f>
        <v>INV-43202-34</v>
      </c>
      <c r="N424" s="526">
        <v>30103200</v>
      </c>
      <c r="O424" s="529" t="s">
        <v>1573</v>
      </c>
      <c r="P424" s="430" t="s">
        <v>232</v>
      </c>
      <c r="Q424" s="430" t="s">
        <v>232</v>
      </c>
      <c r="R424" s="532">
        <v>1</v>
      </c>
      <c r="S424" s="430" t="s">
        <v>47</v>
      </c>
      <c r="T424" s="535" t="s">
        <v>186</v>
      </c>
      <c r="U424" s="514">
        <f>+SUM(G424:G425)</f>
        <v>50000000</v>
      </c>
      <c r="V424" s="514">
        <f t="shared" si="7"/>
        <v>50000000</v>
      </c>
      <c r="W424" s="108" t="s">
        <v>49</v>
      </c>
      <c r="X424" s="108" t="s">
        <v>50</v>
      </c>
      <c r="Y424" s="134" t="s">
        <v>51</v>
      </c>
      <c r="Z424" s="135" t="s">
        <v>52</v>
      </c>
      <c r="AA424" s="136" t="s">
        <v>53</v>
      </c>
      <c r="AB424" s="120" t="s">
        <v>1596</v>
      </c>
      <c r="AC424" s="137" t="s">
        <v>55</v>
      </c>
      <c r="AD424" s="112" t="s">
        <v>49</v>
      </c>
      <c r="AE424" s="112" t="s">
        <v>46</v>
      </c>
      <c r="AF424" s="113" t="s">
        <v>56</v>
      </c>
      <c r="AG424" s="113" t="s">
        <v>57</v>
      </c>
      <c r="AH424" s="113" t="s">
        <v>58</v>
      </c>
      <c r="AI424" s="113" t="s">
        <v>59</v>
      </c>
      <c r="AJ424" s="138" t="s">
        <v>60</v>
      </c>
      <c r="AK424" s="138" t="s">
        <v>61</v>
      </c>
    </row>
    <row r="425" spans="1:37" s="139" customFormat="1" ht="46.5" hidden="1" customHeight="1">
      <c r="A425" s="126">
        <v>43202</v>
      </c>
      <c r="B425" s="132" t="str">
        <f>IFERROR(VLOOKUP(A425,[4]Listas!$A$91:$B$107,2,FALSE),"")</f>
        <v>GESTIÓN Y MEJORAMIENTO DE LA INFRAESTRUCTURA Y DOTACIÓN UPN</v>
      </c>
      <c r="C425" s="284" t="s">
        <v>328</v>
      </c>
      <c r="D425" s="126" t="s">
        <v>42</v>
      </c>
      <c r="E425" s="126" t="s">
        <v>43</v>
      </c>
      <c r="F425" s="134" t="s">
        <v>1259</v>
      </c>
      <c r="G425" s="142">
        <v>24388534</v>
      </c>
      <c r="H425" s="143" t="s">
        <v>284</v>
      </c>
      <c r="I425" s="127" t="str">
        <f>IFERROR(VLOOKUP(H425,[4]Listas!$B$124:$C$141,2,FALSE),"")</f>
        <v>Recursos del Balance - Estampilla UNAL</v>
      </c>
      <c r="J425" s="519"/>
      <c r="K425" s="522"/>
      <c r="L425" s="540"/>
      <c r="M425" s="423"/>
      <c r="N425" s="528"/>
      <c r="O425" s="531"/>
      <c r="P425" s="432"/>
      <c r="Q425" s="432"/>
      <c r="R425" s="534"/>
      <c r="S425" s="432"/>
      <c r="T425" s="537"/>
      <c r="U425" s="516"/>
      <c r="V425" s="516"/>
      <c r="W425" s="108" t="s">
        <v>49</v>
      </c>
      <c r="X425" s="108" t="s">
        <v>50</v>
      </c>
      <c r="Y425" s="134" t="s">
        <v>51</v>
      </c>
      <c r="Z425" s="135" t="s">
        <v>52</v>
      </c>
      <c r="AA425" s="136" t="s">
        <v>53</v>
      </c>
      <c r="AB425" s="120" t="s">
        <v>1596</v>
      </c>
      <c r="AC425" s="137" t="s">
        <v>55</v>
      </c>
      <c r="AD425" s="112" t="s">
        <v>49</v>
      </c>
      <c r="AE425" s="112" t="s">
        <v>46</v>
      </c>
      <c r="AF425" s="113" t="s">
        <v>56</v>
      </c>
      <c r="AG425" s="113" t="s">
        <v>57</v>
      </c>
      <c r="AH425" s="113" t="s">
        <v>58</v>
      </c>
      <c r="AI425" s="113" t="s">
        <v>59</v>
      </c>
      <c r="AJ425" s="138" t="s">
        <v>60</v>
      </c>
      <c r="AK425" s="138" t="s">
        <v>61</v>
      </c>
    </row>
    <row r="426" spans="1:37" s="139" customFormat="1" ht="46.5" hidden="1" customHeight="1">
      <c r="A426" s="126">
        <v>43202</v>
      </c>
      <c r="B426" s="132" t="str">
        <f>IFERROR(VLOOKUP(A426,[4]Listas!$A$91:$B$107,2,FALSE),"")</f>
        <v>GESTIÓN Y MEJORAMIENTO DE LA INFRAESTRUCTURA Y DOTACIÓN UPN</v>
      </c>
      <c r="C426" s="284" t="s">
        <v>328</v>
      </c>
      <c r="D426" s="126" t="s">
        <v>42</v>
      </c>
      <c r="E426" s="126" t="s">
        <v>43</v>
      </c>
      <c r="F426" s="126" t="s">
        <v>62</v>
      </c>
      <c r="G426" s="142">
        <v>100000000</v>
      </c>
      <c r="H426" s="143">
        <v>10.029999999999999</v>
      </c>
      <c r="I426" s="127" t="str">
        <f>IFERROR(VLOOKUP(H426,[4]Listas!$B$124:$C$141,2,FALSE),"")</f>
        <v>Aportes de la Nación - Inversión Recurso SUE-PFC</v>
      </c>
      <c r="J426" s="281" t="s">
        <v>219</v>
      </c>
      <c r="K426" s="144"/>
      <c r="L426" s="282"/>
      <c r="M426" s="145" t="str">
        <f>"INV-"&amp;A426&amp;"-"&amp;J426</f>
        <v>INV-43202-35</v>
      </c>
      <c r="N426" s="134" t="s">
        <v>1428</v>
      </c>
      <c r="O426" s="126" t="s">
        <v>1574</v>
      </c>
      <c r="P426" s="271" t="s">
        <v>1672</v>
      </c>
      <c r="Q426" s="271" t="s">
        <v>232</v>
      </c>
      <c r="R426" s="285">
        <v>1</v>
      </c>
      <c r="S426" s="271" t="s">
        <v>47</v>
      </c>
      <c r="T426" s="286" t="s">
        <v>186</v>
      </c>
      <c r="U426" s="141">
        <f>+G426</f>
        <v>100000000</v>
      </c>
      <c r="V426" s="141">
        <f t="shared" si="7"/>
        <v>100000000</v>
      </c>
      <c r="W426" s="108" t="s">
        <v>49</v>
      </c>
      <c r="X426" s="108" t="s">
        <v>50</v>
      </c>
      <c r="Y426" s="134" t="s">
        <v>51</v>
      </c>
      <c r="Z426" s="135" t="s">
        <v>52</v>
      </c>
      <c r="AA426" s="136" t="s">
        <v>53</v>
      </c>
      <c r="AB426" s="120" t="s">
        <v>1597</v>
      </c>
      <c r="AC426" s="137" t="s">
        <v>55</v>
      </c>
      <c r="AD426" s="112" t="s">
        <v>49</v>
      </c>
      <c r="AE426" s="112" t="s">
        <v>46</v>
      </c>
      <c r="AF426" s="113" t="s">
        <v>56</v>
      </c>
      <c r="AG426" s="113" t="s">
        <v>57</v>
      </c>
      <c r="AH426" s="113" t="s">
        <v>58</v>
      </c>
      <c r="AI426" s="113" t="s">
        <v>59</v>
      </c>
      <c r="AJ426" s="138" t="s">
        <v>60</v>
      </c>
      <c r="AK426" s="138" t="s">
        <v>61</v>
      </c>
    </row>
    <row r="427" spans="1:37" s="139" customFormat="1" ht="62.25" hidden="1" customHeight="1">
      <c r="A427" s="126">
        <v>43202</v>
      </c>
      <c r="B427" s="132" t="str">
        <f>IFERROR(VLOOKUP(A427,[4]Listas!$A$91:$B$107,2,FALSE),"")</f>
        <v>GESTIÓN Y MEJORAMIENTO DE LA INFRAESTRUCTURA Y DOTACIÓN UPN</v>
      </c>
      <c r="C427" s="284" t="s">
        <v>1235</v>
      </c>
      <c r="D427" s="126" t="s">
        <v>42</v>
      </c>
      <c r="E427" s="126" t="s">
        <v>43</v>
      </c>
      <c r="F427" s="126" t="s">
        <v>1572</v>
      </c>
      <c r="G427" s="142">
        <v>133845250</v>
      </c>
      <c r="H427" s="143">
        <v>10.029999999999999</v>
      </c>
      <c r="I427" s="127" t="str">
        <f>IFERROR(VLOOKUP(H427,[4]Listas!$B$124:$C$141,2,FALSE),"")</f>
        <v>Aportes de la Nación - Inversión Recurso SUE-PFC</v>
      </c>
      <c r="J427" s="517" t="s">
        <v>221</v>
      </c>
      <c r="K427" s="541"/>
      <c r="L427" s="538"/>
      <c r="M427" s="421" t="str">
        <f>"INV-"&amp;A427&amp;"-"&amp;J427</f>
        <v>INV-43202-36</v>
      </c>
      <c r="N427" s="526" t="s">
        <v>1374</v>
      </c>
      <c r="O427" s="529" t="s">
        <v>1684</v>
      </c>
      <c r="P427" s="271" t="s">
        <v>232</v>
      </c>
      <c r="Q427" s="271" t="s">
        <v>108</v>
      </c>
      <c r="R427" s="285">
        <v>1</v>
      </c>
      <c r="S427" s="271" t="s">
        <v>47</v>
      </c>
      <c r="T427" s="286" t="s">
        <v>186</v>
      </c>
      <c r="U427" s="514">
        <f>+SUM(G427:G428)</f>
        <v>139700050</v>
      </c>
      <c r="V427" s="514">
        <f t="shared" si="7"/>
        <v>139700050</v>
      </c>
      <c r="W427" s="108" t="s">
        <v>49</v>
      </c>
      <c r="X427" s="108" t="s">
        <v>50</v>
      </c>
      <c r="Y427" s="134" t="s">
        <v>51</v>
      </c>
      <c r="Z427" s="135" t="s">
        <v>52</v>
      </c>
      <c r="AA427" s="136" t="s">
        <v>53</v>
      </c>
      <c r="AB427" s="120" t="s">
        <v>1575</v>
      </c>
      <c r="AC427" s="137" t="s">
        <v>55</v>
      </c>
      <c r="AD427" s="112" t="s">
        <v>49</v>
      </c>
      <c r="AE427" s="112" t="s">
        <v>46</v>
      </c>
      <c r="AF427" s="113" t="s">
        <v>56</v>
      </c>
      <c r="AG427" s="113" t="s">
        <v>57</v>
      </c>
      <c r="AH427" s="113" t="s">
        <v>58</v>
      </c>
      <c r="AI427" s="113" t="s">
        <v>59</v>
      </c>
      <c r="AJ427" s="138" t="s">
        <v>60</v>
      </c>
      <c r="AK427" s="138" t="s">
        <v>61</v>
      </c>
    </row>
    <row r="428" spans="1:37" s="139" customFormat="1" ht="62.25" hidden="1" customHeight="1">
      <c r="A428" s="126">
        <v>43202</v>
      </c>
      <c r="B428" s="132" t="str">
        <f>IFERROR(VLOOKUP(A428,[4]Listas!$A$91:$B$107,2,FALSE),"")</f>
        <v>GESTIÓN Y MEJORAMIENTO DE LA INFRAESTRUCTURA Y DOTACIÓN UPN</v>
      </c>
      <c r="C428" s="284" t="s">
        <v>1235</v>
      </c>
      <c r="D428" s="126" t="s">
        <v>42</v>
      </c>
      <c r="E428" s="126" t="s">
        <v>43</v>
      </c>
      <c r="F428" s="134" t="s">
        <v>1236</v>
      </c>
      <c r="G428" s="142">
        <v>5854800</v>
      </c>
      <c r="H428" s="143">
        <v>10.029999999999999</v>
      </c>
      <c r="I428" s="127" t="str">
        <f>IFERROR(VLOOKUP(H428,[4]Listas!$B$124:$C$141,2,FALSE),"")</f>
        <v>Aportes de la Nación - Inversión Recurso SUE-PFC</v>
      </c>
      <c r="J428" s="519"/>
      <c r="K428" s="542"/>
      <c r="L428" s="540"/>
      <c r="M428" s="423"/>
      <c r="N428" s="528"/>
      <c r="O428" s="531"/>
      <c r="P428" s="271" t="s">
        <v>232</v>
      </c>
      <c r="Q428" s="271" t="s">
        <v>1660</v>
      </c>
      <c r="R428" s="285">
        <v>1</v>
      </c>
      <c r="S428" s="271" t="s">
        <v>47</v>
      </c>
      <c r="T428" s="286" t="s">
        <v>186</v>
      </c>
      <c r="U428" s="516"/>
      <c r="V428" s="516"/>
      <c r="W428" s="108" t="s">
        <v>49</v>
      </c>
      <c r="X428" s="108" t="s">
        <v>50</v>
      </c>
      <c r="Y428" s="134" t="s">
        <v>51</v>
      </c>
      <c r="Z428" s="135" t="s">
        <v>52</v>
      </c>
      <c r="AA428" s="136" t="s">
        <v>53</v>
      </c>
      <c r="AB428" s="120" t="s">
        <v>1575</v>
      </c>
      <c r="AC428" s="137" t="s">
        <v>55</v>
      </c>
      <c r="AD428" s="112" t="s">
        <v>49</v>
      </c>
      <c r="AE428" s="112" t="s">
        <v>46</v>
      </c>
      <c r="AF428" s="113" t="s">
        <v>56</v>
      </c>
      <c r="AG428" s="113" t="s">
        <v>57</v>
      </c>
      <c r="AH428" s="113" t="s">
        <v>58</v>
      </c>
      <c r="AI428" s="113" t="s">
        <v>59</v>
      </c>
      <c r="AJ428" s="138" t="s">
        <v>60</v>
      </c>
      <c r="AK428" s="138" t="s">
        <v>61</v>
      </c>
    </row>
    <row r="429" spans="1:37" s="139" customFormat="1" ht="62.25" hidden="1" customHeight="1">
      <c r="A429" s="126">
        <v>43202</v>
      </c>
      <c r="B429" s="132" t="str">
        <f>IFERROR(VLOOKUP(A429,[4]Listas!$A$91:$B$107,2,FALSE),"")</f>
        <v>GESTIÓN Y MEJORAMIENTO DE LA INFRAESTRUCTURA Y DOTACIÓN UPN</v>
      </c>
      <c r="C429" s="284" t="s">
        <v>1235</v>
      </c>
      <c r="D429" s="126" t="s">
        <v>42</v>
      </c>
      <c r="E429" s="126" t="s">
        <v>43</v>
      </c>
      <c r="F429" s="126" t="s">
        <v>1572</v>
      </c>
      <c r="G429" s="142">
        <v>20706000</v>
      </c>
      <c r="H429" s="143">
        <v>10.029999999999999</v>
      </c>
      <c r="I429" s="127" t="str">
        <f>IFERROR(VLOOKUP(H429,[4]Listas!$B$124:$C$141,2,FALSE),"")</f>
        <v>Aportes de la Nación - Inversión Recurso SUE-PFC</v>
      </c>
      <c r="J429" s="281" t="s">
        <v>222</v>
      </c>
      <c r="K429" s="144"/>
      <c r="L429" s="282"/>
      <c r="M429" s="145" t="str">
        <f>"INV-"&amp;A429&amp;"-"&amp;J429</f>
        <v>INV-43202-37</v>
      </c>
      <c r="N429" s="188" t="s">
        <v>1374</v>
      </c>
      <c r="O429" s="126" t="s">
        <v>1576</v>
      </c>
      <c r="P429" s="271" t="s">
        <v>232</v>
      </c>
      <c r="Q429" s="271" t="s">
        <v>232</v>
      </c>
      <c r="R429" s="285">
        <v>1</v>
      </c>
      <c r="S429" s="271" t="s">
        <v>47</v>
      </c>
      <c r="T429" s="286" t="s">
        <v>186</v>
      </c>
      <c r="U429" s="141">
        <f>+G429</f>
        <v>20706000</v>
      </c>
      <c r="V429" s="141">
        <f t="shared" si="7"/>
        <v>20706000</v>
      </c>
      <c r="W429" s="108" t="s">
        <v>49</v>
      </c>
      <c r="X429" s="108" t="s">
        <v>50</v>
      </c>
      <c r="Y429" s="134" t="s">
        <v>51</v>
      </c>
      <c r="Z429" s="135" t="s">
        <v>52</v>
      </c>
      <c r="AA429" s="136" t="s">
        <v>53</v>
      </c>
      <c r="AB429" s="120" t="s">
        <v>1598</v>
      </c>
      <c r="AC429" s="137" t="s">
        <v>55</v>
      </c>
      <c r="AD429" s="112" t="s">
        <v>49</v>
      </c>
      <c r="AE429" s="112" t="s">
        <v>46</v>
      </c>
      <c r="AF429" s="113" t="s">
        <v>56</v>
      </c>
      <c r="AG429" s="113" t="s">
        <v>57</v>
      </c>
      <c r="AH429" s="113" t="s">
        <v>58</v>
      </c>
      <c r="AI429" s="113" t="s">
        <v>59</v>
      </c>
      <c r="AJ429" s="138" t="s">
        <v>60</v>
      </c>
      <c r="AK429" s="138" t="s">
        <v>61</v>
      </c>
    </row>
    <row r="430" spans="1:37" s="139" customFormat="1" ht="62.25" hidden="1" customHeight="1">
      <c r="A430" s="126">
        <v>43202</v>
      </c>
      <c r="B430" s="132" t="str">
        <f>IFERROR(VLOOKUP(A430,[4]Listas!$A$91:$B$107,2,FALSE),"")</f>
        <v>GESTIÓN Y MEJORAMIENTO DE LA INFRAESTRUCTURA Y DOTACIÓN UPN</v>
      </c>
      <c r="C430" s="284" t="s">
        <v>328</v>
      </c>
      <c r="D430" s="126" t="s">
        <v>42</v>
      </c>
      <c r="E430" s="126" t="s">
        <v>43</v>
      </c>
      <c r="F430" s="126" t="s">
        <v>62</v>
      </c>
      <c r="G430" s="142">
        <v>27909919</v>
      </c>
      <c r="H430" s="143">
        <v>10.029999999999999</v>
      </c>
      <c r="I430" s="127" t="str">
        <f>IFERROR(VLOOKUP(H430,[4]Listas!$B$124:$C$141,2,FALSE),"")</f>
        <v>Aportes de la Nación - Inversión Recurso SUE-PFC</v>
      </c>
      <c r="J430" s="281" t="s">
        <v>1016</v>
      </c>
      <c r="K430" s="144"/>
      <c r="L430" s="282"/>
      <c r="M430" s="145" t="str">
        <f>"INV-"&amp;A430&amp;"-"&amp;J430</f>
        <v>INV-43202-38</v>
      </c>
      <c r="N430" s="134" t="s">
        <v>1428</v>
      </c>
      <c r="O430" s="283" t="s">
        <v>1577</v>
      </c>
      <c r="P430" s="271" t="s">
        <v>232</v>
      </c>
      <c r="Q430" s="271" t="s">
        <v>232</v>
      </c>
      <c r="R430" s="285">
        <v>1</v>
      </c>
      <c r="S430" s="271" t="s">
        <v>47</v>
      </c>
      <c r="T430" s="286" t="s">
        <v>186</v>
      </c>
      <c r="U430" s="141">
        <f>+G430</f>
        <v>27909919</v>
      </c>
      <c r="V430" s="141">
        <f t="shared" si="7"/>
        <v>27909919</v>
      </c>
      <c r="W430" s="108" t="s">
        <v>49</v>
      </c>
      <c r="X430" s="108" t="s">
        <v>50</v>
      </c>
      <c r="Y430" s="134" t="s">
        <v>51</v>
      </c>
      <c r="Z430" s="135" t="s">
        <v>52</v>
      </c>
      <c r="AA430" s="136" t="s">
        <v>53</v>
      </c>
      <c r="AB430" s="120" t="s">
        <v>1599</v>
      </c>
      <c r="AC430" s="137" t="s">
        <v>55</v>
      </c>
      <c r="AD430" s="112" t="s">
        <v>49</v>
      </c>
      <c r="AE430" s="112" t="s">
        <v>46</v>
      </c>
      <c r="AF430" s="113" t="s">
        <v>56</v>
      </c>
      <c r="AG430" s="113" t="s">
        <v>57</v>
      </c>
      <c r="AH430" s="113" t="s">
        <v>58</v>
      </c>
      <c r="AI430" s="113" t="s">
        <v>59</v>
      </c>
      <c r="AJ430" s="138" t="s">
        <v>60</v>
      </c>
      <c r="AK430" s="138" t="s">
        <v>61</v>
      </c>
    </row>
    <row r="431" spans="1:37" s="139" customFormat="1" ht="62.25" hidden="1" customHeight="1">
      <c r="A431" s="126">
        <v>43202</v>
      </c>
      <c r="B431" s="132" t="str">
        <f>IFERROR(VLOOKUP(A431,[4]Listas!$A$91:$B$107,2,FALSE),"")</f>
        <v>GESTIÓN Y MEJORAMIENTO DE LA INFRAESTRUCTURA Y DOTACIÓN UPN</v>
      </c>
      <c r="C431" s="284" t="s">
        <v>328</v>
      </c>
      <c r="D431" s="126" t="s">
        <v>42</v>
      </c>
      <c r="E431" s="126" t="s">
        <v>43</v>
      </c>
      <c r="F431" s="126" t="s">
        <v>62</v>
      </c>
      <c r="G431" s="142">
        <v>68100000</v>
      </c>
      <c r="H431" s="143">
        <v>10.029999999999999</v>
      </c>
      <c r="I431" s="127" t="str">
        <f>IFERROR(VLOOKUP(H431,[4]Listas!$B$124:$C$141,2,FALSE),"")</f>
        <v>Aportes de la Nación - Inversión Recurso SUE-PFC</v>
      </c>
      <c r="J431" s="281" t="s">
        <v>1017</v>
      </c>
      <c r="K431" s="144"/>
      <c r="L431" s="282"/>
      <c r="M431" s="145" t="str">
        <f>"INV-"&amp;A431&amp;"-"&amp;J431</f>
        <v>INV-43202-39</v>
      </c>
      <c r="N431" s="132" t="s">
        <v>329</v>
      </c>
      <c r="O431" s="283" t="s">
        <v>1578</v>
      </c>
      <c r="P431" s="271" t="s">
        <v>232</v>
      </c>
      <c r="Q431" s="271" t="s">
        <v>232</v>
      </c>
      <c r="R431" s="285">
        <v>1</v>
      </c>
      <c r="S431" s="271" t="s">
        <v>47</v>
      </c>
      <c r="T431" s="286" t="s">
        <v>186</v>
      </c>
      <c r="U431" s="141">
        <f>+G431</f>
        <v>68100000</v>
      </c>
      <c r="V431" s="141">
        <f t="shared" si="7"/>
        <v>68100000</v>
      </c>
      <c r="W431" s="108" t="s">
        <v>49</v>
      </c>
      <c r="X431" s="108" t="s">
        <v>50</v>
      </c>
      <c r="Y431" s="134" t="s">
        <v>51</v>
      </c>
      <c r="Z431" s="135" t="s">
        <v>52</v>
      </c>
      <c r="AA431" s="136" t="s">
        <v>53</v>
      </c>
      <c r="AB431" s="120" t="s">
        <v>1600</v>
      </c>
      <c r="AC431" s="137" t="s">
        <v>55</v>
      </c>
      <c r="AD431" s="112" t="s">
        <v>49</v>
      </c>
      <c r="AE431" s="112" t="s">
        <v>46</v>
      </c>
      <c r="AF431" s="113" t="s">
        <v>56</v>
      </c>
      <c r="AG431" s="113" t="s">
        <v>57</v>
      </c>
      <c r="AH431" s="113" t="s">
        <v>58</v>
      </c>
      <c r="AI431" s="113" t="s">
        <v>59</v>
      </c>
      <c r="AJ431" s="138" t="s">
        <v>60</v>
      </c>
      <c r="AK431" s="138" t="s">
        <v>61</v>
      </c>
    </row>
    <row r="432" spans="1:37" s="139" customFormat="1" ht="62.25" hidden="1" customHeight="1">
      <c r="A432" s="126">
        <v>43202</v>
      </c>
      <c r="B432" s="132" t="str">
        <f>IFERROR(VLOOKUP(A432,[4]Listas!$A$91:$B$107,2,FALSE),"")</f>
        <v>GESTIÓN Y MEJORAMIENTO DE LA INFRAESTRUCTURA Y DOTACIÓN UPN</v>
      </c>
      <c r="C432" s="284" t="s">
        <v>328</v>
      </c>
      <c r="D432" s="126" t="s">
        <v>42</v>
      </c>
      <c r="E432" s="126" t="s">
        <v>43</v>
      </c>
      <c r="F432" s="126" t="s">
        <v>796</v>
      </c>
      <c r="G432" s="142">
        <v>184500000</v>
      </c>
      <c r="H432" s="143">
        <v>17</v>
      </c>
      <c r="I432" s="127" t="str">
        <f>IFERROR(VLOOKUP(H432,[4]Listas!$B$124:$C$141,2,FALSE),"")</f>
        <v>Recursos Estampilla UNAL y Otras Universidades</v>
      </c>
      <c r="J432" s="281" t="s">
        <v>1018</v>
      </c>
      <c r="K432" s="144"/>
      <c r="L432" s="282"/>
      <c r="M432" s="145" t="str">
        <f>"INV-"&amp;A432&amp;"-"&amp;J432</f>
        <v>INV-43202-40</v>
      </c>
      <c r="N432" s="132">
        <v>81101500</v>
      </c>
      <c r="O432" s="283" t="s">
        <v>1579</v>
      </c>
      <c r="P432" s="271" t="s">
        <v>108</v>
      </c>
      <c r="Q432" s="271" t="s">
        <v>108</v>
      </c>
      <c r="R432" s="285">
        <v>1</v>
      </c>
      <c r="S432" s="271" t="s">
        <v>47</v>
      </c>
      <c r="T432" s="133" t="s">
        <v>48</v>
      </c>
      <c r="U432" s="141">
        <f>+G432</f>
        <v>184500000</v>
      </c>
      <c r="V432" s="141">
        <f t="shared" si="7"/>
        <v>184500000</v>
      </c>
      <c r="W432" s="108" t="s">
        <v>49</v>
      </c>
      <c r="X432" s="108" t="s">
        <v>50</v>
      </c>
      <c r="Y432" s="134" t="s">
        <v>51</v>
      </c>
      <c r="Z432" s="135" t="s">
        <v>52</v>
      </c>
      <c r="AA432" s="136" t="s">
        <v>53</v>
      </c>
      <c r="AB432" s="120" t="s">
        <v>1601</v>
      </c>
      <c r="AC432" s="137" t="s">
        <v>55</v>
      </c>
      <c r="AD432" s="112" t="s">
        <v>49</v>
      </c>
      <c r="AE432" s="112" t="s">
        <v>46</v>
      </c>
      <c r="AF432" s="113" t="s">
        <v>56</v>
      </c>
      <c r="AG432" s="113" t="s">
        <v>57</v>
      </c>
      <c r="AH432" s="113" t="s">
        <v>58</v>
      </c>
      <c r="AI432" s="113" t="s">
        <v>59</v>
      </c>
      <c r="AJ432" s="138" t="s">
        <v>60</v>
      </c>
      <c r="AK432" s="138" t="s">
        <v>61</v>
      </c>
    </row>
    <row r="433" spans="1:37" s="139" customFormat="1" ht="47.25" hidden="1" customHeight="1">
      <c r="A433" s="126">
        <v>43202</v>
      </c>
      <c r="B433" s="132" t="str">
        <f>IFERROR(VLOOKUP(A433,[4]Listas!$A$91:$B$107,2,FALSE),"")</f>
        <v>GESTIÓN Y MEJORAMIENTO DE LA INFRAESTRUCTURA Y DOTACIÓN UPN</v>
      </c>
      <c r="C433" s="284" t="s">
        <v>1235</v>
      </c>
      <c r="D433" s="126" t="s">
        <v>42</v>
      </c>
      <c r="E433" s="126" t="s">
        <v>43</v>
      </c>
      <c r="F433" s="126" t="s">
        <v>1382</v>
      </c>
      <c r="G433" s="142">
        <v>33000000</v>
      </c>
      <c r="H433" s="143" t="s">
        <v>210</v>
      </c>
      <c r="I433" s="127" t="str">
        <f>IFERROR(VLOOKUP(H433,[4]Listas!$B$124:$C$141,2,FALSE),"")</f>
        <v>Rendimientos Recursos Nación Inversión</v>
      </c>
      <c r="J433" s="517" t="s">
        <v>1019</v>
      </c>
      <c r="K433" s="520"/>
      <c r="L433" s="538"/>
      <c r="M433" s="421" t="str">
        <f>"INV-"&amp;A433&amp;"-"&amp;J433</f>
        <v>INV-43202-41</v>
      </c>
      <c r="N433" s="526" t="s">
        <v>1580</v>
      </c>
      <c r="O433" s="529" t="s">
        <v>1581</v>
      </c>
      <c r="P433" s="271" t="s">
        <v>232</v>
      </c>
      <c r="Q433" s="271" t="s">
        <v>232</v>
      </c>
      <c r="R433" s="285">
        <v>1</v>
      </c>
      <c r="S433" s="271" t="s">
        <v>47</v>
      </c>
      <c r="T433" s="286" t="s">
        <v>186</v>
      </c>
      <c r="U433" s="514">
        <f>+SUM(G433:G436)</f>
        <v>80000000</v>
      </c>
      <c r="V433" s="514">
        <f t="shared" si="7"/>
        <v>80000000</v>
      </c>
      <c r="W433" s="108" t="s">
        <v>49</v>
      </c>
      <c r="X433" s="108" t="s">
        <v>50</v>
      </c>
      <c r="Y433" s="134" t="s">
        <v>51</v>
      </c>
      <c r="Z433" s="135" t="s">
        <v>52</v>
      </c>
      <c r="AA433" s="136" t="s">
        <v>53</v>
      </c>
      <c r="AB433" s="120" t="s">
        <v>1602</v>
      </c>
      <c r="AC433" s="137" t="s">
        <v>55</v>
      </c>
      <c r="AD433" s="112" t="s">
        <v>49</v>
      </c>
      <c r="AE433" s="112" t="s">
        <v>46</v>
      </c>
      <c r="AF433" s="113" t="s">
        <v>56</v>
      </c>
      <c r="AG433" s="113" t="s">
        <v>57</v>
      </c>
      <c r="AH433" s="113" t="s">
        <v>58</v>
      </c>
      <c r="AI433" s="113" t="s">
        <v>59</v>
      </c>
      <c r="AJ433" s="138" t="s">
        <v>60</v>
      </c>
      <c r="AK433" s="138" t="s">
        <v>61</v>
      </c>
    </row>
    <row r="434" spans="1:37" s="139" customFormat="1" ht="47.25" hidden="1" customHeight="1">
      <c r="A434" s="126">
        <v>43202</v>
      </c>
      <c r="B434" s="132" t="str">
        <f>IFERROR(VLOOKUP(A434,[4]Listas!$A$91:$B$107,2,FALSE),"")</f>
        <v>GESTIÓN Y MEJORAMIENTO DE LA INFRAESTRUCTURA Y DOTACIÓN UPN</v>
      </c>
      <c r="C434" s="284" t="s">
        <v>1235</v>
      </c>
      <c r="D434" s="126" t="s">
        <v>42</v>
      </c>
      <c r="E434" s="126" t="s">
        <v>43</v>
      </c>
      <c r="F434" s="126" t="s">
        <v>1582</v>
      </c>
      <c r="G434" s="142">
        <v>43000000</v>
      </c>
      <c r="H434" s="143" t="s">
        <v>210</v>
      </c>
      <c r="I434" s="127" t="str">
        <f>IFERROR(VLOOKUP(H434,[4]Listas!$B$124:$C$141,2,FALSE),"")</f>
        <v>Rendimientos Recursos Nación Inversión</v>
      </c>
      <c r="J434" s="518"/>
      <c r="K434" s="521"/>
      <c r="L434" s="539"/>
      <c r="M434" s="422"/>
      <c r="N434" s="527"/>
      <c r="O434" s="530"/>
      <c r="P434" s="271" t="s">
        <v>232</v>
      </c>
      <c r="Q434" s="271" t="s">
        <v>232</v>
      </c>
      <c r="R434" s="285">
        <v>1</v>
      </c>
      <c r="S434" s="271" t="s">
        <v>47</v>
      </c>
      <c r="T434" s="286" t="s">
        <v>186</v>
      </c>
      <c r="U434" s="515"/>
      <c r="V434" s="515"/>
      <c r="W434" s="108" t="s">
        <v>49</v>
      </c>
      <c r="X434" s="108" t="s">
        <v>50</v>
      </c>
      <c r="Y434" s="134" t="s">
        <v>51</v>
      </c>
      <c r="Z434" s="135" t="s">
        <v>52</v>
      </c>
      <c r="AA434" s="136" t="s">
        <v>53</v>
      </c>
      <c r="AB434" s="120" t="s">
        <v>1583</v>
      </c>
      <c r="AC434" s="137" t="s">
        <v>55</v>
      </c>
      <c r="AD434" s="112" t="s">
        <v>49</v>
      </c>
      <c r="AE434" s="112" t="s">
        <v>46</v>
      </c>
      <c r="AF434" s="113" t="s">
        <v>56</v>
      </c>
      <c r="AG434" s="113" t="s">
        <v>57</v>
      </c>
      <c r="AH434" s="113" t="s">
        <v>58</v>
      </c>
      <c r="AI434" s="113" t="s">
        <v>59</v>
      </c>
      <c r="AJ434" s="138" t="s">
        <v>60</v>
      </c>
      <c r="AK434" s="138" t="s">
        <v>61</v>
      </c>
    </row>
    <row r="435" spans="1:37" s="139" customFormat="1" ht="47.25" hidden="1" customHeight="1">
      <c r="A435" s="126">
        <v>43202</v>
      </c>
      <c r="B435" s="132" t="str">
        <f>IFERROR(VLOOKUP(A435,[4]Listas!$A$91:$B$107,2,FALSE),"")</f>
        <v>GESTIÓN Y MEJORAMIENTO DE LA INFRAESTRUCTURA Y DOTACIÓN UPN</v>
      </c>
      <c r="C435" s="284" t="s">
        <v>1235</v>
      </c>
      <c r="D435" s="126" t="s">
        <v>42</v>
      </c>
      <c r="E435" s="126" t="s">
        <v>43</v>
      </c>
      <c r="F435" s="126" t="s">
        <v>1582</v>
      </c>
      <c r="G435" s="142">
        <v>3000000</v>
      </c>
      <c r="H435" s="143" t="s">
        <v>1513</v>
      </c>
      <c r="I435" s="132" t="s">
        <v>1514</v>
      </c>
      <c r="J435" s="518"/>
      <c r="K435" s="521"/>
      <c r="L435" s="539"/>
      <c r="M435" s="422"/>
      <c r="N435" s="527"/>
      <c r="O435" s="530"/>
      <c r="P435" s="271" t="s">
        <v>232</v>
      </c>
      <c r="Q435" s="271" t="s">
        <v>232</v>
      </c>
      <c r="R435" s="285">
        <v>1</v>
      </c>
      <c r="S435" s="271" t="s">
        <v>47</v>
      </c>
      <c r="T435" s="286" t="s">
        <v>186</v>
      </c>
      <c r="U435" s="515"/>
      <c r="V435" s="515"/>
      <c r="W435" s="108" t="s">
        <v>49</v>
      </c>
      <c r="X435" s="108" t="s">
        <v>50</v>
      </c>
      <c r="Y435" s="134" t="s">
        <v>51</v>
      </c>
      <c r="Z435" s="135" t="s">
        <v>52</v>
      </c>
      <c r="AA435" s="136" t="s">
        <v>53</v>
      </c>
      <c r="AB435" s="120" t="s">
        <v>1584</v>
      </c>
      <c r="AC435" s="137" t="s">
        <v>55</v>
      </c>
      <c r="AD435" s="112" t="s">
        <v>49</v>
      </c>
      <c r="AE435" s="112" t="s">
        <v>46</v>
      </c>
      <c r="AF435" s="113" t="s">
        <v>56</v>
      </c>
      <c r="AG435" s="113" t="s">
        <v>57</v>
      </c>
      <c r="AH435" s="113" t="s">
        <v>58</v>
      </c>
      <c r="AI435" s="113" t="s">
        <v>59</v>
      </c>
      <c r="AJ435" s="138" t="s">
        <v>60</v>
      </c>
      <c r="AK435" s="138" t="s">
        <v>61</v>
      </c>
    </row>
    <row r="436" spans="1:37" s="139" customFormat="1" ht="47.25" hidden="1" customHeight="1">
      <c r="A436" s="126">
        <v>43202</v>
      </c>
      <c r="B436" s="132" t="str">
        <f>IFERROR(VLOOKUP(A436,[4]Listas!$A$91:$B$107,2,FALSE),"")</f>
        <v>GESTIÓN Y MEJORAMIENTO DE LA INFRAESTRUCTURA Y DOTACIÓN UPN</v>
      </c>
      <c r="C436" s="284" t="s">
        <v>1235</v>
      </c>
      <c r="D436" s="126" t="s">
        <v>42</v>
      </c>
      <c r="E436" s="126" t="s">
        <v>43</v>
      </c>
      <c r="F436" s="134" t="s">
        <v>1259</v>
      </c>
      <c r="G436" s="142">
        <v>1000000</v>
      </c>
      <c r="H436" s="143" t="s">
        <v>1513</v>
      </c>
      <c r="I436" s="132" t="s">
        <v>1514</v>
      </c>
      <c r="J436" s="519"/>
      <c r="K436" s="522"/>
      <c r="L436" s="540"/>
      <c r="M436" s="423"/>
      <c r="N436" s="528"/>
      <c r="O436" s="531"/>
      <c r="P436" s="271" t="s">
        <v>232</v>
      </c>
      <c r="Q436" s="271" t="s">
        <v>232</v>
      </c>
      <c r="R436" s="285">
        <v>1</v>
      </c>
      <c r="S436" s="271" t="s">
        <v>47</v>
      </c>
      <c r="T436" s="286" t="s">
        <v>186</v>
      </c>
      <c r="U436" s="516"/>
      <c r="V436" s="516"/>
      <c r="W436" s="108" t="s">
        <v>49</v>
      </c>
      <c r="X436" s="108" t="s">
        <v>50</v>
      </c>
      <c r="Y436" s="134" t="s">
        <v>51</v>
      </c>
      <c r="Z436" s="135" t="s">
        <v>52</v>
      </c>
      <c r="AA436" s="136" t="s">
        <v>53</v>
      </c>
      <c r="AB436" s="120" t="s">
        <v>1585</v>
      </c>
      <c r="AC436" s="137" t="s">
        <v>55</v>
      </c>
      <c r="AD436" s="112" t="s">
        <v>49</v>
      </c>
      <c r="AE436" s="112" t="s">
        <v>46</v>
      </c>
      <c r="AF436" s="113" t="s">
        <v>56</v>
      </c>
      <c r="AG436" s="113" t="s">
        <v>57</v>
      </c>
      <c r="AH436" s="113" t="s">
        <v>58</v>
      </c>
      <c r="AI436" s="113" t="s">
        <v>59</v>
      </c>
      <c r="AJ436" s="138" t="s">
        <v>60</v>
      </c>
      <c r="AK436" s="138" t="s">
        <v>61</v>
      </c>
    </row>
    <row r="437" spans="1:37" s="139" customFormat="1" ht="62.25" hidden="1" customHeight="1">
      <c r="A437" s="126">
        <v>43202</v>
      </c>
      <c r="B437" s="132" t="str">
        <f>IFERROR(VLOOKUP(A437,[4]Listas!$A$91:$B$107,2,FALSE),"")</f>
        <v>GESTIÓN Y MEJORAMIENTO DE LA INFRAESTRUCTURA Y DOTACIÓN UPN</v>
      </c>
      <c r="C437" s="284" t="s">
        <v>1235</v>
      </c>
      <c r="D437" s="126" t="s">
        <v>42</v>
      </c>
      <c r="E437" s="126" t="s">
        <v>43</v>
      </c>
      <c r="F437" s="134" t="s">
        <v>1382</v>
      </c>
      <c r="G437" s="142">
        <v>5615534</v>
      </c>
      <c r="H437" s="126">
        <v>10.029999999999999</v>
      </c>
      <c r="I437" s="132" t="str">
        <f>IFERROR(VLOOKUP(H437,[4]Listas!$B$124:$C$141,2,FALSE),"")</f>
        <v>Aportes de la Nación - Inversión Recurso SUE-PFC</v>
      </c>
      <c r="J437" s="281" t="s">
        <v>1020</v>
      </c>
      <c r="K437" s="144"/>
      <c r="L437" s="282"/>
      <c r="M437" s="145" t="str">
        <f t="shared" ref="M437:M442" si="10">"INV-"&amp;A437&amp;"-"&amp;J437</f>
        <v>INV-43202-42</v>
      </c>
      <c r="N437" s="188" t="s">
        <v>1603</v>
      </c>
      <c r="O437" s="284" t="s">
        <v>1604</v>
      </c>
      <c r="P437" s="271" t="s">
        <v>232</v>
      </c>
      <c r="Q437" s="271" t="s">
        <v>232</v>
      </c>
      <c r="R437" s="285">
        <v>1</v>
      </c>
      <c r="S437" s="271" t="s">
        <v>47</v>
      </c>
      <c r="T437" s="286" t="s">
        <v>186</v>
      </c>
      <c r="U437" s="141">
        <f>+G437</f>
        <v>5615534</v>
      </c>
      <c r="V437" s="141">
        <f t="shared" si="7"/>
        <v>5615534</v>
      </c>
      <c r="W437" s="108" t="s">
        <v>49</v>
      </c>
      <c r="X437" s="108" t="s">
        <v>50</v>
      </c>
      <c r="Y437" s="134" t="s">
        <v>51</v>
      </c>
      <c r="Z437" s="135" t="s">
        <v>52</v>
      </c>
      <c r="AA437" s="136" t="s">
        <v>53</v>
      </c>
      <c r="AB437" s="120" t="s">
        <v>1585</v>
      </c>
      <c r="AC437" s="137" t="s">
        <v>55</v>
      </c>
      <c r="AD437" s="112" t="s">
        <v>49</v>
      </c>
      <c r="AE437" s="112" t="s">
        <v>46</v>
      </c>
      <c r="AF437" s="113" t="s">
        <v>56</v>
      </c>
      <c r="AG437" s="113" t="s">
        <v>57</v>
      </c>
      <c r="AH437" s="113" t="s">
        <v>58</v>
      </c>
      <c r="AI437" s="113" t="s">
        <v>59</v>
      </c>
      <c r="AJ437" s="138" t="s">
        <v>60</v>
      </c>
      <c r="AK437" s="138" t="s">
        <v>61</v>
      </c>
    </row>
    <row r="438" spans="1:37" s="139" customFormat="1" ht="62.25" hidden="1" customHeight="1">
      <c r="A438" s="126">
        <v>43202</v>
      </c>
      <c r="B438" s="132" t="str">
        <f>IFERROR(VLOOKUP(A438,[4]Listas!$A$91:$B$107,2,FALSE),"")</f>
        <v>GESTIÓN Y MEJORAMIENTO DE LA INFRAESTRUCTURA Y DOTACIÓN UPN</v>
      </c>
      <c r="C438" s="284" t="s">
        <v>1368</v>
      </c>
      <c r="D438" s="126" t="s">
        <v>42</v>
      </c>
      <c r="E438" s="126" t="s">
        <v>43</v>
      </c>
      <c r="F438" s="126" t="s">
        <v>62</v>
      </c>
      <c r="G438" s="142">
        <v>40000000</v>
      </c>
      <c r="H438" s="126">
        <v>10.029999999999999</v>
      </c>
      <c r="I438" s="132" t="str">
        <f>IFERROR(VLOOKUP(H438,[4]Listas!$B$124:$C$141,2,FALSE),"")</f>
        <v>Aportes de la Nación - Inversión Recurso SUE-PFC</v>
      </c>
      <c r="J438" s="281" t="s">
        <v>1021</v>
      </c>
      <c r="K438" s="144"/>
      <c r="L438" s="282"/>
      <c r="M438" s="145" t="str">
        <f t="shared" si="10"/>
        <v>INV-43202-43</v>
      </c>
      <c r="N438" s="132" t="s">
        <v>329</v>
      </c>
      <c r="O438" s="284" t="s">
        <v>1605</v>
      </c>
      <c r="P438" s="271" t="s">
        <v>232</v>
      </c>
      <c r="Q438" s="271" t="s">
        <v>232</v>
      </c>
      <c r="R438" s="285">
        <v>2</v>
      </c>
      <c r="S438" s="271" t="s">
        <v>47</v>
      </c>
      <c r="T438" s="286" t="s">
        <v>186</v>
      </c>
      <c r="U438" s="141">
        <f>+G438</f>
        <v>40000000</v>
      </c>
      <c r="V438" s="141">
        <f t="shared" si="7"/>
        <v>40000000</v>
      </c>
      <c r="W438" s="108" t="s">
        <v>49</v>
      </c>
      <c r="X438" s="108" t="s">
        <v>50</v>
      </c>
      <c r="Y438" s="134" t="s">
        <v>51</v>
      </c>
      <c r="Z438" s="135" t="s">
        <v>52</v>
      </c>
      <c r="AA438" s="136" t="s">
        <v>53</v>
      </c>
      <c r="AB438" s="120" t="s">
        <v>1585</v>
      </c>
      <c r="AC438" s="137" t="s">
        <v>55</v>
      </c>
      <c r="AD438" s="112" t="s">
        <v>49</v>
      </c>
      <c r="AE438" s="112" t="s">
        <v>46</v>
      </c>
      <c r="AF438" s="113" t="s">
        <v>56</v>
      </c>
      <c r="AG438" s="113" t="s">
        <v>57</v>
      </c>
      <c r="AH438" s="113" t="s">
        <v>58</v>
      </c>
      <c r="AI438" s="113" t="s">
        <v>59</v>
      </c>
      <c r="AJ438" s="138" t="s">
        <v>60</v>
      </c>
      <c r="AK438" s="138" t="s">
        <v>61</v>
      </c>
    </row>
    <row r="439" spans="1:37" s="139" customFormat="1" ht="62.25" hidden="1" customHeight="1">
      <c r="A439" s="126">
        <v>43202</v>
      </c>
      <c r="B439" s="132" t="str">
        <f>IFERROR(VLOOKUP(A439,[4]Listas!$A$91:$B$107,2,FALSE),"")</f>
        <v>GESTIÓN Y MEJORAMIENTO DE LA INFRAESTRUCTURA Y DOTACIÓN UPN</v>
      </c>
      <c r="C439" s="284" t="s">
        <v>1368</v>
      </c>
      <c r="D439" s="126" t="s">
        <v>42</v>
      </c>
      <c r="E439" s="126" t="s">
        <v>43</v>
      </c>
      <c r="F439" s="126" t="s">
        <v>62</v>
      </c>
      <c r="G439" s="142">
        <v>55304578</v>
      </c>
      <c r="H439" s="126">
        <v>10.029999999999999</v>
      </c>
      <c r="I439" s="132" t="str">
        <f>IFERROR(VLOOKUP(H439,[4]Listas!$B$124:$C$141,2,FALSE),"")</f>
        <v>Aportes de la Nación - Inversión Recurso SUE-PFC</v>
      </c>
      <c r="J439" s="281" t="s">
        <v>1022</v>
      </c>
      <c r="K439" s="144"/>
      <c r="L439" s="282"/>
      <c r="M439" s="145" t="str">
        <f t="shared" si="10"/>
        <v>INV-43202-44</v>
      </c>
      <c r="N439" s="132" t="s">
        <v>1511</v>
      </c>
      <c r="O439" s="284" t="s">
        <v>1606</v>
      </c>
      <c r="P439" s="271" t="s">
        <v>232</v>
      </c>
      <c r="Q439" s="271" t="s">
        <v>232</v>
      </c>
      <c r="R439" s="285">
        <v>1</v>
      </c>
      <c r="S439" s="271" t="s">
        <v>47</v>
      </c>
      <c r="T439" s="286" t="s">
        <v>186</v>
      </c>
      <c r="U439" s="141">
        <f>+G439</f>
        <v>55304578</v>
      </c>
      <c r="V439" s="141">
        <f t="shared" si="7"/>
        <v>55304578</v>
      </c>
      <c r="W439" s="108" t="s">
        <v>49</v>
      </c>
      <c r="X439" s="108" t="s">
        <v>50</v>
      </c>
      <c r="Y439" s="134" t="s">
        <v>51</v>
      </c>
      <c r="Z439" s="135" t="s">
        <v>52</v>
      </c>
      <c r="AA439" s="136" t="s">
        <v>53</v>
      </c>
      <c r="AB439" s="120" t="s">
        <v>1585</v>
      </c>
      <c r="AC439" s="137" t="s">
        <v>55</v>
      </c>
      <c r="AD439" s="112" t="s">
        <v>49</v>
      </c>
      <c r="AE439" s="112" t="s">
        <v>46</v>
      </c>
      <c r="AF439" s="113" t="s">
        <v>56</v>
      </c>
      <c r="AG439" s="113" t="s">
        <v>57</v>
      </c>
      <c r="AH439" s="113" t="s">
        <v>58</v>
      </c>
      <c r="AI439" s="113" t="s">
        <v>59</v>
      </c>
      <c r="AJ439" s="138" t="s">
        <v>60</v>
      </c>
      <c r="AK439" s="138" t="s">
        <v>61</v>
      </c>
    </row>
    <row r="440" spans="1:37" s="139" customFormat="1" ht="62.25" hidden="1" customHeight="1">
      <c r="A440" s="126">
        <v>43202</v>
      </c>
      <c r="B440" s="132" t="str">
        <f>IFERROR(VLOOKUP(A440,[4]Listas!$A$91:$B$107,2,FALSE),"")</f>
        <v>GESTIÓN Y MEJORAMIENTO DE LA INFRAESTRUCTURA Y DOTACIÓN UPN</v>
      </c>
      <c r="C440" s="284" t="s">
        <v>1368</v>
      </c>
      <c r="D440" s="126" t="s">
        <v>42</v>
      </c>
      <c r="E440" s="126" t="s">
        <v>43</v>
      </c>
      <c r="F440" s="126" t="s">
        <v>62</v>
      </c>
      <c r="G440" s="142">
        <v>71472965</v>
      </c>
      <c r="H440" s="126">
        <v>10.029999999999999</v>
      </c>
      <c r="I440" s="132" t="str">
        <f>IFERROR(VLOOKUP(H440,[4]Listas!$B$124:$C$141,2,FALSE),"")</f>
        <v>Aportes de la Nación - Inversión Recurso SUE-PFC</v>
      </c>
      <c r="J440" s="281" t="s">
        <v>1023</v>
      </c>
      <c r="K440" s="144"/>
      <c r="L440" s="282"/>
      <c r="M440" s="145" t="str">
        <f t="shared" si="10"/>
        <v>INV-43202-45</v>
      </c>
      <c r="N440" s="132" t="s">
        <v>1607</v>
      </c>
      <c r="O440" s="284" t="s">
        <v>1608</v>
      </c>
      <c r="P440" s="271" t="s">
        <v>232</v>
      </c>
      <c r="Q440" s="271" t="s">
        <v>1660</v>
      </c>
      <c r="R440" s="285">
        <v>2</v>
      </c>
      <c r="S440" s="271" t="s">
        <v>47</v>
      </c>
      <c r="T440" s="286" t="s">
        <v>186</v>
      </c>
      <c r="U440" s="141">
        <f>+G440</f>
        <v>71472965</v>
      </c>
      <c r="V440" s="141">
        <f t="shared" si="7"/>
        <v>71472965</v>
      </c>
      <c r="W440" s="108" t="s">
        <v>49</v>
      </c>
      <c r="X440" s="108" t="s">
        <v>50</v>
      </c>
      <c r="Y440" s="134" t="s">
        <v>51</v>
      </c>
      <c r="Z440" s="135" t="s">
        <v>52</v>
      </c>
      <c r="AA440" s="136" t="s">
        <v>53</v>
      </c>
      <c r="AB440" s="120" t="s">
        <v>1585</v>
      </c>
      <c r="AC440" s="137" t="s">
        <v>55</v>
      </c>
      <c r="AD440" s="112" t="s">
        <v>49</v>
      </c>
      <c r="AE440" s="112" t="s">
        <v>46</v>
      </c>
      <c r="AF440" s="113" t="s">
        <v>56</v>
      </c>
      <c r="AG440" s="113" t="s">
        <v>57</v>
      </c>
      <c r="AH440" s="113" t="s">
        <v>58</v>
      </c>
      <c r="AI440" s="113" t="s">
        <v>59</v>
      </c>
      <c r="AJ440" s="138" t="s">
        <v>60</v>
      </c>
      <c r="AK440" s="138" t="s">
        <v>61</v>
      </c>
    </row>
    <row r="441" spans="1:37" s="139" customFormat="1" ht="62.25" hidden="1" customHeight="1">
      <c r="A441" s="126">
        <v>43202</v>
      </c>
      <c r="B441" s="132" t="str">
        <f>IFERROR(VLOOKUP(A441,[4]Listas!$A$91:$B$107,2,FALSE),"")</f>
        <v>GESTIÓN Y MEJORAMIENTO DE LA INFRAESTRUCTURA Y DOTACIÓN UPN</v>
      </c>
      <c r="C441" s="284" t="s">
        <v>1368</v>
      </c>
      <c r="D441" s="126" t="s">
        <v>42</v>
      </c>
      <c r="E441" s="126" t="s">
        <v>43</v>
      </c>
      <c r="F441" s="126" t="s">
        <v>1629</v>
      </c>
      <c r="G441" s="142">
        <v>13352555</v>
      </c>
      <c r="H441" s="126" t="s">
        <v>239</v>
      </c>
      <c r="I441" s="127" t="str">
        <f>IFERROR(VLOOKUP(H441,[4]Listas!$B$124:$C$141,2,FALSE),"")</f>
        <v>Recursos del Balance - Propios</v>
      </c>
      <c r="J441" s="281" t="s">
        <v>1024</v>
      </c>
      <c r="K441" s="144"/>
      <c r="L441" s="282"/>
      <c r="M441" s="145" t="str">
        <f t="shared" si="10"/>
        <v>INV-43202-46</v>
      </c>
      <c r="N441" s="132" t="s">
        <v>84</v>
      </c>
      <c r="O441" s="284" t="s">
        <v>1630</v>
      </c>
      <c r="P441" s="271" t="s">
        <v>232</v>
      </c>
      <c r="Q441" s="271" t="s">
        <v>232</v>
      </c>
      <c r="R441" s="285">
        <v>1</v>
      </c>
      <c r="S441" s="271" t="s">
        <v>47</v>
      </c>
      <c r="T441" s="286" t="s">
        <v>186</v>
      </c>
      <c r="U441" s="141">
        <f>+G441</f>
        <v>13352555</v>
      </c>
      <c r="V441" s="141">
        <f t="shared" si="7"/>
        <v>13352555</v>
      </c>
      <c r="W441" s="108" t="s">
        <v>49</v>
      </c>
      <c r="X441" s="108" t="s">
        <v>50</v>
      </c>
      <c r="Y441" s="134" t="s">
        <v>51</v>
      </c>
      <c r="Z441" s="135" t="s">
        <v>52</v>
      </c>
      <c r="AA441" s="136" t="s">
        <v>53</v>
      </c>
      <c r="AB441" s="120" t="s">
        <v>1631</v>
      </c>
      <c r="AC441" s="137" t="s">
        <v>55</v>
      </c>
      <c r="AD441" s="112" t="s">
        <v>49</v>
      </c>
      <c r="AE441" s="112" t="s">
        <v>46</v>
      </c>
      <c r="AF441" s="113" t="s">
        <v>56</v>
      </c>
      <c r="AG441" s="113" t="s">
        <v>57</v>
      </c>
      <c r="AH441" s="113" t="s">
        <v>58</v>
      </c>
      <c r="AI441" s="113" t="s">
        <v>59</v>
      </c>
      <c r="AJ441" s="138" t="s">
        <v>60</v>
      </c>
      <c r="AK441" s="138" t="s">
        <v>61</v>
      </c>
    </row>
    <row r="442" spans="1:37" s="139" customFormat="1" ht="62.25" hidden="1" customHeight="1">
      <c r="A442" s="126">
        <v>43202</v>
      </c>
      <c r="B442" s="132" t="str">
        <f>IFERROR(VLOOKUP(A442,[4]Listas!$A$91:$B$107,2,FALSE),"")</f>
        <v>GESTIÓN Y MEJORAMIENTO DE LA INFRAESTRUCTURA Y DOTACIÓN UPN</v>
      </c>
      <c r="C442" s="284" t="s">
        <v>1235</v>
      </c>
      <c r="D442" s="126" t="s">
        <v>42</v>
      </c>
      <c r="E442" s="126" t="s">
        <v>43</v>
      </c>
      <c r="F442" s="126" t="s">
        <v>1572</v>
      </c>
      <c r="G442" s="142">
        <v>76874000</v>
      </c>
      <c r="H442" s="126">
        <v>10.029999999999999</v>
      </c>
      <c r="I442" s="127" t="str">
        <f>IFERROR(VLOOKUP(H442,[4]Listas!$B$124:$C$141,2,FALSE),"")</f>
        <v>Aportes de la Nación - Inversión Recurso SUE-PFC</v>
      </c>
      <c r="J442" s="517" t="s">
        <v>1025</v>
      </c>
      <c r="K442" s="520"/>
      <c r="L442" s="538"/>
      <c r="M442" s="421" t="str">
        <f t="shared" si="10"/>
        <v>INV-43202-47</v>
      </c>
      <c r="N442" s="526" t="s">
        <v>1685</v>
      </c>
      <c r="O442" s="529" t="s">
        <v>1686</v>
      </c>
      <c r="P442" s="271" t="s">
        <v>1660</v>
      </c>
      <c r="Q442" s="271" t="s">
        <v>1660</v>
      </c>
      <c r="R442" s="285">
        <v>2</v>
      </c>
      <c r="S442" s="271" t="s">
        <v>47</v>
      </c>
      <c r="T442" s="286" t="s">
        <v>186</v>
      </c>
      <c r="U442" s="514">
        <f>+SUM(G442:G444)</f>
        <v>109758460</v>
      </c>
      <c r="V442" s="514">
        <f t="shared" si="7"/>
        <v>109758460</v>
      </c>
      <c r="W442" s="108" t="s">
        <v>49</v>
      </c>
      <c r="X442" s="108" t="s">
        <v>50</v>
      </c>
      <c r="Y442" s="134" t="s">
        <v>51</v>
      </c>
      <c r="Z442" s="135" t="s">
        <v>52</v>
      </c>
      <c r="AA442" s="136" t="s">
        <v>53</v>
      </c>
      <c r="AB442" s="120" t="s">
        <v>1631</v>
      </c>
      <c r="AC442" s="137" t="s">
        <v>55</v>
      </c>
      <c r="AD442" s="112" t="s">
        <v>49</v>
      </c>
      <c r="AE442" s="112" t="s">
        <v>46</v>
      </c>
      <c r="AF442" s="113" t="s">
        <v>56</v>
      </c>
      <c r="AG442" s="113" t="s">
        <v>57</v>
      </c>
      <c r="AH442" s="113" t="s">
        <v>58</v>
      </c>
      <c r="AI442" s="113" t="s">
        <v>59</v>
      </c>
      <c r="AJ442" s="138" t="s">
        <v>60</v>
      </c>
      <c r="AK442" s="138" t="s">
        <v>61</v>
      </c>
    </row>
    <row r="443" spans="1:37" s="139" customFormat="1" ht="62.25" hidden="1" customHeight="1">
      <c r="A443" s="126">
        <v>43202</v>
      </c>
      <c r="B443" s="132" t="str">
        <f>IFERROR(VLOOKUP(A443,[4]Listas!$A$91:$B$107,2,FALSE),"")</f>
        <v>GESTIÓN Y MEJORAMIENTO DE LA INFRAESTRUCTURA Y DOTACIÓN UPN</v>
      </c>
      <c r="C443" s="284" t="s">
        <v>1235</v>
      </c>
      <c r="D443" s="126" t="s">
        <v>42</v>
      </c>
      <c r="E443" s="126" t="s">
        <v>43</v>
      </c>
      <c r="F443" s="126" t="s">
        <v>1239</v>
      </c>
      <c r="G443" s="142">
        <v>23012220</v>
      </c>
      <c r="H443" s="126">
        <v>10.029999999999999</v>
      </c>
      <c r="I443" s="127" t="str">
        <f>IFERROR(VLOOKUP(H443,[4]Listas!$B$124:$C$141,2,FALSE),"")</f>
        <v>Aportes de la Nación - Inversión Recurso SUE-PFC</v>
      </c>
      <c r="J443" s="518"/>
      <c r="K443" s="521"/>
      <c r="L443" s="539"/>
      <c r="M443" s="422"/>
      <c r="N443" s="527"/>
      <c r="O443" s="530"/>
      <c r="P443" s="271" t="s">
        <v>1660</v>
      </c>
      <c r="Q443" s="271" t="s">
        <v>1660</v>
      </c>
      <c r="R443" s="285">
        <v>2</v>
      </c>
      <c r="S443" s="271" t="s">
        <v>47</v>
      </c>
      <c r="T443" s="286" t="s">
        <v>186</v>
      </c>
      <c r="U443" s="515"/>
      <c r="V443" s="515"/>
      <c r="W443" s="108" t="s">
        <v>49</v>
      </c>
      <c r="X443" s="108" t="s">
        <v>50</v>
      </c>
      <c r="Y443" s="134" t="s">
        <v>51</v>
      </c>
      <c r="Z443" s="135" t="s">
        <v>52</v>
      </c>
      <c r="AA443" s="136" t="s">
        <v>53</v>
      </c>
      <c r="AB443" s="120" t="s">
        <v>1631</v>
      </c>
      <c r="AC443" s="137" t="s">
        <v>55</v>
      </c>
      <c r="AD443" s="112" t="s">
        <v>49</v>
      </c>
      <c r="AE443" s="112" t="s">
        <v>46</v>
      </c>
      <c r="AF443" s="113" t="s">
        <v>56</v>
      </c>
      <c r="AG443" s="113" t="s">
        <v>57</v>
      </c>
      <c r="AH443" s="113" t="s">
        <v>58</v>
      </c>
      <c r="AI443" s="113" t="s">
        <v>59</v>
      </c>
      <c r="AJ443" s="138" t="s">
        <v>60</v>
      </c>
      <c r="AK443" s="138" t="s">
        <v>61</v>
      </c>
    </row>
    <row r="444" spans="1:37" s="139" customFormat="1" ht="62.25" hidden="1" customHeight="1">
      <c r="A444" s="126">
        <v>43202</v>
      </c>
      <c r="B444" s="132" t="str">
        <f>IFERROR(VLOOKUP(A444,[4]Listas!$A$91:$B$107,2,FALSE),"")</f>
        <v>GESTIÓN Y MEJORAMIENTO DE LA INFRAESTRUCTURA Y DOTACIÓN UPN</v>
      </c>
      <c r="C444" s="284" t="s">
        <v>1235</v>
      </c>
      <c r="D444" s="126" t="s">
        <v>42</v>
      </c>
      <c r="E444" s="126" t="s">
        <v>43</v>
      </c>
      <c r="F444" s="126" t="s">
        <v>1236</v>
      </c>
      <c r="G444" s="142">
        <v>9872240</v>
      </c>
      <c r="H444" s="126">
        <v>10.029999999999999</v>
      </c>
      <c r="I444" s="127" t="str">
        <f>IFERROR(VLOOKUP(H444,[4]Listas!$B$124:$C$141,2,FALSE),"")</f>
        <v>Aportes de la Nación - Inversión Recurso SUE-PFC</v>
      </c>
      <c r="J444" s="519"/>
      <c r="K444" s="522"/>
      <c r="L444" s="540"/>
      <c r="M444" s="423"/>
      <c r="N444" s="528"/>
      <c r="O444" s="531"/>
      <c r="P444" s="271" t="s">
        <v>1660</v>
      </c>
      <c r="Q444" s="271" t="s">
        <v>1660</v>
      </c>
      <c r="R444" s="285">
        <v>2</v>
      </c>
      <c r="S444" s="271" t="s">
        <v>47</v>
      </c>
      <c r="T444" s="286" t="s">
        <v>186</v>
      </c>
      <c r="U444" s="516"/>
      <c r="V444" s="516"/>
      <c r="W444" s="108" t="s">
        <v>49</v>
      </c>
      <c r="X444" s="108" t="s">
        <v>50</v>
      </c>
      <c r="Y444" s="134" t="s">
        <v>51</v>
      </c>
      <c r="Z444" s="135" t="s">
        <v>52</v>
      </c>
      <c r="AA444" s="136" t="s">
        <v>53</v>
      </c>
      <c r="AB444" s="120" t="s">
        <v>1631</v>
      </c>
      <c r="AC444" s="137" t="s">
        <v>55</v>
      </c>
      <c r="AD444" s="112" t="s">
        <v>49</v>
      </c>
      <c r="AE444" s="112" t="s">
        <v>46</v>
      </c>
      <c r="AF444" s="113" t="s">
        <v>56</v>
      </c>
      <c r="AG444" s="113" t="s">
        <v>57</v>
      </c>
      <c r="AH444" s="113" t="s">
        <v>58</v>
      </c>
      <c r="AI444" s="113" t="s">
        <v>59</v>
      </c>
      <c r="AJ444" s="138" t="s">
        <v>60</v>
      </c>
      <c r="AK444" s="138" t="s">
        <v>61</v>
      </c>
    </row>
    <row r="445" spans="1:37" s="139" customFormat="1" ht="62.25" hidden="1" customHeight="1">
      <c r="A445" s="126">
        <v>43202</v>
      </c>
      <c r="B445" s="132" t="str">
        <f>IFERROR(VLOOKUP(A445,[4]Listas!$A$91:$B$107,2,FALSE),"")</f>
        <v>GESTIÓN Y MEJORAMIENTO DE LA INFRAESTRUCTURA Y DOTACIÓN UPN</v>
      </c>
      <c r="C445" s="284" t="s">
        <v>1235</v>
      </c>
      <c r="D445" s="126" t="s">
        <v>42</v>
      </c>
      <c r="E445" s="126" t="s">
        <v>43</v>
      </c>
      <c r="F445" s="126" t="s">
        <v>827</v>
      </c>
      <c r="G445" s="142">
        <v>6902000</v>
      </c>
      <c r="H445" s="143" t="s">
        <v>1248</v>
      </c>
      <c r="I445" s="127" t="str">
        <f>IFERROR(VLOOKUP(H445,[4]Listas!$B$124:$C$141,2,FALSE),"")</f>
        <v>Recursos del Balance - Inversión - PFC-SUE</v>
      </c>
      <c r="J445" s="517" t="s">
        <v>1026</v>
      </c>
      <c r="K445" s="520"/>
      <c r="L445" s="538"/>
      <c r="M445" s="421" t="str">
        <f>"INV-"&amp;A445&amp;"-"&amp;J445</f>
        <v>INV-43202-48</v>
      </c>
      <c r="N445" s="526" t="s">
        <v>1691</v>
      </c>
      <c r="O445" s="529" t="s">
        <v>1687</v>
      </c>
      <c r="P445" s="271" t="s">
        <v>1660</v>
      </c>
      <c r="Q445" s="271" t="s">
        <v>1660</v>
      </c>
      <c r="R445" s="285">
        <v>2</v>
      </c>
      <c r="S445" s="271" t="s">
        <v>47</v>
      </c>
      <c r="T445" s="286" t="s">
        <v>186</v>
      </c>
      <c r="U445" s="514">
        <f>+SUM(G445:G447)</f>
        <v>21681800</v>
      </c>
      <c r="V445" s="514">
        <f t="shared" si="7"/>
        <v>21681800</v>
      </c>
      <c r="W445" s="108" t="s">
        <v>49</v>
      </c>
      <c r="X445" s="108" t="s">
        <v>50</v>
      </c>
      <c r="Y445" s="134" t="s">
        <v>51</v>
      </c>
      <c r="Z445" s="135" t="s">
        <v>52</v>
      </c>
      <c r="AA445" s="136" t="s">
        <v>53</v>
      </c>
      <c r="AB445" s="120" t="s">
        <v>1631</v>
      </c>
      <c r="AC445" s="137" t="s">
        <v>55</v>
      </c>
      <c r="AD445" s="112" t="s">
        <v>49</v>
      </c>
      <c r="AE445" s="112" t="s">
        <v>46</v>
      </c>
      <c r="AF445" s="113" t="s">
        <v>56</v>
      </c>
      <c r="AG445" s="113" t="s">
        <v>57</v>
      </c>
      <c r="AH445" s="113" t="s">
        <v>58</v>
      </c>
      <c r="AI445" s="113" t="s">
        <v>59</v>
      </c>
      <c r="AJ445" s="138" t="s">
        <v>60</v>
      </c>
      <c r="AK445" s="138" t="s">
        <v>61</v>
      </c>
    </row>
    <row r="446" spans="1:37" s="139" customFormat="1" ht="87.75" hidden="1" customHeight="1">
      <c r="A446" s="126">
        <v>43202</v>
      </c>
      <c r="B446" s="132" t="str">
        <f>IFERROR(VLOOKUP(A446,[4]Listas!$A$91:$B$107,2,FALSE),"")</f>
        <v>GESTIÓN Y MEJORAMIENTO DE LA INFRAESTRUCTURA Y DOTACIÓN UPN</v>
      </c>
      <c r="C446" s="284" t="s">
        <v>1235</v>
      </c>
      <c r="D446" s="126" t="s">
        <v>42</v>
      </c>
      <c r="E446" s="126" t="s">
        <v>43</v>
      </c>
      <c r="F446" s="134" t="s">
        <v>1259</v>
      </c>
      <c r="G446" s="142">
        <v>737800</v>
      </c>
      <c r="H446" s="143">
        <v>17</v>
      </c>
      <c r="I446" s="127" t="str">
        <f>IFERROR(VLOOKUP(H446,[4]Listas!$B$124:$C$141,2,FALSE),"")</f>
        <v>Recursos Estampilla UNAL y Otras Universidades</v>
      </c>
      <c r="J446" s="518"/>
      <c r="K446" s="521"/>
      <c r="L446" s="539"/>
      <c r="M446" s="422"/>
      <c r="N446" s="527"/>
      <c r="O446" s="530"/>
      <c r="P446" s="271" t="s">
        <v>1660</v>
      </c>
      <c r="Q446" s="271" t="s">
        <v>1660</v>
      </c>
      <c r="R446" s="285">
        <v>2</v>
      </c>
      <c r="S446" s="271" t="s">
        <v>47</v>
      </c>
      <c r="T446" s="286" t="s">
        <v>186</v>
      </c>
      <c r="U446" s="515"/>
      <c r="V446" s="515"/>
      <c r="W446" s="108" t="s">
        <v>49</v>
      </c>
      <c r="X446" s="108" t="s">
        <v>50</v>
      </c>
      <c r="Y446" s="134" t="s">
        <v>51</v>
      </c>
      <c r="Z446" s="135" t="s">
        <v>52</v>
      </c>
      <c r="AA446" s="136" t="s">
        <v>53</v>
      </c>
      <c r="AB446" s="120" t="s">
        <v>1631</v>
      </c>
      <c r="AC446" s="137" t="s">
        <v>55</v>
      </c>
      <c r="AD446" s="112" t="s">
        <v>49</v>
      </c>
      <c r="AE446" s="112" t="s">
        <v>46</v>
      </c>
      <c r="AF446" s="113" t="s">
        <v>56</v>
      </c>
      <c r="AG446" s="113" t="s">
        <v>57</v>
      </c>
      <c r="AH446" s="113" t="s">
        <v>58</v>
      </c>
      <c r="AI446" s="113" t="s">
        <v>59</v>
      </c>
      <c r="AJ446" s="138" t="s">
        <v>60</v>
      </c>
      <c r="AK446" s="138" t="s">
        <v>61</v>
      </c>
    </row>
    <row r="447" spans="1:37" s="139" customFormat="1" ht="62.25" hidden="1" customHeight="1">
      <c r="A447" s="126">
        <v>43202</v>
      </c>
      <c r="B447" s="132" t="str">
        <f>IFERROR(VLOOKUP(A447,[4]Listas!$A$91:$B$107,2,FALSE),"")</f>
        <v>GESTIÓN Y MEJORAMIENTO DE LA INFRAESTRUCTURA Y DOTACIÓN UPN</v>
      </c>
      <c r="C447" s="284" t="s">
        <v>1235</v>
      </c>
      <c r="D447" s="126" t="s">
        <v>42</v>
      </c>
      <c r="E447" s="126" t="s">
        <v>43</v>
      </c>
      <c r="F447" s="126" t="s">
        <v>796</v>
      </c>
      <c r="G447" s="142">
        <v>14042000</v>
      </c>
      <c r="H447" s="143">
        <v>17</v>
      </c>
      <c r="I447" s="127" t="str">
        <f>IFERROR(VLOOKUP(H447,[4]Listas!$B$124:$C$141,2,FALSE),"")</f>
        <v>Recursos Estampilla UNAL y Otras Universidades</v>
      </c>
      <c r="J447" s="519"/>
      <c r="K447" s="522"/>
      <c r="L447" s="540"/>
      <c r="M447" s="423"/>
      <c r="N447" s="528"/>
      <c r="O447" s="531"/>
      <c r="P447" s="271" t="s">
        <v>1660</v>
      </c>
      <c r="Q447" s="271" t="s">
        <v>1660</v>
      </c>
      <c r="R447" s="285">
        <v>2</v>
      </c>
      <c r="S447" s="271" t="s">
        <v>47</v>
      </c>
      <c r="T447" s="286" t="s">
        <v>186</v>
      </c>
      <c r="U447" s="516"/>
      <c r="V447" s="516"/>
      <c r="W447" s="108" t="s">
        <v>49</v>
      </c>
      <c r="X447" s="108" t="s">
        <v>50</v>
      </c>
      <c r="Y447" s="134" t="s">
        <v>51</v>
      </c>
      <c r="Z447" s="135" t="s">
        <v>52</v>
      </c>
      <c r="AA447" s="136" t="s">
        <v>53</v>
      </c>
      <c r="AB447" s="120" t="s">
        <v>1631</v>
      </c>
      <c r="AC447" s="137" t="s">
        <v>55</v>
      </c>
      <c r="AD447" s="112" t="s">
        <v>49</v>
      </c>
      <c r="AE447" s="112" t="s">
        <v>46</v>
      </c>
      <c r="AF447" s="113" t="s">
        <v>56</v>
      </c>
      <c r="AG447" s="113" t="s">
        <v>57</v>
      </c>
      <c r="AH447" s="113" t="s">
        <v>58</v>
      </c>
      <c r="AI447" s="113" t="s">
        <v>59</v>
      </c>
      <c r="AJ447" s="138" t="s">
        <v>60</v>
      </c>
      <c r="AK447" s="138" t="s">
        <v>61</v>
      </c>
    </row>
    <row r="448" spans="1:37" s="139" customFormat="1" ht="62.25" hidden="1" customHeight="1">
      <c r="A448" s="126">
        <v>43202</v>
      </c>
      <c r="B448" s="132" t="str">
        <f>IFERROR(VLOOKUP(A448,[4]Listas!$A$91:$B$107,2,FALSE),"")</f>
        <v>GESTIÓN Y MEJORAMIENTO DE LA INFRAESTRUCTURA Y DOTACIÓN UPN</v>
      </c>
      <c r="C448" s="284" t="s">
        <v>1368</v>
      </c>
      <c r="D448" s="126" t="s">
        <v>42</v>
      </c>
      <c r="E448" s="126" t="s">
        <v>43</v>
      </c>
      <c r="F448" s="134" t="s">
        <v>796</v>
      </c>
      <c r="G448" s="142">
        <v>24416000</v>
      </c>
      <c r="H448" s="143">
        <v>17</v>
      </c>
      <c r="I448" s="127" t="str">
        <f>IFERROR(VLOOKUP(H448,[4]Listas!$B$124:$C$141,2,FALSE),"")</f>
        <v>Recursos Estampilla UNAL y Otras Universidades</v>
      </c>
      <c r="J448" s="281" t="s">
        <v>1027</v>
      </c>
      <c r="K448" s="340"/>
      <c r="L448" s="282"/>
      <c r="M448" s="145" t="str">
        <f>"INV-"&amp;A448&amp;"-"&amp;J448</f>
        <v>INV-43202-49</v>
      </c>
      <c r="N448" s="188" t="s">
        <v>1688</v>
      </c>
      <c r="O448" s="284" t="s">
        <v>1689</v>
      </c>
      <c r="P448" s="271" t="s">
        <v>1660</v>
      </c>
      <c r="Q448" s="271" t="s">
        <v>1660</v>
      </c>
      <c r="R448" s="285">
        <v>1</v>
      </c>
      <c r="S448" s="271" t="s">
        <v>47</v>
      </c>
      <c r="T448" s="286" t="s">
        <v>186</v>
      </c>
      <c r="U448" s="141">
        <f>+G448</f>
        <v>24416000</v>
      </c>
      <c r="V448" s="141">
        <f t="shared" si="7"/>
        <v>24416000</v>
      </c>
      <c r="W448" s="108" t="s">
        <v>49</v>
      </c>
      <c r="X448" s="108" t="s">
        <v>50</v>
      </c>
      <c r="Y448" s="134" t="s">
        <v>51</v>
      </c>
      <c r="Z448" s="135" t="s">
        <v>52</v>
      </c>
      <c r="AA448" s="136" t="s">
        <v>53</v>
      </c>
      <c r="AB448" s="120" t="s">
        <v>1631</v>
      </c>
      <c r="AC448" s="137" t="s">
        <v>55</v>
      </c>
      <c r="AD448" s="112" t="s">
        <v>49</v>
      </c>
      <c r="AE448" s="112" t="s">
        <v>46</v>
      </c>
      <c r="AF448" s="113" t="s">
        <v>56</v>
      </c>
      <c r="AG448" s="113" t="s">
        <v>57</v>
      </c>
      <c r="AH448" s="113" t="s">
        <v>58</v>
      </c>
      <c r="AI448" s="113" t="s">
        <v>59</v>
      </c>
      <c r="AJ448" s="138" t="s">
        <v>60</v>
      </c>
      <c r="AK448" s="138" t="s">
        <v>61</v>
      </c>
    </row>
    <row r="449" spans="1:37" s="139" customFormat="1" ht="62.25" hidden="1" customHeight="1">
      <c r="A449" s="126">
        <v>43202</v>
      </c>
      <c r="B449" s="132" t="str">
        <f>IFERROR(VLOOKUP(A449,[4]Listas!$A$91:$B$107,2,FALSE),"")</f>
        <v>GESTIÓN Y MEJORAMIENTO DE LA INFRAESTRUCTURA Y DOTACIÓN UPN</v>
      </c>
      <c r="C449" s="284" t="s">
        <v>1235</v>
      </c>
      <c r="D449" s="126" t="s">
        <v>42</v>
      </c>
      <c r="E449" s="126" t="s">
        <v>43</v>
      </c>
      <c r="F449" s="126" t="s">
        <v>1273</v>
      </c>
      <c r="G449" s="142">
        <v>16600500</v>
      </c>
      <c r="H449" s="134" t="s">
        <v>197</v>
      </c>
      <c r="I449" s="127" t="str">
        <f>IFERROR(VLOOKUP(H449,[4]Listas!$B$124:$C$141,2,FALSE),"")</f>
        <v>Rendimientos PFC-SUE</v>
      </c>
      <c r="J449" s="517" t="s">
        <v>1028</v>
      </c>
      <c r="K449" s="520" t="s">
        <v>1675</v>
      </c>
      <c r="L449" s="523"/>
      <c r="M449" s="421" t="str">
        <f>"INV-"&amp;A449&amp;"-"&amp;J449</f>
        <v>INV-43202-50</v>
      </c>
      <c r="N449" s="526" t="s">
        <v>1693</v>
      </c>
      <c r="O449" s="529" t="s">
        <v>1694</v>
      </c>
      <c r="P449" s="430" t="s">
        <v>1660</v>
      </c>
      <c r="Q449" s="430" t="s">
        <v>1660</v>
      </c>
      <c r="R449" s="532">
        <v>2</v>
      </c>
      <c r="S449" s="430" t="s">
        <v>47</v>
      </c>
      <c r="T449" s="535" t="s">
        <v>186</v>
      </c>
      <c r="U449" s="514">
        <f>+SUM(G449:G451)</f>
        <v>21717500</v>
      </c>
      <c r="V449" s="514">
        <f t="shared" si="7"/>
        <v>21717500</v>
      </c>
      <c r="W449" s="108" t="s">
        <v>49</v>
      </c>
      <c r="X449" s="108" t="s">
        <v>50</v>
      </c>
      <c r="Y449" s="134" t="s">
        <v>51</v>
      </c>
      <c r="Z449" s="135" t="s">
        <v>52</v>
      </c>
      <c r="AA449" s="136" t="s">
        <v>53</v>
      </c>
      <c r="AB449" s="120" t="s">
        <v>1631</v>
      </c>
      <c r="AC449" s="137" t="s">
        <v>55</v>
      </c>
      <c r="AD449" s="112" t="s">
        <v>49</v>
      </c>
      <c r="AE449" s="112" t="s">
        <v>46</v>
      </c>
      <c r="AF449" s="113" t="s">
        <v>56</v>
      </c>
      <c r="AG449" s="113" t="s">
        <v>57</v>
      </c>
      <c r="AH449" s="113" t="s">
        <v>58</v>
      </c>
      <c r="AI449" s="113" t="s">
        <v>59</v>
      </c>
      <c r="AJ449" s="138" t="s">
        <v>60</v>
      </c>
      <c r="AK449" s="138" t="s">
        <v>61</v>
      </c>
    </row>
    <row r="450" spans="1:37" s="139" customFormat="1" ht="62.25" hidden="1" customHeight="1">
      <c r="A450" s="126">
        <v>43202</v>
      </c>
      <c r="B450" s="132" t="str">
        <f>IFERROR(VLOOKUP(A450,[4]Listas!$A$91:$B$107,2,FALSE),"")</f>
        <v>GESTIÓN Y MEJORAMIENTO DE LA INFRAESTRUCTURA Y DOTACIÓN UPN</v>
      </c>
      <c r="C450" s="284" t="s">
        <v>1235</v>
      </c>
      <c r="D450" s="126" t="s">
        <v>42</v>
      </c>
      <c r="E450" s="126" t="s">
        <v>43</v>
      </c>
      <c r="F450" s="126" t="s">
        <v>796</v>
      </c>
      <c r="G450" s="355">
        <v>4879000</v>
      </c>
      <c r="H450" s="143" t="s">
        <v>1248</v>
      </c>
      <c r="I450" s="127" t="str">
        <f>IFERROR(VLOOKUP(H450,[4]Listas!$B$124:$C$141,2,FALSE),"")</f>
        <v>Recursos del Balance - Inversión - PFC-SUE</v>
      </c>
      <c r="J450" s="518"/>
      <c r="K450" s="521"/>
      <c r="L450" s="524"/>
      <c r="M450" s="422"/>
      <c r="N450" s="527"/>
      <c r="O450" s="530"/>
      <c r="P450" s="431"/>
      <c r="Q450" s="431"/>
      <c r="R450" s="533"/>
      <c r="S450" s="431"/>
      <c r="T450" s="536"/>
      <c r="U450" s="515"/>
      <c r="V450" s="515"/>
      <c r="W450" s="108" t="s">
        <v>49</v>
      </c>
      <c r="X450" s="108" t="s">
        <v>50</v>
      </c>
      <c r="Y450" s="134" t="s">
        <v>51</v>
      </c>
      <c r="Z450" s="135" t="s">
        <v>52</v>
      </c>
      <c r="AA450" s="136" t="s">
        <v>53</v>
      </c>
      <c r="AB450" s="120" t="s">
        <v>1631</v>
      </c>
      <c r="AC450" s="137" t="s">
        <v>55</v>
      </c>
      <c r="AD450" s="112" t="s">
        <v>49</v>
      </c>
      <c r="AE450" s="112" t="s">
        <v>46</v>
      </c>
      <c r="AF450" s="113" t="s">
        <v>56</v>
      </c>
      <c r="AG450" s="113" t="s">
        <v>57</v>
      </c>
      <c r="AH450" s="113" t="s">
        <v>58</v>
      </c>
      <c r="AI450" s="113" t="s">
        <v>59</v>
      </c>
      <c r="AJ450" s="138" t="s">
        <v>60</v>
      </c>
      <c r="AK450" s="138" t="s">
        <v>61</v>
      </c>
    </row>
    <row r="451" spans="1:37" s="139" customFormat="1" ht="62.25" hidden="1" customHeight="1">
      <c r="A451" s="126">
        <v>43202</v>
      </c>
      <c r="B451" s="132" t="str">
        <f>IFERROR(VLOOKUP(A451,[4]Listas!$A$91:$B$107,2,FALSE),"")</f>
        <v>GESTIÓN Y MEJORAMIENTO DE LA INFRAESTRUCTURA Y DOTACIÓN UPN</v>
      </c>
      <c r="C451" s="284" t="s">
        <v>1235</v>
      </c>
      <c r="D451" s="126" t="s">
        <v>42</v>
      </c>
      <c r="E451" s="126" t="s">
        <v>43</v>
      </c>
      <c r="F451" s="126" t="s">
        <v>1259</v>
      </c>
      <c r="G451" s="355">
        <v>238000</v>
      </c>
      <c r="H451" s="143" t="s">
        <v>1513</v>
      </c>
      <c r="I451" s="132" t="s">
        <v>1514</v>
      </c>
      <c r="J451" s="519"/>
      <c r="K451" s="522"/>
      <c r="L451" s="525"/>
      <c r="M451" s="423"/>
      <c r="N451" s="528"/>
      <c r="O451" s="531"/>
      <c r="P451" s="432"/>
      <c r="Q451" s="432"/>
      <c r="R451" s="534"/>
      <c r="S451" s="432"/>
      <c r="T451" s="537"/>
      <c r="U451" s="516"/>
      <c r="V451" s="516"/>
      <c r="W451" s="108" t="s">
        <v>49</v>
      </c>
      <c r="X451" s="108" t="s">
        <v>50</v>
      </c>
      <c r="Y451" s="134" t="s">
        <v>51</v>
      </c>
      <c r="Z451" s="135" t="s">
        <v>52</v>
      </c>
      <c r="AA451" s="136" t="s">
        <v>53</v>
      </c>
      <c r="AB451" s="120" t="s">
        <v>1631</v>
      </c>
      <c r="AC451" s="137" t="s">
        <v>55</v>
      </c>
      <c r="AD451" s="112" t="s">
        <v>49</v>
      </c>
      <c r="AE451" s="112" t="s">
        <v>46</v>
      </c>
      <c r="AF451" s="113" t="s">
        <v>56</v>
      </c>
      <c r="AG451" s="113" t="s">
        <v>57</v>
      </c>
      <c r="AH451" s="113" t="s">
        <v>58</v>
      </c>
      <c r="AI451" s="113" t="s">
        <v>59</v>
      </c>
      <c r="AJ451" s="138" t="s">
        <v>60</v>
      </c>
      <c r="AK451" s="138" t="s">
        <v>61</v>
      </c>
    </row>
    <row r="452" spans="1:37" s="139" customFormat="1" ht="33.75" hidden="1">
      <c r="A452" s="126">
        <v>43202</v>
      </c>
      <c r="B452" s="132" t="str">
        <f>IFERROR(VLOOKUP(A452,[4]Listas!$A$91:$B$107,2,FALSE),"")</f>
        <v>GESTIÓN Y MEJORAMIENTO DE LA INFRAESTRUCTURA Y DOTACIÓN UPN</v>
      </c>
      <c r="C452" s="284" t="s">
        <v>1235</v>
      </c>
      <c r="D452" s="126" t="s">
        <v>42</v>
      </c>
      <c r="E452" s="126" t="s">
        <v>43</v>
      </c>
      <c r="F452" s="126" t="s">
        <v>827</v>
      </c>
      <c r="G452" s="142">
        <v>22650690</v>
      </c>
      <c r="H452" s="143" t="s">
        <v>1248</v>
      </c>
      <c r="I452" s="127" t="str">
        <f>IFERROR(VLOOKUP(H452,[4]Listas!$B$124:$C$141,2,FALSE),"")</f>
        <v>Recursos del Balance - Inversión - PFC-SUE</v>
      </c>
      <c r="J452" s="517" t="s">
        <v>1029</v>
      </c>
      <c r="K452" s="520" t="s">
        <v>1675</v>
      </c>
      <c r="L452" s="523"/>
      <c r="M452" s="421" t="str">
        <f>"INV-"&amp;A452&amp;"-"&amp;J452</f>
        <v>INV-43202-51</v>
      </c>
      <c r="N452" s="526" t="s">
        <v>1721</v>
      </c>
      <c r="O452" s="529" t="s">
        <v>1695</v>
      </c>
      <c r="P452" s="430" t="s">
        <v>1660</v>
      </c>
      <c r="Q452" s="430" t="s">
        <v>1660</v>
      </c>
      <c r="R452" s="532">
        <v>3</v>
      </c>
      <c r="S452" s="430" t="s">
        <v>47</v>
      </c>
      <c r="T452" s="535" t="s">
        <v>186</v>
      </c>
      <c r="U452" s="514">
        <f>+SUM(G452:G453)</f>
        <v>94683390</v>
      </c>
      <c r="V452" s="514">
        <f t="shared" si="7"/>
        <v>94683390</v>
      </c>
      <c r="W452" s="108" t="s">
        <v>49</v>
      </c>
      <c r="X452" s="108" t="s">
        <v>50</v>
      </c>
      <c r="Y452" s="134" t="s">
        <v>51</v>
      </c>
      <c r="Z452" s="135" t="s">
        <v>52</v>
      </c>
      <c r="AA452" s="136" t="s">
        <v>53</v>
      </c>
      <c r="AB452" s="120" t="s">
        <v>1631</v>
      </c>
      <c r="AC452" s="137" t="s">
        <v>55</v>
      </c>
      <c r="AD452" s="112" t="s">
        <v>49</v>
      </c>
      <c r="AE452" s="112" t="s">
        <v>46</v>
      </c>
      <c r="AF452" s="113" t="s">
        <v>56</v>
      </c>
      <c r="AG452" s="113" t="s">
        <v>57</v>
      </c>
      <c r="AH452" s="113" t="s">
        <v>58</v>
      </c>
      <c r="AI452" s="113" t="s">
        <v>59</v>
      </c>
      <c r="AJ452" s="138" t="s">
        <v>60</v>
      </c>
      <c r="AK452" s="138" t="s">
        <v>61</v>
      </c>
    </row>
    <row r="453" spans="1:37" s="139" customFormat="1" ht="33.75" hidden="1">
      <c r="A453" s="126">
        <v>43202</v>
      </c>
      <c r="B453" s="132" t="str">
        <f>IFERROR(VLOOKUP(A453,[4]Listas!$A$91:$B$107,2,FALSE),"")</f>
        <v>GESTIÓN Y MEJORAMIENTO DE LA INFRAESTRUCTURA Y DOTACIÓN UPN</v>
      </c>
      <c r="C453" s="284" t="s">
        <v>1235</v>
      </c>
      <c r="D453" s="126" t="s">
        <v>42</v>
      </c>
      <c r="E453" s="126" t="s">
        <v>43</v>
      </c>
      <c r="F453" s="126" t="s">
        <v>1259</v>
      </c>
      <c r="G453" s="355">
        <v>72032700</v>
      </c>
      <c r="H453" s="143" t="s">
        <v>1248</v>
      </c>
      <c r="I453" s="127" t="str">
        <f>IFERROR(VLOOKUP(H453,[4]Listas!$B$124:$C$141,2,FALSE),"")</f>
        <v>Recursos del Balance - Inversión - PFC-SUE</v>
      </c>
      <c r="J453" s="519"/>
      <c r="K453" s="522"/>
      <c r="L453" s="525"/>
      <c r="M453" s="423"/>
      <c r="N453" s="528"/>
      <c r="O453" s="531"/>
      <c r="P453" s="432"/>
      <c r="Q453" s="432"/>
      <c r="R453" s="534"/>
      <c r="S453" s="432"/>
      <c r="T453" s="537"/>
      <c r="U453" s="516"/>
      <c r="V453" s="516"/>
      <c r="W453" s="108" t="s">
        <v>49</v>
      </c>
      <c r="X453" s="108" t="s">
        <v>50</v>
      </c>
      <c r="Y453" s="134" t="s">
        <v>51</v>
      </c>
      <c r="Z453" s="135" t="s">
        <v>52</v>
      </c>
      <c r="AA453" s="136" t="s">
        <v>53</v>
      </c>
      <c r="AB453" s="120" t="s">
        <v>1631</v>
      </c>
      <c r="AC453" s="137" t="s">
        <v>55</v>
      </c>
      <c r="AD453" s="112" t="s">
        <v>49</v>
      </c>
      <c r="AE453" s="112" t="s">
        <v>46</v>
      </c>
      <c r="AF453" s="113" t="s">
        <v>56</v>
      </c>
      <c r="AG453" s="113" t="s">
        <v>57</v>
      </c>
      <c r="AH453" s="113" t="s">
        <v>58</v>
      </c>
      <c r="AI453" s="113" t="s">
        <v>59</v>
      </c>
      <c r="AJ453" s="138" t="s">
        <v>60</v>
      </c>
      <c r="AK453" s="138" t="s">
        <v>61</v>
      </c>
    </row>
    <row r="454" spans="1:37" s="139" customFormat="1" ht="62.25" hidden="1" customHeight="1">
      <c r="A454" s="126">
        <v>43202</v>
      </c>
      <c r="B454" s="132" t="str">
        <f>IFERROR(VLOOKUP(A454,[4]Listas!$A$91:$B$107,2,FALSE),"")</f>
        <v>GESTIÓN Y MEJORAMIENTO DE LA INFRAESTRUCTURA Y DOTACIÓN UPN</v>
      </c>
      <c r="C454" s="284" t="s">
        <v>1235</v>
      </c>
      <c r="D454" s="126" t="s">
        <v>42</v>
      </c>
      <c r="E454" s="126" t="s">
        <v>43</v>
      </c>
      <c r="F454" s="126" t="s">
        <v>1582</v>
      </c>
      <c r="G454" s="142">
        <v>7100001</v>
      </c>
      <c r="H454" s="143" t="s">
        <v>1248</v>
      </c>
      <c r="I454" s="132" t="str">
        <f>IFERROR(VLOOKUP(H454,[4]Listas!$B$124:$C$141,2,FALSE),"")</f>
        <v>Recursos del Balance - Inversión - PFC-SUE</v>
      </c>
      <c r="J454" s="517" t="s">
        <v>1030</v>
      </c>
      <c r="K454" s="520" t="s">
        <v>1675</v>
      </c>
      <c r="L454" s="523"/>
      <c r="M454" s="421" t="str">
        <f t="shared" ref="M454" si="11">"INV-"&amp;A454&amp;"-"&amp;J454</f>
        <v>INV-43202-52</v>
      </c>
      <c r="N454" s="526" t="s">
        <v>1722</v>
      </c>
      <c r="O454" s="529" t="s">
        <v>1696</v>
      </c>
      <c r="P454" s="430" t="s">
        <v>1660</v>
      </c>
      <c r="Q454" s="430" t="s">
        <v>1660</v>
      </c>
      <c r="R454" s="532">
        <v>3</v>
      </c>
      <c r="S454" s="430" t="s">
        <v>47</v>
      </c>
      <c r="T454" s="535" t="s">
        <v>186</v>
      </c>
      <c r="U454" s="514">
        <f>+SUM(G454:G456)</f>
        <v>83100000</v>
      </c>
      <c r="V454" s="514">
        <f t="shared" ref="V454" si="12">+U454</f>
        <v>83100000</v>
      </c>
      <c r="W454" s="108" t="s">
        <v>49</v>
      </c>
      <c r="X454" s="108" t="s">
        <v>50</v>
      </c>
      <c r="Y454" s="134" t="s">
        <v>51</v>
      </c>
      <c r="Z454" s="135" t="s">
        <v>52</v>
      </c>
      <c r="AA454" s="136" t="s">
        <v>53</v>
      </c>
      <c r="AB454" s="120" t="s">
        <v>1631</v>
      </c>
      <c r="AC454" s="137" t="s">
        <v>55</v>
      </c>
      <c r="AD454" s="112" t="s">
        <v>49</v>
      </c>
      <c r="AE454" s="112" t="s">
        <v>46</v>
      </c>
      <c r="AF454" s="113" t="s">
        <v>56</v>
      </c>
      <c r="AG454" s="113" t="s">
        <v>57</v>
      </c>
      <c r="AH454" s="113" t="s">
        <v>58</v>
      </c>
      <c r="AI454" s="113" t="s">
        <v>59</v>
      </c>
      <c r="AJ454" s="138" t="s">
        <v>60</v>
      </c>
      <c r="AK454" s="138" t="s">
        <v>61</v>
      </c>
    </row>
    <row r="455" spans="1:37" s="139" customFormat="1" ht="62.25" hidden="1" customHeight="1">
      <c r="A455" s="126">
        <v>43202</v>
      </c>
      <c r="B455" s="132" t="str">
        <f>IFERROR(VLOOKUP(A455,[4]Listas!$A$91:$B$107,2,FALSE),"")</f>
        <v>GESTIÓN Y MEJORAMIENTO DE LA INFRAESTRUCTURA Y DOTACIÓN UPN</v>
      </c>
      <c r="C455" s="284" t="s">
        <v>1235</v>
      </c>
      <c r="D455" s="126" t="s">
        <v>42</v>
      </c>
      <c r="E455" s="126" t="s">
        <v>43</v>
      </c>
      <c r="F455" s="126" t="s">
        <v>1697</v>
      </c>
      <c r="G455" s="355">
        <v>6800000</v>
      </c>
      <c r="H455" s="143" t="s">
        <v>1248</v>
      </c>
      <c r="I455" s="132" t="str">
        <f>IFERROR(VLOOKUP(H455,[4]Listas!$B$124:$C$141,2,FALSE),"")</f>
        <v>Recursos del Balance - Inversión - PFC-SUE</v>
      </c>
      <c r="J455" s="518"/>
      <c r="K455" s="521"/>
      <c r="L455" s="524"/>
      <c r="M455" s="422"/>
      <c r="N455" s="527"/>
      <c r="O455" s="530"/>
      <c r="P455" s="431"/>
      <c r="Q455" s="431"/>
      <c r="R455" s="533"/>
      <c r="S455" s="431"/>
      <c r="T455" s="536"/>
      <c r="U455" s="515"/>
      <c r="V455" s="515"/>
      <c r="W455" s="108" t="s">
        <v>49</v>
      </c>
      <c r="X455" s="108" t="s">
        <v>50</v>
      </c>
      <c r="Y455" s="134" t="s">
        <v>51</v>
      </c>
      <c r="Z455" s="135" t="s">
        <v>52</v>
      </c>
      <c r="AA455" s="136" t="s">
        <v>53</v>
      </c>
      <c r="AB455" s="120" t="s">
        <v>1631</v>
      </c>
      <c r="AC455" s="137" t="s">
        <v>55</v>
      </c>
      <c r="AD455" s="112" t="s">
        <v>49</v>
      </c>
      <c r="AE455" s="112" t="s">
        <v>46</v>
      </c>
      <c r="AF455" s="113" t="s">
        <v>56</v>
      </c>
      <c r="AG455" s="113" t="s">
        <v>57</v>
      </c>
      <c r="AH455" s="113" t="s">
        <v>58</v>
      </c>
      <c r="AI455" s="113" t="s">
        <v>59</v>
      </c>
      <c r="AJ455" s="138" t="s">
        <v>60</v>
      </c>
      <c r="AK455" s="138" t="s">
        <v>61</v>
      </c>
    </row>
    <row r="456" spans="1:37" s="139" customFormat="1" ht="62.25" hidden="1" customHeight="1">
      <c r="A456" s="126">
        <v>43202</v>
      </c>
      <c r="B456" s="132" t="str">
        <f>IFERROR(VLOOKUP(A456,[4]Listas!$A$91:$B$107,2,FALSE),"")</f>
        <v>GESTIÓN Y MEJORAMIENTO DE LA INFRAESTRUCTURA Y DOTACIÓN UPN</v>
      </c>
      <c r="C456" s="284" t="s">
        <v>1235</v>
      </c>
      <c r="D456" s="126" t="s">
        <v>42</v>
      </c>
      <c r="E456" s="126" t="s">
        <v>43</v>
      </c>
      <c r="F456" s="126" t="s">
        <v>1698</v>
      </c>
      <c r="G456" s="355">
        <v>69199999</v>
      </c>
      <c r="H456" s="143" t="s">
        <v>1248</v>
      </c>
      <c r="I456" s="132" t="str">
        <f>IFERROR(VLOOKUP(H456,[4]Listas!$B$124:$C$141,2,FALSE),"")</f>
        <v>Recursos del Balance - Inversión - PFC-SUE</v>
      </c>
      <c r="J456" s="519"/>
      <c r="K456" s="522"/>
      <c r="L456" s="525"/>
      <c r="M456" s="423"/>
      <c r="N456" s="528"/>
      <c r="O456" s="531"/>
      <c r="P456" s="432"/>
      <c r="Q456" s="432"/>
      <c r="R456" s="534"/>
      <c r="S456" s="432"/>
      <c r="T456" s="537"/>
      <c r="U456" s="516"/>
      <c r="V456" s="516"/>
      <c r="W456" s="108" t="s">
        <v>49</v>
      </c>
      <c r="X456" s="108" t="s">
        <v>50</v>
      </c>
      <c r="Y456" s="134" t="s">
        <v>51</v>
      </c>
      <c r="Z456" s="135" t="s">
        <v>52</v>
      </c>
      <c r="AA456" s="136" t="s">
        <v>53</v>
      </c>
      <c r="AB456" s="120" t="s">
        <v>1631</v>
      </c>
      <c r="AC456" s="137" t="s">
        <v>55</v>
      </c>
      <c r="AD456" s="112" t="s">
        <v>49</v>
      </c>
      <c r="AE456" s="112" t="s">
        <v>46</v>
      </c>
      <c r="AF456" s="113" t="s">
        <v>56</v>
      </c>
      <c r="AG456" s="113" t="s">
        <v>57</v>
      </c>
      <c r="AH456" s="113" t="s">
        <v>58</v>
      </c>
      <c r="AI456" s="113" t="s">
        <v>59</v>
      </c>
      <c r="AJ456" s="138" t="s">
        <v>60</v>
      </c>
      <c r="AK456" s="138" t="s">
        <v>61</v>
      </c>
    </row>
    <row r="457" spans="1:37" ht="48" hidden="1" customHeight="1">
      <c r="A457" s="2">
        <v>43101</v>
      </c>
      <c r="B457" s="69" t="s">
        <v>198</v>
      </c>
      <c r="C457" s="69" t="s">
        <v>199</v>
      </c>
      <c r="D457" s="69" t="s">
        <v>200</v>
      </c>
      <c r="E457" s="69" t="s">
        <v>201</v>
      </c>
      <c r="F457" s="48" t="s">
        <v>202</v>
      </c>
      <c r="G457" s="156">
        <f>61743588+3210637</f>
        <v>64954225</v>
      </c>
      <c r="H457" s="48" t="s">
        <v>85</v>
      </c>
      <c r="I457" s="69" t="s">
        <v>86</v>
      </c>
      <c r="J457" s="48" t="s">
        <v>45</v>
      </c>
      <c r="K457" s="48" t="s">
        <v>203</v>
      </c>
      <c r="L457" s="290"/>
      <c r="M457" s="47" t="s">
        <v>204</v>
      </c>
      <c r="N457" s="48">
        <v>43232606</v>
      </c>
      <c r="O457" s="69" t="s">
        <v>275</v>
      </c>
      <c r="P457" s="43" t="s">
        <v>65</v>
      </c>
      <c r="Q457" s="44" t="s">
        <v>65</v>
      </c>
      <c r="R457" s="48">
        <v>1</v>
      </c>
      <c r="S457" s="43" t="s">
        <v>205</v>
      </c>
      <c r="T457" s="43" t="s">
        <v>186</v>
      </c>
      <c r="U457" s="94">
        <v>64954225</v>
      </c>
      <c r="V457" s="94">
        <v>64954225</v>
      </c>
      <c r="W457" s="44" t="s">
        <v>49</v>
      </c>
      <c r="X457" s="43" t="s">
        <v>50</v>
      </c>
      <c r="Y457" s="87" t="s">
        <v>51</v>
      </c>
      <c r="Z457" s="2" t="s">
        <v>52</v>
      </c>
      <c r="AA457" s="11" t="s">
        <v>206</v>
      </c>
      <c r="AB457" s="67" t="s">
        <v>754</v>
      </c>
      <c r="AC457" s="76" t="s">
        <v>55</v>
      </c>
      <c r="AD457" s="12" t="s">
        <v>49</v>
      </c>
      <c r="AE457" s="12" t="s">
        <v>46</v>
      </c>
      <c r="AF457" s="80" t="s">
        <v>56</v>
      </c>
      <c r="AG457" s="80" t="s">
        <v>58</v>
      </c>
      <c r="AH457" s="80" t="s">
        <v>58</v>
      </c>
      <c r="AI457" s="13" t="s">
        <v>178</v>
      </c>
      <c r="AJ457" s="13" t="s">
        <v>60</v>
      </c>
      <c r="AK457" s="13" t="s">
        <v>60</v>
      </c>
    </row>
    <row r="458" spans="1:37" ht="36" hidden="1" customHeight="1">
      <c r="A458" s="2">
        <v>43101</v>
      </c>
      <c r="B458" s="67" t="s">
        <v>198</v>
      </c>
      <c r="C458" s="67" t="s">
        <v>207</v>
      </c>
      <c r="D458" s="67" t="s">
        <v>200</v>
      </c>
      <c r="E458" s="67" t="s">
        <v>201</v>
      </c>
      <c r="F458" s="2" t="s">
        <v>202</v>
      </c>
      <c r="G458" s="155">
        <v>15067435</v>
      </c>
      <c r="H458" s="2">
        <v>20.010000000000002</v>
      </c>
      <c r="I458" s="67" t="s">
        <v>86</v>
      </c>
      <c r="J458" s="681">
        <v>2</v>
      </c>
      <c r="K458" s="681" t="s">
        <v>203</v>
      </c>
      <c r="L458" s="546"/>
      <c r="M458" s="682" t="s">
        <v>208</v>
      </c>
      <c r="N458" s="681" t="s">
        <v>238</v>
      </c>
      <c r="O458" s="546" t="s">
        <v>209</v>
      </c>
      <c r="P458" s="551" t="s">
        <v>108</v>
      </c>
      <c r="Q458" s="585" t="s">
        <v>108</v>
      </c>
      <c r="R458" s="546">
        <v>3</v>
      </c>
      <c r="S458" s="551" t="s">
        <v>47</v>
      </c>
      <c r="T458" s="551" t="s">
        <v>186</v>
      </c>
      <c r="U458" s="602">
        <v>16789363</v>
      </c>
      <c r="V458" s="602">
        <v>16789363</v>
      </c>
      <c r="W458" s="585" t="s">
        <v>49</v>
      </c>
      <c r="X458" s="551" t="s">
        <v>50</v>
      </c>
      <c r="Y458" s="546" t="s">
        <v>51</v>
      </c>
      <c r="Z458" s="546" t="s">
        <v>52</v>
      </c>
      <c r="AA458" s="600" t="s">
        <v>206</v>
      </c>
      <c r="AB458" s="546" t="s">
        <v>754</v>
      </c>
      <c r="AC458" s="593" t="s">
        <v>55</v>
      </c>
      <c r="AD458" s="569" t="s">
        <v>49</v>
      </c>
      <c r="AE458" s="569" t="s">
        <v>46</v>
      </c>
      <c r="AF458" s="573" t="s">
        <v>56</v>
      </c>
      <c r="AG458" s="573" t="s">
        <v>58</v>
      </c>
      <c r="AH458" s="573" t="s">
        <v>58</v>
      </c>
      <c r="AI458" s="577" t="s">
        <v>178</v>
      </c>
      <c r="AJ458" s="577" t="s">
        <v>60</v>
      </c>
      <c r="AK458" s="577" t="s">
        <v>60</v>
      </c>
    </row>
    <row r="459" spans="1:37" ht="36" hidden="1" customHeight="1">
      <c r="A459" s="2">
        <v>43101</v>
      </c>
      <c r="B459" s="67" t="s">
        <v>198</v>
      </c>
      <c r="C459" s="67" t="s">
        <v>207</v>
      </c>
      <c r="D459" s="67" t="s">
        <v>200</v>
      </c>
      <c r="E459" s="67" t="s">
        <v>201</v>
      </c>
      <c r="F459" s="2" t="s">
        <v>202</v>
      </c>
      <c r="G459" s="155">
        <v>4932565</v>
      </c>
      <c r="H459" s="2" t="s">
        <v>210</v>
      </c>
      <c r="I459" s="67" t="s">
        <v>211</v>
      </c>
      <c r="J459" s="681"/>
      <c r="K459" s="681"/>
      <c r="L459" s="547"/>
      <c r="M459" s="682"/>
      <c r="N459" s="681"/>
      <c r="O459" s="547"/>
      <c r="P459" s="552"/>
      <c r="Q459" s="586"/>
      <c r="R459" s="547"/>
      <c r="S459" s="552"/>
      <c r="T459" s="552"/>
      <c r="U459" s="603"/>
      <c r="V459" s="603"/>
      <c r="W459" s="586"/>
      <c r="X459" s="552"/>
      <c r="Y459" s="547"/>
      <c r="Z459" s="547"/>
      <c r="AA459" s="709"/>
      <c r="AB459" s="547"/>
      <c r="AC459" s="594"/>
      <c r="AD459" s="570"/>
      <c r="AE459" s="570"/>
      <c r="AF459" s="574"/>
      <c r="AG459" s="574"/>
      <c r="AH459" s="574"/>
      <c r="AI459" s="578"/>
      <c r="AJ459" s="578"/>
      <c r="AK459" s="578"/>
    </row>
    <row r="460" spans="1:37" s="102" customFormat="1" ht="71.25" hidden="1" customHeight="1">
      <c r="A460" s="194">
        <v>42103</v>
      </c>
      <c r="B460" s="100" t="str">
        <f>IFERROR(VLOOKUP(A460,[5]Listas!$A$91:$B$107,2,FALSE),"")</f>
        <v>MEJORAMIENTO DE LA PRODUCCIÓN, CIRCULACIÓN Y APROPIACIÓN SOCIAL DEL CONOCIMIENTO</v>
      </c>
      <c r="C460" s="195" t="s">
        <v>1264</v>
      </c>
      <c r="D460" s="66" t="s">
        <v>81</v>
      </c>
      <c r="E460" s="66" t="s">
        <v>43</v>
      </c>
      <c r="F460" s="382" t="s">
        <v>136</v>
      </c>
      <c r="G460" s="154">
        <v>7519000</v>
      </c>
      <c r="H460" s="15" t="s">
        <v>239</v>
      </c>
      <c r="I460" s="97" t="str">
        <f>IFERROR(VLOOKUP(H460,[5]Listas!$B$124:$C$141,2,FALSE),"")</f>
        <v>Recursos del Balance - Propios</v>
      </c>
      <c r="J460" s="23" t="s">
        <v>45</v>
      </c>
      <c r="K460" s="196" t="s">
        <v>49</v>
      </c>
      <c r="L460" s="186"/>
      <c r="M460" s="131" t="str">
        <f t="shared" ref="M460:M480" si="13">"INV-"&amp;A460&amp;"-"&amp;J460</f>
        <v>INV-42103-1</v>
      </c>
      <c r="N460" s="50" t="s">
        <v>84</v>
      </c>
      <c r="O460" s="17" t="s">
        <v>241</v>
      </c>
      <c r="P460" s="18" t="s">
        <v>65</v>
      </c>
      <c r="Q460" s="18" t="s">
        <v>65</v>
      </c>
      <c r="R460" s="19">
        <v>2</v>
      </c>
      <c r="S460" s="197" t="s">
        <v>47</v>
      </c>
      <c r="T460" s="198" t="s">
        <v>186</v>
      </c>
      <c r="U460" s="153">
        <f>+G460</f>
        <v>7519000</v>
      </c>
      <c r="V460" s="153">
        <f>+U460</f>
        <v>7519000</v>
      </c>
      <c r="W460" s="197" t="s">
        <v>49</v>
      </c>
      <c r="X460" s="199" t="s">
        <v>50</v>
      </c>
      <c r="Y460" s="200" t="s">
        <v>51</v>
      </c>
      <c r="Z460" s="202" t="s">
        <v>52</v>
      </c>
      <c r="AA460" s="201" t="s">
        <v>242</v>
      </c>
      <c r="AB460" s="202" t="s">
        <v>54</v>
      </c>
      <c r="AC460" s="203" t="s">
        <v>55</v>
      </c>
      <c r="AD460" s="199" t="s">
        <v>49</v>
      </c>
      <c r="AE460" s="199" t="s">
        <v>46</v>
      </c>
      <c r="AF460" s="204" t="s">
        <v>56</v>
      </c>
      <c r="AG460" s="205" t="s">
        <v>57</v>
      </c>
      <c r="AH460" s="204" t="s">
        <v>58</v>
      </c>
      <c r="AI460" s="204" t="s">
        <v>243</v>
      </c>
      <c r="AJ460" s="204" t="s">
        <v>60</v>
      </c>
      <c r="AK460" s="204" t="s">
        <v>61</v>
      </c>
    </row>
    <row r="461" spans="1:37" s="102" customFormat="1" ht="76.5" hidden="1" customHeight="1">
      <c r="A461" s="194">
        <v>42103</v>
      </c>
      <c r="B461" s="100" t="str">
        <f>IFERROR(VLOOKUP(A461,[5]Listas!$A$91:$B$107,2,FALSE),"")</f>
        <v>MEJORAMIENTO DE LA PRODUCCIÓN, CIRCULACIÓN Y APROPIACIÓN SOCIAL DEL CONOCIMIENTO</v>
      </c>
      <c r="C461" s="195" t="s">
        <v>1264</v>
      </c>
      <c r="D461" s="66" t="s">
        <v>81</v>
      </c>
      <c r="E461" s="66" t="s">
        <v>43</v>
      </c>
      <c r="F461" s="382" t="s">
        <v>136</v>
      </c>
      <c r="G461" s="154">
        <v>813000</v>
      </c>
      <c r="H461" s="15" t="s">
        <v>239</v>
      </c>
      <c r="I461" s="97" t="str">
        <f>IFERROR(VLOOKUP(H461,[5]Listas!$B$124:$C$141,2,FALSE),"")</f>
        <v>Recursos del Balance - Propios</v>
      </c>
      <c r="J461" s="23" t="s">
        <v>63</v>
      </c>
      <c r="K461" s="196" t="s">
        <v>49</v>
      </c>
      <c r="L461" s="99"/>
      <c r="M461" s="131" t="str">
        <f t="shared" si="13"/>
        <v>INV-42103-2</v>
      </c>
      <c r="N461" s="50" t="s">
        <v>84</v>
      </c>
      <c r="O461" s="66" t="s">
        <v>244</v>
      </c>
      <c r="P461" s="18" t="s">
        <v>65</v>
      </c>
      <c r="Q461" s="18" t="s">
        <v>65</v>
      </c>
      <c r="R461" s="19">
        <v>2</v>
      </c>
      <c r="S461" s="197" t="s">
        <v>47</v>
      </c>
      <c r="T461" s="198" t="s">
        <v>186</v>
      </c>
      <c r="U461" s="153">
        <f>+G461</f>
        <v>813000</v>
      </c>
      <c r="V461" s="153">
        <f t="shared" ref="V461:V506" si="14">+U461</f>
        <v>813000</v>
      </c>
      <c r="W461" s="197" t="s">
        <v>49</v>
      </c>
      <c r="X461" s="199" t="s">
        <v>50</v>
      </c>
      <c r="Y461" s="200" t="s">
        <v>51</v>
      </c>
      <c r="Z461" s="202" t="s">
        <v>52</v>
      </c>
      <c r="AA461" s="201" t="s">
        <v>242</v>
      </c>
      <c r="AB461" s="202" t="s">
        <v>54</v>
      </c>
      <c r="AC461" s="203" t="s">
        <v>55</v>
      </c>
      <c r="AD461" s="199" t="s">
        <v>49</v>
      </c>
      <c r="AE461" s="199" t="s">
        <v>46</v>
      </c>
      <c r="AF461" s="204" t="s">
        <v>56</v>
      </c>
      <c r="AG461" s="205" t="s">
        <v>57</v>
      </c>
      <c r="AH461" s="204" t="s">
        <v>58</v>
      </c>
      <c r="AI461" s="204" t="s">
        <v>243</v>
      </c>
      <c r="AJ461" s="204" t="s">
        <v>60</v>
      </c>
      <c r="AK461" s="204" t="s">
        <v>61</v>
      </c>
    </row>
    <row r="462" spans="1:37" s="102" customFormat="1" ht="51" hidden="1" customHeight="1">
      <c r="A462" s="194">
        <v>42103</v>
      </c>
      <c r="B462" s="100" t="str">
        <f>IFERROR(VLOOKUP(A462,[5]Listas!$A$91:$B$107,2,FALSE),"")</f>
        <v>MEJORAMIENTO DE LA PRODUCCIÓN, CIRCULACIÓN Y APROPIACIÓN SOCIAL DEL CONOCIMIENTO</v>
      </c>
      <c r="C462" s="195" t="s">
        <v>1264</v>
      </c>
      <c r="D462" s="66" t="s">
        <v>81</v>
      </c>
      <c r="E462" s="66" t="s">
        <v>43</v>
      </c>
      <c r="F462" s="382" t="s">
        <v>245</v>
      </c>
      <c r="G462" s="154">
        <v>1860100</v>
      </c>
      <c r="H462" s="22">
        <v>10.02</v>
      </c>
      <c r="I462" s="97" t="str">
        <f>IFERROR(VLOOKUP(H462,[5]Listas!$B$124:$C$141,2,FALSE),"")</f>
        <v>Aportes de la Nacion - Inversion</v>
      </c>
      <c r="J462" s="23" t="s">
        <v>67</v>
      </c>
      <c r="K462" s="196" t="s">
        <v>49</v>
      </c>
      <c r="L462" s="186"/>
      <c r="M462" s="131" t="str">
        <f t="shared" si="13"/>
        <v>INV-42103-3</v>
      </c>
      <c r="N462" s="50" t="s">
        <v>84</v>
      </c>
      <c r="O462" s="66" t="s">
        <v>246</v>
      </c>
      <c r="P462" s="18" t="s">
        <v>65</v>
      </c>
      <c r="Q462" s="18" t="s">
        <v>65</v>
      </c>
      <c r="R462" s="19">
        <v>8</v>
      </c>
      <c r="S462" s="197" t="s">
        <v>47</v>
      </c>
      <c r="T462" s="198" t="s">
        <v>186</v>
      </c>
      <c r="U462" s="153">
        <f>+G462</f>
        <v>1860100</v>
      </c>
      <c r="V462" s="153">
        <f t="shared" si="14"/>
        <v>1860100</v>
      </c>
      <c r="W462" s="197" t="s">
        <v>49</v>
      </c>
      <c r="X462" s="199" t="s">
        <v>50</v>
      </c>
      <c r="Y462" s="200" t="s">
        <v>51</v>
      </c>
      <c r="Z462" s="202" t="s">
        <v>52</v>
      </c>
      <c r="AA462" s="201" t="s">
        <v>242</v>
      </c>
      <c r="AB462" s="202" t="s">
        <v>54</v>
      </c>
      <c r="AC462" s="203" t="s">
        <v>55</v>
      </c>
      <c r="AD462" s="199" t="s">
        <v>49</v>
      </c>
      <c r="AE462" s="199" t="s">
        <v>46</v>
      </c>
      <c r="AF462" s="204" t="s">
        <v>56</v>
      </c>
      <c r="AG462" s="205" t="s">
        <v>57</v>
      </c>
      <c r="AH462" s="204" t="s">
        <v>58</v>
      </c>
      <c r="AI462" s="204" t="s">
        <v>243</v>
      </c>
      <c r="AJ462" s="204" t="s">
        <v>60</v>
      </c>
      <c r="AK462" s="204" t="s">
        <v>61</v>
      </c>
    </row>
    <row r="463" spans="1:37" s="102" customFormat="1" ht="51" hidden="1" customHeight="1">
      <c r="A463" s="206">
        <v>42103</v>
      </c>
      <c r="B463" s="207" t="str">
        <f>IFERROR(VLOOKUP(A463,[5]Listas!$A$91:$B$107,2,FALSE),"")</f>
        <v>MEJORAMIENTO DE LA PRODUCCIÓN, CIRCULACIÓN Y APROPIACIÓN SOCIAL DEL CONOCIMIENTO</v>
      </c>
      <c r="C463" s="208" t="s">
        <v>1264</v>
      </c>
      <c r="D463" s="66" t="s">
        <v>81</v>
      </c>
      <c r="E463" s="66" t="s">
        <v>43</v>
      </c>
      <c r="F463" s="382" t="s">
        <v>97</v>
      </c>
      <c r="G463" s="154">
        <v>46221000</v>
      </c>
      <c r="H463" s="22">
        <v>10.02</v>
      </c>
      <c r="I463" s="97" t="str">
        <f>IFERROR(VLOOKUP(H463,[5]Listas!$B$124:$C$141,2,FALSE),"")</f>
        <v>Aportes de la Nacion - Inversion</v>
      </c>
      <c r="J463" s="23" t="s">
        <v>72</v>
      </c>
      <c r="K463" s="196" t="s">
        <v>46</v>
      </c>
      <c r="L463" s="99"/>
      <c r="M463" s="131" t="str">
        <f t="shared" si="13"/>
        <v>INV-42103-4</v>
      </c>
      <c r="N463" s="209">
        <v>80111600</v>
      </c>
      <c r="O463" s="210" t="s">
        <v>247</v>
      </c>
      <c r="P463" s="18" t="s">
        <v>65</v>
      </c>
      <c r="Q463" s="18" t="s">
        <v>65</v>
      </c>
      <c r="R463" s="19">
        <v>10</v>
      </c>
      <c r="S463" s="197" t="s">
        <v>47</v>
      </c>
      <c r="T463" s="198" t="s">
        <v>186</v>
      </c>
      <c r="U463" s="153">
        <f>+G463</f>
        <v>46221000</v>
      </c>
      <c r="V463" s="153">
        <f t="shared" si="14"/>
        <v>46221000</v>
      </c>
      <c r="W463" s="197" t="s">
        <v>49</v>
      </c>
      <c r="X463" s="199" t="s">
        <v>50</v>
      </c>
      <c r="Y463" s="200" t="s">
        <v>51</v>
      </c>
      <c r="Z463" s="202" t="s">
        <v>52</v>
      </c>
      <c r="AA463" s="201" t="s">
        <v>242</v>
      </c>
      <c r="AB463" s="202" t="s">
        <v>54</v>
      </c>
      <c r="AC463" s="203" t="s">
        <v>55</v>
      </c>
      <c r="AD463" s="199" t="s">
        <v>49</v>
      </c>
      <c r="AE463" s="199" t="s">
        <v>46</v>
      </c>
      <c r="AF463" s="204" t="s">
        <v>56</v>
      </c>
      <c r="AG463" s="205" t="s">
        <v>57</v>
      </c>
      <c r="AH463" s="204" t="s">
        <v>58</v>
      </c>
      <c r="AI463" s="204" t="s">
        <v>243</v>
      </c>
      <c r="AJ463" s="204" t="s">
        <v>60</v>
      </c>
      <c r="AK463" s="204" t="s">
        <v>61</v>
      </c>
    </row>
    <row r="464" spans="1:37" s="102" customFormat="1" ht="51" hidden="1" customHeight="1">
      <c r="A464" s="206">
        <v>42103</v>
      </c>
      <c r="B464" s="208" t="str">
        <f>IFERROR(VLOOKUP(A464,[5]Listas!$A$91:$B$107,2,FALSE),"")</f>
        <v>MEJORAMIENTO DE LA PRODUCCIÓN, CIRCULACIÓN Y APROPIACIÓN SOCIAL DEL CONOCIMIENTO</v>
      </c>
      <c r="C464" s="208" t="s">
        <v>1264</v>
      </c>
      <c r="D464" s="66" t="s">
        <v>81</v>
      </c>
      <c r="E464" s="66" t="s">
        <v>43</v>
      </c>
      <c r="F464" s="382" t="s">
        <v>97</v>
      </c>
      <c r="G464" s="154">
        <v>46721000</v>
      </c>
      <c r="H464" s="22">
        <v>10.02</v>
      </c>
      <c r="I464" s="98" t="str">
        <f>IFERROR(VLOOKUP(H464,[5]Listas!$B$124:$C$141,2,FALSE),"")</f>
        <v>Aportes de la Nacion - Inversion</v>
      </c>
      <c r="J464" s="23" t="s">
        <v>73</v>
      </c>
      <c r="K464" s="196" t="s">
        <v>46</v>
      </c>
      <c r="L464" s="99"/>
      <c r="M464" s="105" t="str">
        <f t="shared" si="13"/>
        <v>INV-42103-5</v>
      </c>
      <c r="N464" s="332">
        <v>80111600</v>
      </c>
      <c r="O464" s="66" t="s">
        <v>248</v>
      </c>
      <c r="P464" s="18" t="s">
        <v>65</v>
      </c>
      <c r="Q464" s="18" t="s">
        <v>65</v>
      </c>
      <c r="R464" s="19">
        <v>10</v>
      </c>
      <c r="S464" s="197" t="s">
        <v>47</v>
      </c>
      <c r="T464" s="198" t="s">
        <v>186</v>
      </c>
      <c r="U464" s="153">
        <f>+G464</f>
        <v>46721000</v>
      </c>
      <c r="V464" s="153">
        <f t="shared" si="14"/>
        <v>46721000</v>
      </c>
      <c r="W464" s="197" t="s">
        <v>49</v>
      </c>
      <c r="X464" s="199" t="s">
        <v>50</v>
      </c>
      <c r="Y464" s="200" t="s">
        <v>51</v>
      </c>
      <c r="Z464" s="202" t="s">
        <v>52</v>
      </c>
      <c r="AA464" s="201" t="s">
        <v>242</v>
      </c>
      <c r="AB464" s="202" t="s">
        <v>54</v>
      </c>
      <c r="AC464" s="203" t="s">
        <v>55</v>
      </c>
      <c r="AD464" s="199" t="s">
        <v>49</v>
      </c>
      <c r="AE464" s="199" t="s">
        <v>46</v>
      </c>
      <c r="AF464" s="204" t="s">
        <v>56</v>
      </c>
      <c r="AG464" s="205" t="s">
        <v>57</v>
      </c>
      <c r="AH464" s="204" t="s">
        <v>58</v>
      </c>
      <c r="AI464" s="204" t="s">
        <v>243</v>
      </c>
      <c r="AJ464" s="204" t="s">
        <v>60</v>
      </c>
      <c r="AK464" s="204" t="s">
        <v>61</v>
      </c>
    </row>
    <row r="465" spans="1:37" s="102" customFormat="1" ht="51" hidden="1" customHeight="1">
      <c r="A465" s="206">
        <v>42103</v>
      </c>
      <c r="B465" s="208" t="str">
        <f>IFERROR(VLOOKUP(A465,[5]Listas!$A$91:$B$107,2,FALSE),"")</f>
        <v>MEJORAMIENTO DE LA PRODUCCIÓN, CIRCULACIÓN Y APROPIACIÓN SOCIAL DEL CONOCIMIENTO</v>
      </c>
      <c r="C465" s="208" t="s">
        <v>1264</v>
      </c>
      <c r="D465" s="66" t="s">
        <v>81</v>
      </c>
      <c r="E465" s="66" t="s">
        <v>1265</v>
      </c>
      <c r="F465" s="382" t="s">
        <v>97</v>
      </c>
      <c r="G465" s="154">
        <v>46721000</v>
      </c>
      <c r="H465" s="22">
        <v>10.02</v>
      </c>
      <c r="I465" s="98" t="str">
        <f>IFERROR(VLOOKUP(H465,[5]Listas!$B$124:$C$141,2,FALSE),"")</f>
        <v>Aportes de la Nacion - Inversion</v>
      </c>
      <c r="J465" s="23" t="s">
        <v>74</v>
      </c>
      <c r="K465" s="196" t="s">
        <v>46</v>
      </c>
      <c r="L465" s="99"/>
      <c r="M465" s="105" t="str">
        <f t="shared" si="13"/>
        <v>INV-42103-6</v>
      </c>
      <c r="N465" s="211">
        <v>80111600</v>
      </c>
      <c r="O465" s="210" t="s">
        <v>249</v>
      </c>
      <c r="P465" s="18" t="s">
        <v>65</v>
      </c>
      <c r="Q465" s="18" t="s">
        <v>65</v>
      </c>
      <c r="R465" s="19">
        <v>10</v>
      </c>
      <c r="S465" s="197" t="s">
        <v>47</v>
      </c>
      <c r="T465" s="198" t="s">
        <v>186</v>
      </c>
      <c r="U465" s="153">
        <f>+G465</f>
        <v>46721000</v>
      </c>
      <c r="V465" s="153">
        <f t="shared" si="14"/>
        <v>46721000</v>
      </c>
      <c r="W465" s="197" t="s">
        <v>49</v>
      </c>
      <c r="X465" s="199" t="s">
        <v>50</v>
      </c>
      <c r="Y465" s="200" t="s">
        <v>51</v>
      </c>
      <c r="Z465" s="202" t="s">
        <v>52</v>
      </c>
      <c r="AA465" s="201" t="s">
        <v>242</v>
      </c>
      <c r="AB465" s="202" t="s">
        <v>54</v>
      </c>
      <c r="AC465" s="203" t="s">
        <v>55</v>
      </c>
      <c r="AD465" s="199" t="s">
        <v>49</v>
      </c>
      <c r="AE465" s="199" t="s">
        <v>46</v>
      </c>
      <c r="AF465" s="204" t="s">
        <v>56</v>
      </c>
      <c r="AG465" s="205" t="s">
        <v>57</v>
      </c>
      <c r="AH465" s="204" t="s">
        <v>58</v>
      </c>
      <c r="AI465" s="204" t="s">
        <v>243</v>
      </c>
      <c r="AJ465" s="204" t="s">
        <v>60</v>
      </c>
      <c r="AK465" s="204" t="s">
        <v>61</v>
      </c>
    </row>
    <row r="466" spans="1:37" s="102" customFormat="1" ht="51" hidden="1" customHeight="1">
      <c r="A466" s="206">
        <v>42103</v>
      </c>
      <c r="B466" s="208" t="str">
        <f>IFERROR(VLOOKUP(A466,[5]Listas!$A$91:$B$107,2,FALSE),"")</f>
        <v>MEJORAMIENTO DE LA PRODUCCIÓN, CIRCULACIÓN Y APROPIACIÓN SOCIAL DEL CONOCIMIENTO</v>
      </c>
      <c r="C466" s="208" t="s">
        <v>1264</v>
      </c>
      <c r="D466" s="66" t="s">
        <v>81</v>
      </c>
      <c r="E466" s="66" t="s">
        <v>1265</v>
      </c>
      <c r="F466" s="382" t="s">
        <v>97</v>
      </c>
      <c r="G466" s="154">
        <v>9000000</v>
      </c>
      <c r="H466" s="22">
        <v>10.02</v>
      </c>
      <c r="I466" s="98" t="str">
        <f>IFERROR(VLOOKUP(H466,[5]Listas!$B$124:$C$141,2,FALSE),"")</f>
        <v>Aportes de la Nacion - Inversion</v>
      </c>
      <c r="J466" s="23" t="s">
        <v>75</v>
      </c>
      <c r="K466" s="196" t="s">
        <v>46</v>
      </c>
      <c r="L466" s="186"/>
      <c r="M466" s="105" t="str">
        <f t="shared" si="13"/>
        <v>INV-42103-7</v>
      </c>
      <c r="N466" s="209">
        <v>80111600</v>
      </c>
      <c r="O466" s="212" t="s">
        <v>250</v>
      </c>
      <c r="P466" s="213" t="s">
        <v>65</v>
      </c>
      <c r="Q466" s="18" t="s">
        <v>65</v>
      </c>
      <c r="R466" s="19">
        <v>10</v>
      </c>
      <c r="S466" s="197" t="s">
        <v>47</v>
      </c>
      <c r="T466" s="198" t="s">
        <v>186</v>
      </c>
      <c r="U466" s="153">
        <f>+G466</f>
        <v>9000000</v>
      </c>
      <c r="V466" s="153">
        <f t="shared" si="14"/>
        <v>9000000</v>
      </c>
      <c r="W466" s="197" t="s">
        <v>49</v>
      </c>
      <c r="X466" s="199" t="s">
        <v>50</v>
      </c>
      <c r="Y466" s="200" t="s">
        <v>51</v>
      </c>
      <c r="Z466" s="202" t="s">
        <v>52</v>
      </c>
      <c r="AA466" s="201" t="s">
        <v>242</v>
      </c>
      <c r="AB466" s="202" t="s">
        <v>54</v>
      </c>
      <c r="AC466" s="203" t="s">
        <v>55</v>
      </c>
      <c r="AD466" s="199" t="s">
        <v>49</v>
      </c>
      <c r="AE466" s="199" t="s">
        <v>46</v>
      </c>
      <c r="AF466" s="204" t="s">
        <v>56</v>
      </c>
      <c r="AG466" s="205" t="s">
        <v>57</v>
      </c>
      <c r="AH466" s="204" t="s">
        <v>58</v>
      </c>
      <c r="AI466" s="204" t="s">
        <v>243</v>
      </c>
      <c r="AJ466" s="204" t="s">
        <v>60</v>
      </c>
      <c r="AK466" s="204" t="s">
        <v>61</v>
      </c>
    </row>
    <row r="467" spans="1:37" s="102" customFormat="1" ht="51" hidden="1" customHeight="1">
      <c r="A467" s="206">
        <v>42103</v>
      </c>
      <c r="B467" s="208" t="str">
        <f>IFERROR(VLOOKUP(A467,[5]Listas!$A$91:$B$107,2,FALSE),"")</f>
        <v>MEJORAMIENTO DE LA PRODUCCIÓN, CIRCULACIÓN Y APROPIACIÓN SOCIAL DEL CONOCIMIENTO</v>
      </c>
      <c r="C467" s="208" t="s">
        <v>1264</v>
      </c>
      <c r="D467" s="66" t="s">
        <v>81</v>
      </c>
      <c r="E467" s="66" t="s">
        <v>1265</v>
      </c>
      <c r="F467" s="382" t="s">
        <v>97</v>
      </c>
      <c r="G467" s="154">
        <v>40000000</v>
      </c>
      <c r="H467" s="15" t="s">
        <v>239</v>
      </c>
      <c r="I467" s="98" t="str">
        <f>IFERROR(VLOOKUP(H467,[5]Listas!$B$124:$C$141,2,FALSE),"")</f>
        <v>Recursos del Balance - Propios</v>
      </c>
      <c r="J467" s="23" t="s">
        <v>76</v>
      </c>
      <c r="K467" s="196" t="s">
        <v>46</v>
      </c>
      <c r="L467" s="99"/>
      <c r="M467" s="105" t="str">
        <f t="shared" si="13"/>
        <v>INV-42103-8</v>
      </c>
      <c r="N467" s="331">
        <v>80111600</v>
      </c>
      <c r="O467" s="214" t="s">
        <v>251</v>
      </c>
      <c r="P467" s="18" t="s">
        <v>65</v>
      </c>
      <c r="Q467" s="18" t="s">
        <v>65</v>
      </c>
      <c r="R467" s="19">
        <v>10</v>
      </c>
      <c r="S467" s="197" t="s">
        <v>47</v>
      </c>
      <c r="T467" s="198" t="s">
        <v>186</v>
      </c>
      <c r="U467" s="153">
        <f>+G467</f>
        <v>40000000</v>
      </c>
      <c r="V467" s="153">
        <f t="shared" si="14"/>
        <v>40000000</v>
      </c>
      <c r="W467" s="197" t="s">
        <v>49</v>
      </c>
      <c r="X467" s="199" t="s">
        <v>50</v>
      </c>
      <c r="Y467" s="200" t="s">
        <v>51</v>
      </c>
      <c r="Z467" s="202" t="s">
        <v>52</v>
      </c>
      <c r="AA467" s="201" t="s">
        <v>242</v>
      </c>
      <c r="AB467" s="202" t="s">
        <v>54</v>
      </c>
      <c r="AC467" s="203" t="s">
        <v>55</v>
      </c>
      <c r="AD467" s="199" t="s">
        <v>49</v>
      </c>
      <c r="AE467" s="199" t="s">
        <v>46</v>
      </c>
      <c r="AF467" s="204" t="s">
        <v>56</v>
      </c>
      <c r="AG467" s="205" t="s">
        <v>57</v>
      </c>
      <c r="AH467" s="204" t="s">
        <v>58</v>
      </c>
      <c r="AI467" s="204" t="s">
        <v>243</v>
      </c>
      <c r="AJ467" s="204" t="s">
        <v>60</v>
      </c>
      <c r="AK467" s="204" t="s">
        <v>61</v>
      </c>
    </row>
    <row r="468" spans="1:37" s="102" customFormat="1" ht="51" hidden="1" customHeight="1">
      <c r="A468" s="206">
        <v>42103</v>
      </c>
      <c r="B468" s="208" t="str">
        <f>IFERROR(VLOOKUP(A468,[5]Listas!$A$91:$B$107,2,FALSE),"")</f>
        <v>MEJORAMIENTO DE LA PRODUCCIÓN, CIRCULACIÓN Y APROPIACIÓN SOCIAL DEL CONOCIMIENTO</v>
      </c>
      <c r="C468" s="208" t="s">
        <v>1264</v>
      </c>
      <c r="D468" s="66" t="s">
        <v>81</v>
      </c>
      <c r="E468" s="66" t="s">
        <v>43</v>
      </c>
      <c r="F468" s="382" t="s">
        <v>97</v>
      </c>
      <c r="G468" s="154">
        <f>30912350-G498-G499-G500-G506-G508-G512-1600000-G522-G523-G524</f>
        <v>0</v>
      </c>
      <c r="H468" s="15">
        <v>10.02</v>
      </c>
      <c r="I468" s="98" t="str">
        <f>IFERROR(VLOOKUP(H468,[5]Listas!$B$124:$C$141,2,FALSE),"")</f>
        <v>Aportes de la Nacion - Inversion</v>
      </c>
      <c r="J468" s="23" t="s">
        <v>77</v>
      </c>
      <c r="K468" s="196" t="s">
        <v>46</v>
      </c>
      <c r="L468" s="186"/>
      <c r="M468" s="105" t="str">
        <f t="shared" si="13"/>
        <v>INV-42103-9</v>
      </c>
      <c r="N468" s="215">
        <v>80111600</v>
      </c>
      <c r="O468" s="216" t="s">
        <v>252</v>
      </c>
      <c r="P468" s="213" t="s">
        <v>71</v>
      </c>
      <c r="Q468" s="18" t="s">
        <v>71</v>
      </c>
      <c r="R468" s="19">
        <v>8</v>
      </c>
      <c r="S468" s="197" t="s">
        <v>47</v>
      </c>
      <c r="T468" s="198" t="s">
        <v>186</v>
      </c>
      <c r="U468" s="153">
        <f>+G468</f>
        <v>0</v>
      </c>
      <c r="V468" s="153">
        <f t="shared" si="14"/>
        <v>0</v>
      </c>
      <c r="W468" s="197" t="s">
        <v>49</v>
      </c>
      <c r="X468" s="199" t="s">
        <v>50</v>
      </c>
      <c r="Y468" s="200" t="s">
        <v>51</v>
      </c>
      <c r="Z468" s="202" t="s">
        <v>52</v>
      </c>
      <c r="AA468" s="201" t="s">
        <v>242</v>
      </c>
      <c r="AB468" s="202" t="s">
        <v>54</v>
      </c>
      <c r="AC468" s="203" t="s">
        <v>55</v>
      </c>
      <c r="AD468" s="199" t="s">
        <v>49</v>
      </c>
      <c r="AE468" s="199" t="s">
        <v>46</v>
      </c>
      <c r="AF468" s="204" t="s">
        <v>56</v>
      </c>
      <c r="AG468" s="205" t="s">
        <v>57</v>
      </c>
      <c r="AH468" s="204" t="s">
        <v>58</v>
      </c>
      <c r="AI468" s="204" t="s">
        <v>243</v>
      </c>
      <c r="AJ468" s="204" t="s">
        <v>60</v>
      </c>
      <c r="AK468" s="204" t="s">
        <v>61</v>
      </c>
    </row>
    <row r="469" spans="1:37" s="102" customFormat="1" ht="51" hidden="1" customHeight="1">
      <c r="A469" s="206">
        <v>42103</v>
      </c>
      <c r="B469" s="208" t="str">
        <f>IFERROR(VLOOKUP(A469,[5]Listas!$A$91:$B$107,2,FALSE),"")</f>
        <v>MEJORAMIENTO DE LA PRODUCCIÓN, CIRCULACIÓN Y APROPIACIÓN SOCIAL DEL CONOCIMIENTO</v>
      </c>
      <c r="C469" s="208" t="s">
        <v>1264</v>
      </c>
      <c r="D469" s="66" t="s">
        <v>81</v>
      </c>
      <c r="E469" s="66" t="s">
        <v>43</v>
      </c>
      <c r="F469" s="382" t="s">
        <v>97</v>
      </c>
      <c r="G469" s="154">
        <v>5000000</v>
      </c>
      <c r="H469" s="15">
        <v>10.02</v>
      </c>
      <c r="I469" s="98" t="str">
        <f>IFERROR(VLOOKUP(H469,[5]Listas!$B$124:$C$141,2,FALSE),"")</f>
        <v>Aportes de la Nacion - Inversion</v>
      </c>
      <c r="J469" s="23" t="s">
        <v>78</v>
      </c>
      <c r="K469" s="196" t="s">
        <v>46</v>
      </c>
      <c r="L469" s="99"/>
      <c r="M469" s="105" t="str">
        <f t="shared" si="13"/>
        <v>INV-42103-10</v>
      </c>
      <c r="N469" s="50">
        <v>80111600</v>
      </c>
      <c r="O469" s="214" t="s">
        <v>253</v>
      </c>
      <c r="P469" s="18" t="s">
        <v>71</v>
      </c>
      <c r="Q469" s="18" t="s">
        <v>71</v>
      </c>
      <c r="R469" s="19">
        <v>8</v>
      </c>
      <c r="S469" s="197" t="s">
        <v>47</v>
      </c>
      <c r="T469" s="198" t="s">
        <v>186</v>
      </c>
      <c r="U469" s="153">
        <f>+G469</f>
        <v>5000000</v>
      </c>
      <c r="V469" s="153">
        <f t="shared" si="14"/>
        <v>5000000</v>
      </c>
      <c r="W469" s="197" t="s">
        <v>49</v>
      </c>
      <c r="X469" s="199" t="s">
        <v>50</v>
      </c>
      <c r="Y469" s="200" t="s">
        <v>51</v>
      </c>
      <c r="Z469" s="202" t="s">
        <v>52</v>
      </c>
      <c r="AA469" s="201" t="s">
        <v>242</v>
      </c>
      <c r="AB469" s="202" t="s">
        <v>54</v>
      </c>
      <c r="AC469" s="203" t="s">
        <v>55</v>
      </c>
      <c r="AD469" s="199" t="s">
        <v>49</v>
      </c>
      <c r="AE469" s="199" t="s">
        <v>46</v>
      </c>
      <c r="AF469" s="204" t="s">
        <v>56</v>
      </c>
      <c r="AG469" s="205" t="s">
        <v>57</v>
      </c>
      <c r="AH469" s="204" t="s">
        <v>58</v>
      </c>
      <c r="AI469" s="204" t="s">
        <v>243</v>
      </c>
      <c r="AJ469" s="204" t="s">
        <v>60</v>
      </c>
      <c r="AK469" s="204" t="s">
        <v>61</v>
      </c>
    </row>
    <row r="470" spans="1:37" s="102" customFormat="1" ht="51" hidden="1" customHeight="1">
      <c r="A470" s="206">
        <v>42103</v>
      </c>
      <c r="B470" s="208" t="str">
        <f>IFERROR(VLOOKUP(A470,[5]Listas!$A$91:$B$107,2,FALSE),"")</f>
        <v>MEJORAMIENTO DE LA PRODUCCIÓN, CIRCULACIÓN Y APROPIACIÓN SOCIAL DEL CONOCIMIENTO</v>
      </c>
      <c r="C470" s="208" t="s">
        <v>1264</v>
      </c>
      <c r="D470" s="66" t="s">
        <v>81</v>
      </c>
      <c r="E470" s="217" t="s">
        <v>43</v>
      </c>
      <c r="F470" s="382" t="s">
        <v>97</v>
      </c>
      <c r="G470" s="154">
        <v>3587650</v>
      </c>
      <c r="H470" s="15" t="s">
        <v>239</v>
      </c>
      <c r="I470" s="98" t="str">
        <f>IFERROR(VLOOKUP(H470,[5]Listas!$B$124:$C$141,2,FALSE),"")</f>
        <v>Recursos del Balance - Propios</v>
      </c>
      <c r="J470" s="23" t="s">
        <v>80</v>
      </c>
      <c r="K470" s="218" t="s">
        <v>46</v>
      </c>
      <c r="L470" s="99"/>
      <c r="M470" s="105" t="str">
        <f t="shared" si="13"/>
        <v>INV-42103-11</v>
      </c>
      <c r="N470" s="50">
        <v>80111600</v>
      </c>
      <c r="O470" s="214" t="s">
        <v>254</v>
      </c>
      <c r="P470" s="18" t="s">
        <v>71</v>
      </c>
      <c r="Q470" s="18" t="s">
        <v>71</v>
      </c>
      <c r="R470" s="19">
        <v>8</v>
      </c>
      <c r="S470" s="197" t="s">
        <v>47</v>
      </c>
      <c r="T470" s="198" t="s">
        <v>186</v>
      </c>
      <c r="U470" s="153">
        <f>+G470</f>
        <v>3587650</v>
      </c>
      <c r="V470" s="153">
        <f t="shared" si="14"/>
        <v>3587650</v>
      </c>
      <c r="W470" s="197" t="s">
        <v>49</v>
      </c>
      <c r="X470" s="199" t="s">
        <v>50</v>
      </c>
      <c r="Y470" s="200" t="s">
        <v>51</v>
      </c>
      <c r="Z470" s="202" t="s">
        <v>52</v>
      </c>
      <c r="AA470" s="201" t="s">
        <v>242</v>
      </c>
      <c r="AB470" s="202" t="s">
        <v>54</v>
      </c>
      <c r="AC470" s="203" t="s">
        <v>55</v>
      </c>
      <c r="AD470" s="199" t="s">
        <v>49</v>
      </c>
      <c r="AE470" s="199" t="s">
        <v>46</v>
      </c>
      <c r="AF470" s="204" t="s">
        <v>56</v>
      </c>
      <c r="AG470" s="205" t="s">
        <v>57</v>
      </c>
      <c r="AH470" s="204" t="s">
        <v>58</v>
      </c>
      <c r="AI470" s="204" t="s">
        <v>243</v>
      </c>
      <c r="AJ470" s="204" t="s">
        <v>60</v>
      </c>
      <c r="AK470" s="204" t="s">
        <v>61</v>
      </c>
    </row>
    <row r="471" spans="1:37" s="102" customFormat="1" ht="51" hidden="1" customHeight="1">
      <c r="A471" s="206">
        <v>42103</v>
      </c>
      <c r="B471" s="208" t="str">
        <f>IFERROR(VLOOKUP(A471,[5]Listas!$A$91:$B$107,2,FALSE),"")</f>
        <v>MEJORAMIENTO DE LA PRODUCCIÓN, CIRCULACIÓN Y APROPIACIÓN SOCIAL DEL CONOCIMIENTO</v>
      </c>
      <c r="C471" s="208" t="s">
        <v>1264</v>
      </c>
      <c r="D471" s="66" t="s">
        <v>81</v>
      </c>
      <c r="E471" s="66" t="s">
        <v>43</v>
      </c>
      <c r="F471" s="382" t="s">
        <v>97</v>
      </c>
      <c r="G471" s="154">
        <v>5000000</v>
      </c>
      <c r="H471" s="15">
        <v>10.02</v>
      </c>
      <c r="I471" s="98" t="str">
        <f>IFERROR(VLOOKUP(H471,[5]Listas!$B$124:$C$141,2,FALSE),"")</f>
        <v>Aportes de la Nacion - Inversion</v>
      </c>
      <c r="J471" s="23" t="s">
        <v>98</v>
      </c>
      <c r="K471" s="196" t="s">
        <v>46</v>
      </c>
      <c r="L471" s="99"/>
      <c r="M471" s="105" t="str">
        <f t="shared" si="13"/>
        <v>INV-42103-12</v>
      </c>
      <c r="N471" s="50">
        <v>80111600</v>
      </c>
      <c r="O471" s="214" t="s">
        <v>255</v>
      </c>
      <c r="P471" s="18" t="s">
        <v>71</v>
      </c>
      <c r="Q471" s="18" t="s">
        <v>71</v>
      </c>
      <c r="R471" s="19">
        <v>8</v>
      </c>
      <c r="S471" s="197" t="s">
        <v>47</v>
      </c>
      <c r="T471" s="198" t="s">
        <v>186</v>
      </c>
      <c r="U471" s="153">
        <f>+G471</f>
        <v>5000000</v>
      </c>
      <c r="V471" s="153">
        <f t="shared" si="14"/>
        <v>5000000</v>
      </c>
      <c r="W471" s="197" t="s">
        <v>49</v>
      </c>
      <c r="X471" s="199" t="s">
        <v>50</v>
      </c>
      <c r="Y471" s="200" t="s">
        <v>51</v>
      </c>
      <c r="Z471" s="202" t="s">
        <v>52</v>
      </c>
      <c r="AA471" s="201" t="s">
        <v>242</v>
      </c>
      <c r="AB471" s="202" t="s">
        <v>54</v>
      </c>
      <c r="AC471" s="203" t="s">
        <v>55</v>
      </c>
      <c r="AD471" s="199" t="s">
        <v>49</v>
      </c>
      <c r="AE471" s="199" t="s">
        <v>46</v>
      </c>
      <c r="AF471" s="204" t="s">
        <v>56</v>
      </c>
      <c r="AG471" s="205" t="s">
        <v>57</v>
      </c>
      <c r="AH471" s="204" t="s">
        <v>58</v>
      </c>
      <c r="AI471" s="204" t="s">
        <v>243</v>
      </c>
      <c r="AJ471" s="204" t="s">
        <v>60</v>
      </c>
      <c r="AK471" s="204" t="s">
        <v>61</v>
      </c>
    </row>
    <row r="472" spans="1:37" s="102" customFormat="1" ht="51" hidden="1" customHeight="1">
      <c r="A472" s="206">
        <v>42103</v>
      </c>
      <c r="B472" s="208" t="str">
        <f>IFERROR(VLOOKUP(A472,[5]Listas!$A$91:$B$107,2,FALSE),"")</f>
        <v>MEJORAMIENTO DE LA PRODUCCIÓN, CIRCULACIÓN Y APROPIACIÓN SOCIAL DEL CONOCIMIENTO</v>
      </c>
      <c r="C472" s="208" t="s">
        <v>1264</v>
      </c>
      <c r="D472" s="66" t="s">
        <v>81</v>
      </c>
      <c r="E472" s="217" t="s">
        <v>43</v>
      </c>
      <c r="F472" s="382" t="s">
        <v>97</v>
      </c>
      <c r="G472" s="154">
        <v>20000000</v>
      </c>
      <c r="H472" s="15" t="s">
        <v>239</v>
      </c>
      <c r="I472" s="98" t="str">
        <f>IFERROR(VLOOKUP(H472,[5]Listas!$B$124:$C$141,2,FALSE),"")</f>
        <v>Recursos del Balance - Propios</v>
      </c>
      <c r="J472" s="23" t="s">
        <v>109</v>
      </c>
      <c r="K472" s="218" t="s">
        <v>46</v>
      </c>
      <c r="L472" s="99"/>
      <c r="M472" s="105" t="str">
        <f t="shared" si="13"/>
        <v>INV-42103-13</v>
      </c>
      <c r="N472" s="50">
        <v>80111600</v>
      </c>
      <c r="O472" s="214" t="s">
        <v>256</v>
      </c>
      <c r="P472" s="18" t="s">
        <v>71</v>
      </c>
      <c r="Q472" s="18" t="s">
        <v>71</v>
      </c>
      <c r="R472" s="19">
        <v>8</v>
      </c>
      <c r="S472" s="197" t="s">
        <v>47</v>
      </c>
      <c r="T472" s="198" t="s">
        <v>186</v>
      </c>
      <c r="U472" s="153">
        <f>+G472</f>
        <v>20000000</v>
      </c>
      <c r="V472" s="153">
        <f t="shared" si="14"/>
        <v>20000000</v>
      </c>
      <c r="W472" s="197" t="s">
        <v>49</v>
      </c>
      <c r="X472" s="199" t="s">
        <v>50</v>
      </c>
      <c r="Y472" s="200" t="s">
        <v>51</v>
      </c>
      <c r="Z472" s="202" t="s">
        <v>52</v>
      </c>
      <c r="AA472" s="201" t="s">
        <v>242</v>
      </c>
      <c r="AB472" s="202" t="s">
        <v>54</v>
      </c>
      <c r="AC472" s="203" t="s">
        <v>55</v>
      </c>
      <c r="AD472" s="199" t="s">
        <v>49</v>
      </c>
      <c r="AE472" s="199" t="s">
        <v>46</v>
      </c>
      <c r="AF472" s="204" t="s">
        <v>56</v>
      </c>
      <c r="AG472" s="205" t="s">
        <v>57</v>
      </c>
      <c r="AH472" s="204" t="s">
        <v>58</v>
      </c>
      <c r="AI472" s="204" t="s">
        <v>243</v>
      </c>
      <c r="AJ472" s="204" t="s">
        <v>60</v>
      </c>
      <c r="AK472" s="204" t="s">
        <v>61</v>
      </c>
    </row>
    <row r="473" spans="1:37" s="102" customFormat="1" ht="51" hidden="1" customHeight="1">
      <c r="A473" s="206">
        <v>42103</v>
      </c>
      <c r="B473" s="208" t="str">
        <f>IFERROR(VLOOKUP(A473,[5]Listas!$A$91:$B$107,2,FALSE),"")</f>
        <v>MEJORAMIENTO DE LA PRODUCCIÓN, CIRCULACIÓN Y APROPIACIÓN SOCIAL DEL CONOCIMIENTO</v>
      </c>
      <c r="C473" s="208" t="s">
        <v>1264</v>
      </c>
      <c r="D473" s="66" t="s">
        <v>81</v>
      </c>
      <c r="E473" s="66" t="s">
        <v>43</v>
      </c>
      <c r="F473" s="382" t="s">
        <v>97</v>
      </c>
      <c r="G473" s="154">
        <f>30000000-G502-G503-G511-G513-G514-G541-4000000-346450-G547-G534-G550-G555</f>
        <v>0</v>
      </c>
      <c r="H473" s="15">
        <v>10.02</v>
      </c>
      <c r="I473" s="98" t="str">
        <f>IFERROR(VLOOKUP(H473,[5]Listas!$B$124:$C$141,2,FALSE),"")</f>
        <v>Aportes de la Nacion - Inversion</v>
      </c>
      <c r="J473" s="23" t="s">
        <v>110</v>
      </c>
      <c r="K473" s="196" t="s">
        <v>46</v>
      </c>
      <c r="L473" s="186"/>
      <c r="M473" s="105" t="str">
        <f t="shared" si="13"/>
        <v>INV-42103-14</v>
      </c>
      <c r="N473" s="50">
        <v>80111600</v>
      </c>
      <c r="O473" s="216" t="s">
        <v>257</v>
      </c>
      <c r="P473" s="213" t="s">
        <v>71</v>
      </c>
      <c r="Q473" s="18" t="s">
        <v>71</v>
      </c>
      <c r="R473" s="19">
        <v>8</v>
      </c>
      <c r="S473" s="197" t="s">
        <v>47</v>
      </c>
      <c r="T473" s="198" t="s">
        <v>186</v>
      </c>
      <c r="U473" s="153">
        <f>+G473</f>
        <v>0</v>
      </c>
      <c r="V473" s="153">
        <f t="shared" si="14"/>
        <v>0</v>
      </c>
      <c r="W473" s="197" t="s">
        <v>49</v>
      </c>
      <c r="X473" s="199" t="s">
        <v>50</v>
      </c>
      <c r="Y473" s="200" t="s">
        <v>51</v>
      </c>
      <c r="Z473" s="202" t="s">
        <v>52</v>
      </c>
      <c r="AA473" s="201" t="s">
        <v>242</v>
      </c>
      <c r="AB473" s="202" t="s">
        <v>54</v>
      </c>
      <c r="AC473" s="203" t="s">
        <v>55</v>
      </c>
      <c r="AD473" s="199" t="s">
        <v>49</v>
      </c>
      <c r="AE473" s="199" t="s">
        <v>46</v>
      </c>
      <c r="AF473" s="204" t="s">
        <v>56</v>
      </c>
      <c r="AG473" s="205" t="s">
        <v>57</v>
      </c>
      <c r="AH473" s="204" t="s">
        <v>58</v>
      </c>
      <c r="AI473" s="204" t="s">
        <v>243</v>
      </c>
      <c r="AJ473" s="204" t="s">
        <v>60</v>
      </c>
      <c r="AK473" s="204" t="s">
        <v>61</v>
      </c>
    </row>
    <row r="474" spans="1:37" s="102" customFormat="1" ht="51" hidden="1" customHeight="1">
      <c r="A474" s="206">
        <v>42103</v>
      </c>
      <c r="B474" s="208" t="str">
        <f>IFERROR(VLOOKUP(A474,[5]Listas!$A$91:$B$107,2,FALSE),"")</f>
        <v>MEJORAMIENTO DE LA PRODUCCIÓN, CIRCULACIÓN Y APROPIACIÓN SOCIAL DEL CONOCIMIENTO</v>
      </c>
      <c r="C474" s="208" t="s">
        <v>1264</v>
      </c>
      <c r="D474" s="66" t="s">
        <v>81</v>
      </c>
      <c r="E474" s="66" t="s">
        <v>43</v>
      </c>
      <c r="F474" s="382" t="s">
        <v>258</v>
      </c>
      <c r="G474" s="154">
        <v>0</v>
      </c>
      <c r="H474" s="15">
        <v>10.02</v>
      </c>
      <c r="I474" s="98" t="str">
        <f>IFERROR(VLOOKUP(H474,[5]Listas!$B$124:$C$141,2,FALSE),"")</f>
        <v>Aportes de la Nacion - Inversion</v>
      </c>
      <c r="J474" s="23" t="s">
        <v>111</v>
      </c>
      <c r="K474" s="196" t="s">
        <v>49</v>
      </c>
      <c r="L474" s="186"/>
      <c r="M474" s="105" t="str">
        <f t="shared" si="13"/>
        <v>INV-42103-15</v>
      </c>
      <c r="N474" s="209" t="s">
        <v>84</v>
      </c>
      <c r="O474" s="210" t="s">
        <v>259</v>
      </c>
      <c r="P474" s="18" t="s">
        <v>71</v>
      </c>
      <c r="Q474" s="18" t="s">
        <v>71</v>
      </c>
      <c r="R474" s="19">
        <v>8</v>
      </c>
      <c r="S474" s="197" t="s">
        <v>47</v>
      </c>
      <c r="T474" s="198" t="s">
        <v>186</v>
      </c>
      <c r="U474" s="153">
        <f>+G474</f>
        <v>0</v>
      </c>
      <c r="V474" s="153">
        <f t="shared" si="14"/>
        <v>0</v>
      </c>
      <c r="W474" s="197" t="s">
        <v>49</v>
      </c>
      <c r="X474" s="199" t="s">
        <v>50</v>
      </c>
      <c r="Y474" s="200" t="s">
        <v>51</v>
      </c>
      <c r="Z474" s="202" t="s">
        <v>52</v>
      </c>
      <c r="AA474" s="201" t="s">
        <v>242</v>
      </c>
      <c r="AB474" s="202" t="s">
        <v>54</v>
      </c>
      <c r="AC474" s="203" t="s">
        <v>55</v>
      </c>
      <c r="AD474" s="199" t="s">
        <v>49</v>
      </c>
      <c r="AE474" s="199" t="s">
        <v>46</v>
      </c>
      <c r="AF474" s="204" t="s">
        <v>56</v>
      </c>
      <c r="AG474" s="205" t="s">
        <v>57</v>
      </c>
      <c r="AH474" s="204" t="s">
        <v>58</v>
      </c>
      <c r="AI474" s="204" t="s">
        <v>243</v>
      </c>
      <c r="AJ474" s="204" t="s">
        <v>60</v>
      </c>
      <c r="AK474" s="204" t="s">
        <v>61</v>
      </c>
    </row>
    <row r="475" spans="1:37" s="102" customFormat="1" ht="51" hidden="1" customHeight="1">
      <c r="A475" s="206">
        <v>42103</v>
      </c>
      <c r="B475" s="208" t="str">
        <f>IFERROR(VLOOKUP(A475,[5]Listas!$A$91:$B$107,2,FALSE),"")</f>
        <v>MEJORAMIENTO DE LA PRODUCCIÓN, CIRCULACIÓN Y APROPIACIÓN SOCIAL DEL CONOCIMIENTO</v>
      </c>
      <c r="C475" s="208" t="s">
        <v>1264</v>
      </c>
      <c r="D475" s="66" t="s">
        <v>81</v>
      </c>
      <c r="E475" s="66" t="s">
        <v>43</v>
      </c>
      <c r="F475" s="382" t="s">
        <v>258</v>
      </c>
      <c r="G475" s="154">
        <v>0</v>
      </c>
      <c r="H475" s="15">
        <v>10.02</v>
      </c>
      <c r="I475" s="98" t="str">
        <f>IFERROR(VLOOKUP(H475,[5]Listas!$B$124:$C$141,2,FALSE),"")</f>
        <v>Aportes de la Nacion - Inversion</v>
      </c>
      <c r="J475" s="23" t="s">
        <v>113</v>
      </c>
      <c r="K475" s="196" t="s">
        <v>49</v>
      </c>
      <c r="L475" s="186"/>
      <c r="M475" s="105" t="str">
        <f t="shared" si="13"/>
        <v>INV-42103-16</v>
      </c>
      <c r="N475" s="211" t="s">
        <v>84</v>
      </c>
      <c r="O475" s="219" t="s">
        <v>260</v>
      </c>
      <c r="P475" s="18" t="s">
        <v>71</v>
      </c>
      <c r="Q475" s="18" t="s">
        <v>71</v>
      </c>
      <c r="R475" s="19">
        <v>8</v>
      </c>
      <c r="S475" s="197" t="s">
        <v>47</v>
      </c>
      <c r="T475" s="198" t="s">
        <v>186</v>
      </c>
      <c r="U475" s="153">
        <f>+G475</f>
        <v>0</v>
      </c>
      <c r="V475" s="153">
        <f t="shared" si="14"/>
        <v>0</v>
      </c>
      <c r="W475" s="197" t="s">
        <v>49</v>
      </c>
      <c r="X475" s="199" t="s">
        <v>50</v>
      </c>
      <c r="Y475" s="200" t="s">
        <v>51</v>
      </c>
      <c r="Z475" s="202" t="s">
        <v>52</v>
      </c>
      <c r="AA475" s="201" t="s">
        <v>242</v>
      </c>
      <c r="AB475" s="202" t="s">
        <v>54</v>
      </c>
      <c r="AC475" s="203" t="s">
        <v>55</v>
      </c>
      <c r="AD475" s="199" t="s">
        <v>49</v>
      </c>
      <c r="AE475" s="199" t="s">
        <v>46</v>
      </c>
      <c r="AF475" s="204" t="s">
        <v>56</v>
      </c>
      <c r="AG475" s="205" t="s">
        <v>57</v>
      </c>
      <c r="AH475" s="204" t="s">
        <v>58</v>
      </c>
      <c r="AI475" s="204" t="s">
        <v>243</v>
      </c>
      <c r="AJ475" s="204" t="s">
        <v>60</v>
      </c>
      <c r="AK475" s="204" t="s">
        <v>61</v>
      </c>
    </row>
    <row r="476" spans="1:37" s="102" customFormat="1" ht="51" hidden="1" customHeight="1">
      <c r="A476" s="206">
        <v>42103</v>
      </c>
      <c r="B476" s="208" t="str">
        <f>IFERROR(VLOOKUP(A476,[5]Listas!$A$91:$B$107,2,FALSE),"")</f>
        <v>MEJORAMIENTO DE LA PRODUCCIÓN, CIRCULACIÓN Y APROPIACIÓN SOCIAL DEL CONOCIMIENTO</v>
      </c>
      <c r="C476" s="208" t="s">
        <v>1264</v>
      </c>
      <c r="D476" s="66" t="s">
        <v>81</v>
      </c>
      <c r="E476" s="66" t="s">
        <v>43</v>
      </c>
      <c r="F476" s="382" t="s">
        <v>258</v>
      </c>
      <c r="G476" s="154">
        <v>2400000</v>
      </c>
      <c r="H476" s="15" t="s">
        <v>239</v>
      </c>
      <c r="I476" s="98" t="str">
        <f>IFERROR(VLOOKUP(H476,[5]Listas!$B$124:$C$141,2,FALSE),"")</f>
        <v>Recursos del Balance - Propios</v>
      </c>
      <c r="J476" s="23" t="s">
        <v>114</v>
      </c>
      <c r="K476" s="196" t="s">
        <v>49</v>
      </c>
      <c r="L476" s="99"/>
      <c r="M476" s="105" t="str">
        <f t="shared" si="13"/>
        <v>INV-42103-17</v>
      </c>
      <c r="N476" s="220" t="s">
        <v>84</v>
      </c>
      <c r="O476" s="216" t="s">
        <v>261</v>
      </c>
      <c r="P476" s="213" t="s">
        <v>65</v>
      </c>
      <c r="Q476" s="18" t="s">
        <v>65</v>
      </c>
      <c r="R476" s="19">
        <v>3</v>
      </c>
      <c r="S476" s="197" t="s">
        <v>47</v>
      </c>
      <c r="T476" s="198" t="s">
        <v>186</v>
      </c>
      <c r="U476" s="153">
        <f>+G476</f>
        <v>2400000</v>
      </c>
      <c r="V476" s="153">
        <f t="shared" si="14"/>
        <v>2400000</v>
      </c>
      <c r="W476" s="197" t="s">
        <v>49</v>
      </c>
      <c r="X476" s="199" t="s">
        <v>50</v>
      </c>
      <c r="Y476" s="200" t="s">
        <v>51</v>
      </c>
      <c r="Z476" s="202" t="s">
        <v>52</v>
      </c>
      <c r="AA476" s="201" t="s">
        <v>242</v>
      </c>
      <c r="AB476" s="202" t="s">
        <v>54</v>
      </c>
      <c r="AC476" s="203" t="s">
        <v>55</v>
      </c>
      <c r="AD476" s="199" t="s">
        <v>49</v>
      </c>
      <c r="AE476" s="199" t="s">
        <v>46</v>
      </c>
      <c r="AF476" s="204" t="s">
        <v>56</v>
      </c>
      <c r="AG476" s="205" t="s">
        <v>57</v>
      </c>
      <c r="AH476" s="204" t="s">
        <v>58</v>
      </c>
      <c r="AI476" s="204" t="s">
        <v>243</v>
      </c>
      <c r="AJ476" s="204" t="s">
        <v>60</v>
      </c>
      <c r="AK476" s="204" t="s">
        <v>61</v>
      </c>
    </row>
    <row r="477" spans="1:37" s="102" customFormat="1" ht="51" hidden="1" customHeight="1">
      <c r="A477" s="206">
        <v>42103</v>
      </c>
      <c r="B477" s="208" t="str">
        <f>IFERROR(VLOOKUP(A477,[5]Listas!$A$91:$B$107,2,FALSE),"")</f>
        <v>MEJORAMIENTO DE LA PRODUCCIÓN, CIRCULACIÓN Y APROPIACIÓN SOCIAL DEL CONOCIMIENTO</v>
      </c>
      <c r="C477" s="208" t="s">
        <v>1264</v>
      </c>
      <c r="D477" s="66" t="s">
        <v>81</v>
      </c>
      <c r="E477" s="217" t="s">
        <v>43</v>
      </c>
      <c r="F477" s="382" t="s">
        <v>97</v>
      </c>
      <c r="G477" s="154">
        <f>6600000-1000000</f>
        <v>5600000</v>
      </c>
      <c r="H477" s="15">
        <v>10.02</v>
      </c>
      <c r="I477" s="98" t="str">
        <f>IFERROR(VLOOKUP(H477,[5]Listas!$B$124:$C$141,2,FALSE),"")</f>
        <v>Aportes de la Nacion - Inversion</v>
      </c>
      <c r="J477" s="23" t="s">
        <v>115</v>
      </c>
      <c r="K477" s="218" t="s">
        <v>49</v>
      </c>
      <c r="L477" s="186"/>
      <c r="M477" s="105" t="str">
        <f t="shared" si="13"/>
        <v>INV-42103-18</v>
      </c>
      <c r="N477" s="220" t="s">
        <v>84</v>
      </c>
      <c r="O477" s="216" t="s">
        <v>1586</v>
      </c>
      <c r="P477" s="213" t="s">
        <v>65</v>
      </c>
      <c r="Q477" s="18" t="s">
        <v>65</v>
      </c>
      <c r="R477" s="19">
        <v>5</v>
      </c>
      <c r="S477" s="197" t="s">
        <v>47</v>
      </c>
      <c r="T477" s="198" t="s">
        <v>186</v>
      </c>
      <c r="U477" s="153">
        <f>+G477</f>
        <v>5600000</v>
      </c>
      <c r="V477" s="153">
        <f t="shared" si="14"/>
        <v>5600000</v>
      </c>
      <c r="W477" s="197" t="s">
        <v>49</v>
      </c>
      <c r="X477" s="199" t="s">
        <v>50</v>
      </c>
      <c r="Y477" s="200" t="s">
        <v>51</v>
      </c>
      <c r="Z477" s="202" t="s">
        <v>52</v>
      </c>
      <c r="AA477" s="201" t="s">
        <v>242</v>
      </c>
      <c r="AB477" s="202" t="s">
        <v>54</v>
      </c>
      <c r="AC477" s="203" t="s">
        <v>55</v>
      </c>
      <c r="AD477" s="199" t="s">
        <v>49</v>
      </c>
      <c r="AE477" s="199" t="s">
        <v>46</v>
      </c>
      <c r="AF477" s="204" t="s">
        <v>56</v>
      </c>
      <c r="AG477" s="205" t="s">
        <v>57</v>
      </c>
      <c r="AH477" s="204" t="s">
        <v>58</v>
      </c>
      <c r="AI477" s="204" t="s">
        <v>243</v>
      </c>
      <c r="AJ477" s="204" t="s">
        <v>60</v>
      </c>
      <c r="AK477" s="204" t="s">
        <v>61</v>
      </c>
    </row>
    <row r="478" spans="1:37" s="102" customFormat="1" ht="90" hidden="1" customHeight="1">
      <c r="A478" s="206">
        <v>42103</v>
      </c>
      <c r="B478" s="208" t="str">
        <f>IFERROR(VLOOKUP(A478,[5]Listas!$A$91:$B$107,2,FALSE),"")</f>
        <v>MEJORAMIENTO DE LA PRODUCCIÓN, CIRCULACIÓN Y APROPIACIÓN SOCIAL DEL CONOCIMIENTO</v>
      </c>
      <c r="C478" s="208" t="s">
        <v>1264</v>
      </c>
      <c r="D478" s="66" t="s">
        <v>81</v>
      </c>
      <c r="E478" s="66" t="s">
        <v>43</v>
      </c>
      <c r="F478" s="382" t="s">
        <v>262</v>
      </c>
      <c r="G478" s="154">
        <f>20000000-2500000-3156000-G529-G530-G552-G553-G554</f>
        <v>4021313</v>
      </c>
      <c r="H478" s="15">
        <v>10.02</v>
      </c>
      <c r="I478" s="98" t="str">
        <f>IFERROR(VLOOKUP(H478,[5]Listas!$B$124:$C$141,2,FALSE),"")</f>
        <v>Aportes de la Nacion - Inversion</v>
      </c>
      <c r="J478" s="23" t="s">
        <v>116</v>
      </c>
      <c r="K478" s="196" t="s">
        <v>46</v>
      </c>
      <c r="L478" s="186"/>
      <c r="M478" s="105" t="str">
        <f t="shared" si="13"/>
        <v>INV-42103-19</v>
      </c>
      <c r="N478" s="333" t="s">
        <v>814</v>
      </c>
      <c r="O478" s="330" t="s">
        <v>263</v>
      </c>
      <c r="P478" s="18" t="s">
        <v>66</v>
      </c>
      <c r="Q478" s="18" t="s">
        <v>66</v>
      </c>
      <c r="R478" s="19">
        <v>7</v>
      </c>
      <c r="S478" s="197" t="s">
        <v>47</v>
      </c>
      <c r="T478" s="198" t="s">
        <v>186</v>
      </c>
      <c r="U478" s="153">
        <f>+G478</f>
        <v>4021313</v>
      </c>
      <c r="V478" s="153">
        <f t="shared" si="14"/>
        <v>4021313</v>
      </c>
      <c r="W478" s="197" t="s">
        <v>49</v>
      </c>
      <c r="X478" s="199" t="s">
        <v>50</v>
      </c>
      <c r="Y478" s="200" t="s">
        <v>51</v>
      </c>
      <c r="Z478" s="202" t="s">
        <v>52</v>
      </c>
      <c r="AA478" s="201" t="s">
        <v>242</v>
      </c>
      <c r="AB478" s="202" t="s">
        <v>54</v>
      </c>
      <c r="AC478" s="203" t="s">
        <v>55</v>
      </c>
      <c r="AD478" s="199" t="s">
        <v>49</v>
      </c>
      <c r="AE478" s="199" t="s">
        <v>46</v>
      </c>
      <c r="AF478" s="204" t="s">
        <v>56</v>
      </c>
      <c r="AG478" s="205" t="s">
        <v>57</v>
      </c>
      <c r="AH478" s="204" t="s">
        <v>58</v>
      </c>
      <c r="AI478" s="204" t="s">
        <v>243</v>
      </c>
      <c r="AJ478" s="204" t="s">
        <v>60</v>
      </c>
      <c r="AK478" s="204" t="s">
        <v>61</v>
      </c>
    </row>
    <row r="479" spans="1:37" s="102" customFormat="1" ht="72" hidden="1" customHeight="1">
      <c r="A479" s="206">
        <v>42103</v>
      </c>
      <c r="B479" s="208" t="str">
        <f>IFERROR(VLOOKUP(A479,[5]Listas!$A$91:$B$107,2,FALSE),"")</f>
        <v>MEJORAMIENTO DE LA PRODUCCIÓN, CIRCULACIÓN Y APROPIACIÓN SOCIAL DEL CONOCIMIENTO</v>
      </c>
      <c r="C479" s="208" t="s">
        <v>1264</v>
      </c>
      <c r="D479" s="66" t="s">
        <v>81</v>
      </c>
      <c r="E479" s="66" t="s">
        <v>43</v>
      </c>
      <c r="F479" s="382" t="s">
        <v>262</v>
      </c>
      <c r="G479" s="154">
        <v>15813930</v>
      </c>
      <c r="H479" s="15" t="s">
        <v>239</v>
      </c>
      <c r="I479" s="98" t="str">
        <f>IFERROR(VLOOKUP(H479,[5]Listas!$B$124:$C$141,2,FALSE),"")</f>
        <v>Recursos del Balance - Propios</v>
      </c>
      <c r="J479" s="23" t="s">
        <v>117</v>
      </c>
      <c r="K479" s="196" t="s">
        <v>46</v>
      </c>
      <c r="L479" s="99"/>
      <c r="M479" s="105" t="str">
        <f t="shared" si="13"/>
        <v>INV-42103-20</v>
      </c>
      <c r="N479" s="22" t="s">
        <v>332</v>
      </c>
      <c r="O479" s="66" t="s">
        <v>264</v>
      </c>
      <c r="P479" s="18" t="s">
        <v>71</v>
      </c>
      <c r="Q479" s="18" t="s">
        <v>66</v>
      </c>
      <c r="R479" s="19">
        <v>3</v>
      </c>
      <c r="S479" s="197" t="s">
        <v>47</v>
      </c>
      <c r="T479" s="198" t="s">
        <v>186</v>
      </c>
      <c r="U479" s="153">
        <f>+G479</f>
        <v>15813930</v>
      </c>
      <c r="V479" s="153">
        <f t="shared" si="14"/>
        <v>15813930</v>
      </c>
      <c r="W479" s="197" t="s">
        <v>49</v>
      </c>
      <c r="X479" s="199" t="s">
        <v>50</v>
      </c>
      <c r="Y479" s="200" t="s">
        <v>51</v>
      </c>
      <c r="Z479" s="202" t="s">
        <v>52</v>
      </c>
      <c r="AA479" s="201" t="s">
        <v>242</v>
      </c>
      <c r="AB479" s="202" t="s">
        <v>54</v>
      </c>
      <c r="AC479" s="203" t="s">
        <v>55</v>
      </c>
      <c r="AD479" s="199" t="s">
        <v>49</v>
      </c>
      <c r="AE479" s="199" t="s">
        <v>46</v>
      </c>
      <c r="AF479" s="204" t="s">
        <v>56</v>
      </c>
      <c r="AG479" s="205" t="s">
        <v>57</v>
      </c>
      <c r="AH479" s="204" t="s">
        <v>58</v>
      </c>
      <c r="AI479" s="204" t="s">
        <v>243</v>
      </c>
      <c r="AJ479" s="204" t="s">
        <v>60</v>
      </c>
      <c r="AK479" s="204" t="s">
        <v>61</v>
      </c>
    </row>
    <row r="480" spans="1:37" s="102" customFormat="1" ht="51" hidden="1" customHeight="1">
      <c r="A480" s="683">
        <v>42103</v>
      </c>
      <c r="B480" s="685" t="str">
        <f>IFERROR(VLOOKUP(A480,[5]Listas!$A$91:$B$107,2,FALSE),"")</f>
        <v>MEJORAMIENTO DE LA PRODUCCIÓN, CIRCULACIÓN Y APROPIACIÓN SOCIAL DEL CONOCIMIENTO</v>
      </c>
      <c r="C480" s="685" t="s">
        <v>1264</v>
      </c>
      <c r="D480" s="476" t="s">
        <v>81</v>
      </c>
      <c r="E480" s="476" t="s">
        <v>43</v>
      </c>
      <c r="F480" s="383" t="s">
        <v>97</v>
      </c>
      <c r="G480" s="154">
        <f>41423001</f>
        <v>41423001</v>
      </c>
      <c r="H480" s="15" t="s">
        <v>239</v>
      </c>
      <c r="I480" s="98" t="str">
        <f>IFERROR(VLOOKUP(H480,[5]Listas!$B$124:$C$141,2,FALSE),"")</f>
        <v>Recursos del Balance - Propios</v>
      </c>
      <c r="J480" s="454" t="s">
        <v>118</v>
      </c>
      <c r="K480" s="456" t="s">
        <v>46</v>
      </c>
      <c r="L480" s="458"/>
      <c r="M480" s="421" t="str">
        <f t="shared" si="13"/>
        <v>INV-42103-21</v>
      </c>
      <c r="N480" s="474" t="s">
        <v>333</v>
      </c>
      <c r="O480" s="476" t="s">
        <v>265</v>
      </c>
      <c r="P480" s="465" t="s">
        <v>71</v>
      </c>
      <c r="Q480" s="465" t="s">
        <v>66</v>
      </c>
      <c r="R480" s="467">
        <v>3</v>
      </c>
      <c r="S480" s="478" t="s">
        <v>47</v>
      </c>
      <c r="T480" s="480" t="s">
        <v>186</v>
      </c>
      <c r="U480" s="153">
        <f>+G480</f>
        <v>41423001</v>
      </c>
      <c r="V480" s="153">
        <f t="shared" si="14"/>
        <v>41423001</v>
      </c>
      <c r="W480" s="478" t="s">
        <v>49</v>
      </c>
      <c r="X480" s="478" t="s">
        <v>50</v>
      </c>
      <c r="Y480" s="504" t="s">
        <v>51</v>
      </c>
      <c r="Z480" s="506" t="s">
        <v>52</v>
      </c>
      <c r="AA480" s="508" t="s">
        <v>242</v>
      </c>
      <c r="AB480" s="506" t="s">
        <v>54</v>
      </c>
      <c r="AC480" s="510" t="s">
        <v>55</v>
      </c>
      <c r="AD480" s="478" t="s">
        <v>49</v>
      </c>
      <c r="AE480" s="478" t="s">
        <v>46</v>
      </c>
      <c r="AF480" s="512" t="s">
        <v>56</v>
      </c>
      <c r="AG480" s="512" t="s">
        <v>57</v>
      </c>
      <c r="AH480" s="512" t="s">
        <v>58</v>
      </c>
      <c r="AI480" s="512" t="s">
        <v>243</v>
      </c>
      <c r="AJ480" s="512" t="s">
        <v>60</v>
      </c>
      <c r="AK480" s="512" t="s">
        <v>61</v>
      </c>
    </row>
    <row r="481" spans="1:37" s="102" customFormat="1" ht="51" hidden="1" customHeight="1">
      <c r="A481" s="684"/>
      <c r="B481" s="686"/>
      <c r="C481" s="686"/>
      <c r="D481" s="477"/>
      <c r="E481" s="477"/>
      <c r="F481" s="383" t="s">
        <v>97</v>
      </c>
      <c r="G481" s="154">
        <v>2576999</v>
      </c>
      <c r="H481" s="15">
        <v>10.02</v>
      </c>
      <c r="I481" s="98" t="str">
        <f>IFERROR(VLOOKUP(H481,[5]Listas!$B$124:$C$141,2,FALSE),"")</f>
        <v>Aportes de la Nacion - Inversion</v>
      </c>
      <c r="J481" s="455"/>
      <c r="K481" s="457"/>
      <c r="L481" s="459"/>
      <c r="M481" s="423"/>
      <c r="N481" s="475"/>
      <c r="O481" s="477"/>
      <c r="P481" s="466"/>
      <c r="Q481" s="466"/>
      <c r="R481" s="468"/>
      <c r="S481" s="479"/>
      <c r="T481" s="481"/>
      <c r="U481" s="153">
        <f>+G481</f>
        <v>2576999</v>
      </c>
      <c r="V481" s="153">
        <f t="shared" si="14"/>
        <v>2576999</v>
      </c>
      <c r="W481" s="479"/>
      <c r="X481" s="479"/>
      <c r="Y481" s="505"/>
      <c r="Z481" s="507"/>
      <c r="AA481" s="509"/>
      <c r="AB481" s="507"/>
      <c r="AC481" s="511"/>
      <c r="AD481" s="479"/>
      <c r="AE481" s="479"/>
      <c r="AF481" s="513"/>
      <c r="AG481" s="513"/>
      <c r="AH481" s="513"/>
      <c r="AI481" s="513"/>
      <c r="AJ481" s="513"/>
      <c r="AK481" s="513"/>
    </row>
    <row r="482" spans="1:37" s="102" customFormat="1" ht="77.25" hidden="1" customHeight="1">
      <c r="A482" s="206">
        <v>42103</v>
      </c>
      <c r="B482" s="208" t="str">
        <f>IFERROR(VLOOKUP(A482,[5]Listas!$A$91:$B$107,2,FALSE),"")</f>
        <v>MEJORAMIENTO DE LA PRODUCCIÓN, CIRCULACIÓN Y APROPIACIÓN SOCIAL DEL CONOCIMIENTO</v>
      </c>
      <c r="C482" s="208" t="s">
        <v>1264</v>
      </c>
      <c r="D482" s="66" t="s">
        <v>81</v>
      </c>
      <c r="E482" s="66" t="s">
        <v>43</v>
      </c>
      <c r="F482" s="382" t="s">
        <v>97</v>
      </c>
      <c r="G482" s="154">
        <v>2052500</v>
      </c>
      <c r="H482" s="15">
        <v>10.02</v>
      </c>
      <c r="I482" s="98" t="str">
        <f>IFERROR(VLOOKUP(H482,[5]Listas!$B$124:$C$141,2,FALSE),"")</f>
        <v>Aportes de la Nacion - Inversion</v>
      </c>
      <c r="J482" s="23" t="s">
        <v>119</v>
      </c>
      <c r="K482" s="196" t="s">
        <v>46</v>
      </c>
      <c r="L482" s="186"/>
      <c r="M482" s="105" t="str">
        <f t="shared" ref="M482:M515" si="15">"INV-"&amp;A482&amp;"-"&amp;J482</f>
        <v>INV-42103-22</v>
      </c>
      <c r="N482" s="50" t="s">
        <v>1266</v>
      </c>
      <c r="O482" s="66" t="s">
        <v>1267</v>
      </c>
      <c r="P482" s="18" t="s">
        <v>71</v>
      </c>
      <c r="Q482" s="18" t="s">
        <v>66</v>
      </c>
      <c r="R482" s="19">
        <v>3</v>
      </c>
      <c r="S482" s="197" t="s">
        <v>47</v>
      </c>
      <c r="T482" s="198" t="s">
        <v>186</v>
      </c>
      <c r="U482" s="153">
        <f>+G482</f>
        <v>2052500</v>
      </c>
      <c r="V482" s="153">
        <f t="shared" si="14"/>
        <v>2052500</v>
      </c>
      <c r="W482" s="197" t="s">
        <v>49</v>
      </c>
      <c r="X482" s="199" t="s">
        <v>50</v>
      </c>
      <c r="Y482" s="200" t="s">
        <v>51</v>
      </c>
      <c r="Z482" s="202" t="s">
        <v>52</v>
      </c>
      <c r="AA482" s="201" t="s">
        <v>242</v>
      </c>
      <c r="AB482" s="202" t="s">
        <v>54</v>
      </c>
      <c r="AC482" s="203" t="s">
        <v>55</v>
      </c>
      <c r="AD482" s="199" t="s">
        <v>49</v>
      </c>
      <c r="AE482" s="199" t="s">
        <v>46</v>
      </c>
      <c r="AF482" s="204" t="s">
        <v>56</v>
      </c>
      <c r="AG482" s="205" t="s">
        <v>57</v>
      </c>
      <c r="AH482" s="204" t="s">
        <v>58</v>
      </c>
      <c r="AI482" s="204" t="s">
        <v>243</v>
      </c>
      <c r="AJ482" s="204" t="s">
        <v>60</v>
      </c>
      <c r="AK482" s="204" t="s">
        <v>61</v>
      </c>
    </row>
    <row r="483" spans="1:37" s="102" customFormat="1" ht="51" hidden="1" customHeight="1">
      <c r="A483" s="206">
        <v>42103</v>
      </c>
      <c r="B483" s="208" t="str">
        <f>IFERROR(VLOOKUP(A483,[5]Listas!$A$91:$B$107,2,FALSE),"")</f>
        <v>MEJORAMIENTO DE LA PRODUCCIÓN, CIRCULACIÓN Y APROPIACIÓN SOCIAL DEL CONOCIMIENTO</v>
      </c>
      <c r="C483" s="208" t="s">
        <v>1264</v>
      </c>
      <c r="D483" s="66" t="s">
        <v>81</v>
      </c>
      <c r="E483" s="66" t="s">
        <v>43</v>
      </c>
      <c r="F483" s="382" t="s">
        <v>258</v>
      </c>
      <c r="G483" s="154">
        <v>5995500</v>
      </c>
      <c r="H483" s="15">
        <v>10.02</v>
      </c>
      <c r="I483" s="98" t="str">
        <f>IFERROR(VLOOKUP(H483,[5]Listas!$B$124:$C$141,2,FALSE),"")</f>
        <v>Aportes de la Nacion - Inversion</v>
      </c>
      <c r="J483" s="23" t="s">
        <v>99</v>
      </c>
      <c r="K483" s="196" t="s">
        <v>46</v>
      </c>
      <c r="L483" s="186"/>
      <c r="M483" s="105" t="str">
        <f t="shared" si="15"/>
        <v>INV-42103-23</v>
      </c>
      <c r="N483" s="50">
        <v>14111800</v>
      </c>
      <c r="O483" s="66" t="s">
        <v>266</v>
      </c>
      <c r="P483" s="18" t="s">
        <v>71</v>
      </c>
      <c r="Q483" s="18" t="s">
        <v>66</v>
      </c>
      <c r="R483" s="19">
        <v>3</v>
      </c>
      <c r="S483" s="197" t="s">
        <v>47</v>
      </c>
      <c r="T483" s="198" t="s">
        <v>186</v>
      </c>
      <c r="U483" s="153">
        <f>+G483</f>
        <v>5995500</v>
      </c>
      <c r="V483" s="153">
        <f t="shared" si="14"/>
        <v>5995500</v>
      </c>
      <c r="W483" s="197" t="s">
        <v>49</v>
      </c>
      <c r="X483" s="199" t="s">
        <v>50</v>
      </c>
      <c r="Y483" s="200" t="s">
        <v>51</v>
      </c>
      <c r="Z483" s="202" t="s">
        <v>52</v>
      </c>
      <c r="AA483" s="201" t="s">
        <v>242</v>
      </c>
      <c r="AB483" s="202" t="s">
        <v>54</v>
      </c>
      <c r="AC483" s="203" t="s">
        <v>55</v>
      </c>
      <c r="AD483" s="199" t="s">
        <v>49</v>
      </c>
      <c r="AE483" s="199" t="s">
        <v>46</v>
      </c>
      <c r="AF483" s="204" t="s">
        <v>56</v>
      </c>
      <c r="AG483" s="205" t="s">
        <v>57</v>
      </c>
      <c r="AH483" s="204" t="s">
        <v>58</v>
      </c>
      <c r="AI483" s="204" t="s">
        <v>243</v>
      </c>
      <c r="AJ483" s="204" t="s">
        <v>60</v>
      </c>
      <c r="AK483" s="204" t="s">
        <v>61</v>
      </c>
    </row>
    <row r="484" spans="1:37" s="102" customFormat="1" ht="51" hidden="1" customHeight="1">
      <c r="A484" s="206">
        <v>42103</v>
      </c>
      <c r="B484" s="208" t="str">
        <f>IFERROR(VLOOKUP(A484,[5]Listas!$A$91:$B$107,2,FALSE),"")</f>
        <v>MEJORAMIENTO DE LA PRODUCCIÓN, CIRCULACIÓN Y APROPIACIÓN SOCIAL DEL CONOCIMIENTO</v>
      </c>
      <c r="C484" s="208" t="s">
        <v>1264</v>
      </c>
      <c r="D484" s="66" t="s">
        <v>81</v>
      </c>
      <c r="E484" s="66" t="s">
        <v>43</v>
      </c>
      <c r="F484" s="382" t="s">
        <v>1295</v>
      </c>
      <c r="G484" s="154">
        <v>1999033</v>
      </c>
      <c r="H484" s="15">
        <v>10.02</v>
      </c>
      <c r="I484" s="98" t="str">
        <f>IFERROR(VLOOKUP(H484,[5]Listas!$B$124:$C$141,2,FALSE),"")</f>
        <v>Aportes de la Nacion - Inversion</v>
      </c>
      <c r="J484" s="23" t="s">
        <v>100</v>
      </c>
      <c r="K484" s="196" t="s">
        <v>46</v>
      </c>
      <c r="L484" s="221"/>
      <c r="M484" s="105" t="str">
        <f t="shared" si="15"/>
        <v>INV-42103-24</v>
      </c>
      <c r="N484" s="222" t="s">
        <v>334</v>
      </c>
      <c r="O484" s="17" t="s">
        <v>1300</v>
      </c>
      <c r="P484" s="18" t="s">
        <v>71</v>
      </c>
      <c r="Q484" s="18" t="s">
        <v>66</v>
      </c>
      <c r="R484" s="19">
        <v>3</v>
      </c>
      <c r="S484" s="197" t="s">
        <v>47</v>
      </c>
      <c r="T484" s="198" t="s">
        <v>186</v>
      </c>
      <c r="U484" s="153">
        <f>+G484</f>
        <v>1999033</v>
      </c>
      <c r="V484" s="153">
        <f t="shared" si="14"/>
        <v>1999033</v>
      </c>
      <c r="W484" s="197" t="s">
        <v>49</v>
      </c>
      <c r="X484" s="199" t="s">
        <v>50</v>
      </c>
      <c r="Y484" s="200" t="s">
        <v>51</v>
      </c>
      <c r="Z484" s="202" t="s">
        <v>52</v>
      </c>
      <c r="AA484" s="201" t="s">
        <v>242</v>
      </c>
      <c r="AB484" s="202" t="s">
        <v>54</v>
      </c>
      <c r="AC484" s="203" t="s">
        <v>55</v>
      </c>
      <c r="AD484" s="199" t="s">
        <v>49</v>
      </c>
      <c r="AE484" s="199" t="s">
        <v>46</v>
      </c>
      <c r="AF484" s="204" t="s">
        <v>56</v>
      </c>
      <c r="AG484" s="205" t="s">
        <v>57</v>
      </c>
      <c r="AH484" s="204" t="s">
        <v>58</v>
      </c>
      <c r="AI484" s="204" t="s">
        <v>243</v>
      </c>
      <c r="AJ484" s="204" t="s">
        <v>60</v>
      </c>
      <c r="AK484" s="204" t="s">
        <v>61</v>
      </c>
    </row>
    <row r="485" spans="1:37" s="102" customFormat="1" ht="51" hidden="1" customHeight="1">
      <c r="A485" s="206">
        <v>42103</v>
      </c>
      <c r="B485" s="208" t="str">
        <f>IFERROR(VLOOKUP(A485,[5]Listas!$A$91:$B$107,2,FALSE),"")</f>
        <v>MEJORAMIENTO DE LA PRODUCCIÓN, CIRCULACIÓN Y APROPIACIÓN SOCIAL DEL CONOCIMIENTO</v>
      </c>
      <c r="C485" s="208" t="s">
        <v>1264</v>
      </c>
      <c r="D485" s="66" t="s">
        <v>81</v>
      </c>
      <c r="E485" s="66" t="s">
        <v>43</v>
      </c>
      <c r="F485" s="382" t="s">
        <v>97</v>
      </c>
      <c r="G485" s="154">
        <v>10883850</v>
      </c>
      <c r="H485" s="15" t="s">
        <v>239</v>
      </c>
      <c r="I485" s="98" t="str">
        <f>IFERROR(VLOOKUP(H485,[5]Listas!$B$124:$C$141,2,FALSE),"")</f>
        <v>Recursos del Balance - Propios</v>
      </c>
      <c r="J485" s="23" t="s">
        <v>101</v>
      </c>
      <c r="K485" s="196" t="s">
        <v>46</v>
      </c>
      <c r="L485" s="186"/>
      <c r="M485" s="105" t="str">
        <f t="shared" si="15"/>
        <v>INV-42103-25</v>
      </c>
      <c r="N485" s="50">
        <v>82121500</v>
      </c>
      <c r="O485" s="66" t="s">
        <v>268</v>
      </c>
      <c r="P485" s="18" t="s">
        <v>65</v>
      </c>
      <c r="Q485" s="18" t="s">
        <v>65</v>
      </c>
      <c r="R485" s="19">
        <v>4</v>
      </c>
      <c r="S485" s="197" t="s">
        <v>47</v>
      </c>
      <c r="T485" s="198" t="s">
        <v>186</v>
      </c>
      <c r="U485" s="153">
        <f>+G485</f>
        <v>10883850</v>
      </c>
      <c r="V485" s="153">
        <f t="shared" si="14"/>
        <v>10883850</v>
      </c>
      <c r="W485" s="197" t="s">
        <v>49</v>
      </c>
      <c r="X485" s="199" t="s">
        <v>50</v>
      </c>
      <c r="Y485" s="200" t="s">
        <v>51</v>
      </c>
      <c r="Z485" s="202" t="s">
        <v>52</v>
      </c>
      <c r="AA485" s="201" t="s">
        <v>242</v>
      </c>
      <c r="AB485" s="202" t="s">
        <v>54</v>
      </c>
      <c r="AC485" s="203" t="s">
        <v>55</v>
      </c>
      <c r="AD485" s="199" t="s">
        <v>49</v>
      </c>
      <c r="AE485" s="199" t="s">
        <v>46</v>
      </c>
      <c r="AF485" s="204" t="s">
        <v>56</v>
      </c>
      <c r="AG485" s="205" t="s">
        <v>57</v>
      </c>
      <c r="AH485" s="204" t="s">
        <v>58</v>
      </c>
      <c r="AI485" s="204" t="s">
        <v>243</v>
      </c>
      <c r="AJ485" s="204" t="s">
        <v>60</v>
      </c>
      <c r="AK485" s="204" t="s">
        <v>61</v>
      </c>
    </row>
    <row r="486" spans="1:37" s="102" customFormat="1" ht="51" hidden="1" customHeight="1">
      <c r="A486" s="206">
        <v>42103</v>
      </c>
      <c r="B486" s="208" t="str">
        <f>IFERROR(VLOOKUP(A486,[5]Listas!$A$91:$B$107,2,FALSE),"")</f>
        <v>MEJORAMIENTO DE LA PRODUCCIÓN, CIRCULACIÓN Y APROPIACIÓN SOCIAL DEL CONOCIMIENTO</v>
      </c>
      <c r="C486" s="208" t="s">
        <v>1264</v>
      </c>
      <c r="D486" s="66" t="s">
        <v>81</v>
      </c>
      <c r="E486" s="66" t="s">
        <v>43</v>
      </c>
      <c r="F486" s="382" t="s">
        <v>97</v>
      </c>
      <c r="G486" s="154">
        <f>15020311-6000000-G507-G521-1085211</f>
        <v>0</v>
      </c>
      <c r="H486" s="15" t="s">
        <v>239</v>
      </c>
      <c r="I486" s="98" t="str">
        <f>IFERROR(VLOOKUP(H486,[5]Listas!$B$124:$C$141,2,FALSE),"")</f>
        <v>Recursos del Balance - Propios</v>
      </c>
      <c r="J486" s="23" t="s">
        <v>102</v>
      </c>
      <c r="K486" s="196" t="s">
        <v>46</v>
      </c>
      <c r="L486" s="186"/>
      <c r="M486" s="105" t="str">
        <f t="shared" si="15"/>
        <v>INV-42103-26</v>
      </c>
      <c r="N486" s="50">
        <v>82121500</v>
      </c>
      <c r="O486" s="66" t="s">
        <v>269</v>
      </c>
      <c r="P486" s="18" t="s">
        <v>227</v>
      </c>
      <c r="Q486" s="18" t="s">
        <v>227</v>
      </c>
      <c r="R486" s="19">
        <v>5</v>
      </c>
      <c r="S486" s="197" t="s">
        <v>47</v>
      </c>
      <c r="T486" s="198" t="s">
        <v>186</v>
      </c>
      <c r="U486" s="153">
        <f>+G486</f>
        <v>0</v>
      </c>
      <c r="V486" s="153">
        <f>+U486</f>
        <v>0</v>
      </c>
      <c r="W486" s="197" t="s">
        <v>49</v>
      </c>
      <c r="X486" s="199" t="s">
        <v>50</v>
      </c>
      <c r="Y486" s="200" t="s">
        <v>51</v>
      </c>
      <c r="Z486" s="202" t="s">
        <v>52</v>
      </c>
      <c r="AA486" s="201" t="s">
        <v>242</v>
      </c>
      <c r="AB486" s="202" t="s">
        <v>54</v>
      </c>
      <c r="AC486" s="203" t="s">
        <v>55</v>
      </c>
      <c r="AD486" s="199" t="s">
        <v>49</v>
      </c>
      <c r="AE486" s="199" t="s">
        <v>46</v>
      </c>
      <c r="AF486" s="204" t="s">
        <v>56</v>
      </c>
      <c r="AG486" s="205" t="s">
        <v>57</v>
      </c>
      <c r="AH486" s="204" t="s">
        <v>58</v>
      </c>
      <c r="AI486" s="204" t="s">
        <v>243</v>
      </c>
      <c r="AJ486" s="204" t="s">
        <v>60</v>
      </c>
      <c r="AK486" s="204" t="s">
        <v>61</v>
      </c>
    </row>
    <row r="487" spans="1:37" s="102" customFormat="1" ht="51" hidden="1" customHeight="1">
      <c r="A487" s="206">
        <v>42103</v>
      </c>
      <c r="B487" s="208" t="str">
        <f>IFERROR(VLOOKUP(A487,[5]Listas!$A$91:$B$107,2,FALSE),"")</f>
        <v>MEJORAMIENTO DE LA PRODUCCIÓN, CIRCULACIÓN Y APROPIACIÓN SOCIAL DEL CONOCIMIENTO</v>
      </c>
      <c r="C487" s="208" t="s">
        <v>1264</v>
      </c>
      <c r="D487" s="66" t="s">
        <v>81</v>
      </c>
      <c r="E487" s="223" t="s">
        <v>43</v>
      </c>
      <c r="F487" s="382" t="s">
        <v>97</v>
      </c>
      <c r="G487" s="154">
        <v>0</v>
      </c>
      <c r="H487" s="15">
        <v>10.02</v>
      </c>
      <c r="I487" s="98" t="str">
        <f>IFERROR(VLOOKUP(H487,[5]Listas!$B$124:$C$141,2,FALSE),"")</f>
        <v>Aportes de la Nacion - Inversion</v>
      </c>
      <c r="J487" s="23" t="s">
        <v>103</v>
      </c>
      <c r="K487" s="196" t="s">
        <v>46</v>
      </c>
      <c r="L487" s="221"/>
      <c r="M487" s="105" t="str">
        <f t="shared" si="15"/>
        <v>INV-42103-27</v>
      </c>
      <c r="N487" s="50">
        <v>81112200</v>
      </c>
      <c r="O487" s="214" t="s">
        <v>270</v>
      </c>
      <c r="P487" s="18" t="s">
        <v>71</v>
      </c>
      <c r="Q487" s="18" t="s">
        <v>71</v>
      </c>
      <c r="R487" s="19">
        <v>1</v>
      </c>
      <c r="S487" s="197" t="s">
        <v>47</v>
      </c>
      <c r="T487" s="198" t="s">
        <v>186</v>
      </c>
      <c r="U487" s="153">
        <f>+G487</f>
        <v>0</v>
      </c>
      <c r="V487" s="153">
        <f t="shared" si="14"/>
        <v>0</v>
      </c>
      <c r="W487" s="197" t="s">
        <v>49</v>
      </c>
      <c r="X487" s="199" t="s">
        <v>50</v>
      </c>
      <c r="Y487" s="200" t="s">
        <v>51</v>
      </c>
      <c r="Z487" s="202" t="s">
        <v>52</v>
      </c>
      <c r="AA487" s="201" t="s">
        <v>242</v>
      </c>
      <c r="AB487" s="202" t="s">
        <v>54</v>
      </c>
      <c r="AC487" s="203" t="s">
        <v>55</v>
      </c>
      <c r="AD487" s="199" t="s">
        <v>49</v>
      </c>
      <c r="AE487" s="199" t="s">
        <v>46</v>
      </c>
      <c r="AF487" s="204" t="s">
        <v>56</v>
      </c>
      <c r="AG487" s="205" t="s">
        <v>57</v>
      </c>
      <c r="AH487" s="204" t="s">
        <v>58</v>
      </c>
      <c r="AI487" s="204" t="s">
        <v>243</v>
      </c>
      <c r="AJ487" s="204" t="s">
        <v>60</v>
      </c>
      <c r="AK487" s="204" t="s">
        <v>61</v>
      </c>
    </row>
    <row r="488" spans="1:37" s="102" customFormat="1" ht="51" hidden="1" customHeight="1">
      <c r="A488" s="206">
        <v>42103</v>
      </c>
      <c r="B488" s="208" t="str">
        <f>IFERROR(VLOOKUP(A488,[5]Listas!$A$91:$B$107,2,FALSE),"")</f>
        <v>MEJORAMIENTO DE LA PRODUCCIÓN, CIRCULACIÓN Y APROPIACIÓN SOCIAL DEL CONOCIMIENTO</v>
      </c>
      <c r="C488" s="208" t="s">
        <v>1264</v>
      </c>
      <c r="D488" s="66" t="s">
        <v>81</v>
      </c>
      <c r="E488" s="66" t="s">
        <v>43</v>
      </c>
      <c r="F488" s="382" t="s">
        <v>97</v>
      </c>
      <c r="G488" s="154">
        <v>6000000</v>
      </c>
      <c r="H488" s="15">
        <v>10.02</v>
      </c>
      <c r="I488" s="98" t="str">
        <f>IFERROR(VLOOKUP(H488,[5]Listas!$B$124:$C$141,2,FALSE),"")</f>
        <v>Aportes de la Nacion - Inversion</v>
      </c>
      <c r="J488" s="23" t="s">
        <v>104</v>
      </c>
      <c r="K488" s="196" t="s">
        <v>46</v>
      </c>
      <c r="L488" s="99"/>
      <c r="M488" s="105" t="str">
        <f t="shared" si="15"/>
        <v>INV-42103-28</v>
      </c>
      <c r="N488" s="50">
        <v>80111600</v>
      </c>
      <c r="O488" s="214" t="s">
        <v>271</v>
      </c>
      <c r="P488" s="18" t="s">
        <v>71</v>
      </c>
      <c r="Q488" s="18" t="s">
        <v>71</v>
      </c>
      <c r="R488" s="19">
        <v>2</v>
      </c>
      <c r="S488" s="197" t="s">
        <v>47</v>
      </c>
      <c r="T488" s="198" t="s">
        <v>186</v>
      </c>
      <c r="U488" s="153">
        <f>+G488</f>
        <v>6000000</v>
      </c>
      <c r="V488" s="153">
        <f t="shared" si="14"/>
        <v>6000000</v>
      </c>
      <c r="W488" s="197" t="s">
        <v>49</v>
      </c>
      <c r="X488" s="199" t="s">
        <v>50</v>
      </c>
      <c r="Y488" s="200" t="s">
        <v>51</v>
      </c>
      <c r="Z488" s="202" t="s">
        <v>52</v>
      </c>
      <c r="AA488" s="201" t="s">
        <v>242</v>
      </c>
      <c r="AB488" s="202" t="s">
        <v>54</v>
      </c>
      <c r="AC488" s="203" t="s">
        <v>55</v>
      </c>
      <c r="AD488" s="199" t="s">
        <v>49</v>
      </c>
      <c r="AE488" s="199" t="s">
        <v>46</v>
      </c>
      <c r="AF488" s="204" t="s">
        <v>56</v>
      </c>
      <c r="AG488" s="205" t="s">
        <v>57</v>
      </c>
      <c r="AH488" s="204" t="s">
        <v>58</v>
      </c>
      <c r="AI488" s="204" t="s">
        <v>243</v>
      </c>
      <c r="AJ488" s="204" t="s">
        <v>60</v>
      </c>
      <c r="AK488" s="204" t="s">
        <v>61</v>
      </c>
    </row>
    <row r="489" spans="1:37" s="102" customFormat="1" ht="51" hidden="1" customHeight="1">
      <c r="A489" s="206">
        <v>42103</v>
      </c>
      <c r="B489" s="208" t="str">
        <f>IFERROR(VLOOKUP(A489,[5]Listas!$A$91:$B$107,2,FALSE),"")</f>
        <v>MEJORAMIENTO DE LA PRODUCCIÓN, CIRCULACIÓN Y APROPIACIÓN SOCIAL DEL CONOCIMIENTO</v>
      </c>
      <c r="C489" s="208" t="s">
        <v>1264</v>
      </c>
      <c r="D489" s="66" t="s">
        <v>81</v>
      </c>
      <c r="E489" s="66" t="s">
        <v>43</v>
      </c>
      <c r="F489" s="382" t="s">
        <v>97</v>
      </c>
      <c r="G489" s="154">
        <v>0</v>
      </c>
      <c r="H489" s="15">
        <v>10.02</v>
      </c>
      <c r="I489" s="98" t="str">
        <f>IFERROR(VLOOKUP(H489,[5]Listas!$B$124:$C$141,2,FALSE),"")</f>
        <v>Aportes de la Nacion - Inversion</v>
      </c>
      <c r="J489" s="23" t="s">
        <v>105</v>
      </c>
      <c r="K489" s="196" t="s">
        <v>46</v>
      </c>
      <c r="L489" s="186"/>
      <c r="M489" s="105" t="str">
        <f t="shared" si="15"/>
        <v>INV-42103-29</v>
      </c>
      <c r="N489" s="50">
        <v>80111600</v>
      </c>
      <c r="O489" s="214" t="s">
        <v>272</v>
      </c>
      <c r="P489" s="18" t="s">
        <v>71</v>
      </c>
      <c r="Q489" s="18" t="s">
        <v>66</v>
      </c>
      <c r="R489" s="19">
        <v>3</v>
      </c>
      <c r="S489" s="197" t="s">
        <v>47</v>
      </c>
      <c r="T489" s="198" t="s">
        <v>186</v>
      </c>
      <c r="U489" s="153">
        <f>+G489</f>
        <v>0</v>
      </c>
      <c r="V489" s="153">
        <f t="shared" si="14"/>
        <v>0</v>
      </c>
      <c r="W489" s="197" t="s">
        <v>49</v>
      </c>
      <c r="X489" s="199" t="s">
        <v>50</v>
      </c>
      <c r="Y489" s="200" t="s">
        <v>51</v>
      </c>
      <c r="Z489" s="202" t="s">
        <v>52</v>
      </c>
      <c r="AA489" s="201" t="s">
        <v>242</v>
      </c>
      <c r="AB489" s="202" t="s">
        <v>54</v>
      </c>
      <c r="AC489" s="203" t="s">
        <v>55</v>
      </c>
      <c r="AD489" s="199" t="s">
        <v>49</v>
      </c>
      <c r="AE489" s="199" t="s">
        <v>46</v>
      </c>
      <c r="AF489" s="204" t="s">
        <v>56</v>
      </c>
      <c r="AG489" s="205" t="s">
        <v>57</v>
      </c>
      <c r="AH489" s="204" t="s">
        <v>58</v>
      </c>
      <c r="AI489" s="204" t="s">
        <v>243</v>
      </c>
      <c r="AJ489" s="204" t="s">
        <v>60</v>
      </c>
      <c r="AK489" s="204" t="s">
        <v>61</v>
      </c>
    </row>
    <row r="490" spans="1:37" s="102" customFormat="1" ht="51" hidden="1" customHeight="1">
      <c r="A490" s="206">
        <v>42103</v>
      </c>
      <c r="B490" s="208" t="str">
        <f>IFERROR(VLOOKUP(A490,[5]Listas!$A$91:$B$107,2,FALSE),"")</f>
        <v>MEJORAMIENTO DE LA PRODUCCIÓN, CIRCULACIÓN Y APROPIACIÓN SOCIAL DEL CONOCIMIENTO</v>
      </c>
      <c r="C490" s="208" t="s">
        <v>1264</v>
      </c>
      <c r="D490" s="66" t="s">
        <v>81</v>
      </c>
      <c r="E490" s="66" t="s">
        <v>43</v>
      </c>
      <c r="F490" s="382" t="s">
        <v>267</v>
      </c>
      <c r="G490" s="154">
        <v>1303400</v>
      </c>
      <c r="H490" s="15">
        <v>10.02</v>
      </c>
      <c r="I490" s="98" t="str">
        <f>IFERROR(VLOOKUP(H490,[5]Listas!$B$124:$C$141,2,FALSE),"")</f>
        <v>Aportes de la Nacion - Inversion</v>
      </c>
      <c r="J490" s="23" t="s">
        <v>106</v>
      </c>
      <c r="K490" s="196" t="s">
        <v>46</v>
      </c>
      <c r="L490" s="186"/>
      <c r="M490" s="105" t="str">
        <f t="shared" si="15"/>
        <v>INV-42103-30</v>
      </c>
      <c r="N490" s="50">
        <v>90101600</v>
      </c>
      <c r="O490" s="214" t="s">
        <v>1303</v>
      </c>
      <c r="P490" s="18" t="s">
        <v>71</v>
      </c>
      <c r="Q490" s="18" t="s">
        <v>66</v>
      </c>
      <c r="R490" s="19">
        <v>2</v>
      </c>
      <c r="S490" s="197" t="s">
        <v>47</v>
      </c>
      <c r="T490" s="198" t="s">
        <v>186</v>
      </c>
      <c r="U490" s="153">
        <f>+G490</f>
        <v>1303400</v>
      </c>
      <c r="V490" s="153">
        <f t="shared" si="14"/>
        <v>1303400</v>
      </c>
      <c r="W490" s="197" t="s">
        <v>49</v>
      </c>
      <c r="X490" s="199" t="s">
        <v>50</v>
      </c>
      <c r="Y490" s="200" t="s">
        <v>51</v>
      </c>
      <c r="Z490" s="202" t="s">
        <v>52</v>
      </c>
      <c r="AA490" s="201" t="s">
        <v>242</v>
      </c>
      <c r="AB490" s="202" t="s">
        <v>54</v>
      </c>
      <c r="AC490" s="203" t="s">
        <v>55</v>
      </c>
      <c r="AD490" s="199" t="s">
        <v>49</v>
      </c>
      <c r="AE490" s="199" t="s">
        <v>46</v>
      </c>
      <c r="AF490" s="204" t="s">
        <v>56</v>
      </c>
      <c r="AG490" s="205" t="s">
        <v>57</v>
      </c>
      <c r="AH490" s="204" t="s">
        <v>58</v>
      </c>
      <c r="AI490" s="204" t="s">
        <v>243</v>
      </c>
      <c r="AJ490" s="204" t="s">
        <v>60</v>
      </c>
      <c r="AK490" s="204" t="s">
        <v>61</v>
      </c>
    </row>
    <row r="491" spans="1:37" s="102" customFormat="1" ht="51" hidden="1" customHeight="1">
      <c r="A491" s="206">
        <v>42103</v>
      </c>
      <c r="B491" s="208" t="str">
        <f>IFERROR(VLOOKUP(A491,[5]Listas!$A$91:$B$107,2,FALSE),"")</f>
        <v>MEJORAMIENTO DE LA PRODUCCIÓN, CIRCULACIÓN Y APROPIACIÓN SOCIAL DEL CONOCIMIENTO</v>
      </c>
      <c r="C491" s="208" t="s">
        <v>1264</v>
      </c>
      <c r="D491" s="66" t="s">
        <v>81</v>
      </c>
      <c r="E491" s="66" t="s">
        <v>43</v>
      </c>
      <c r="F491" s="382" t="s">
        <v>97</v>
      </c>
      <c r="G491" s="154">
        <f>4500000-2576999-1923001</f>
        <v>0</v>
      </c>
      <c r="H491" s="15">
        <v>10.02</v>
      </c>
      <c r="I491" s="98" t="str">
        <f>IFERROR(VLOOKUP(H491,[5]Listas!$B$124:$C$141,2,FALSE),"")</f>
        <v>Aportes de la Nacion - Inversion</v>
      </c>
      <c r="J491" s="23" t="s">
        <v>214</v>
      </c>
      <c r="K491" s="196" t="s">
        <v>46</v>
      </c>
      <c r="L491" s="186"/>
      <c r="M491" s="105" t="str">
        <f t="shared" si="15"/>
        <v>INV-42103-31</v>
      </c>
      <c r="N491" s="50">
        <v>81112100</v>
      </c>
      <c r="O491" s="66" t="s">
        <v>273</v>
      </c>
      <c r="P491" s="18" t="s">
        <v>71</v>
      </c>
      <c r="Q491" s="18" t="s">
        <v>66</v>
      </c>
      <c r="R491" s="19">
        <v>3</v>
      </c>
      <c r="S491" s="197" t="s">
        <v>47</v>
      </c>
      <c r="T491" s="198" t="s">
        <v>186</v>
      </c>
      <c r="U491" s="153">
        <f>+G491</f>
        <v>0</v>
      </c>
      <c r="V491" s="153">
        <f t="shared" si="14"/>
        <v>0</v>
      </c>
      <c r="W491" s="197" t="s">
        <v>49</v>
      </c>
      <c r="X491" s="199" t="s">
        <v>50</v>
      </c>
      <c r="Y491" s="200" t="s">
        <v>51</v>
      </c>
      <c r="Z491" s="202" t="s">
        <v>52</v>
      </c>
      <c r="AA491" s="201" t="s">
        <v>242</v>
      </c>
      <c r="AB491" s="202" t="s">
        <v>54</v>
      </c>
      <c r="AC491" s="203" t="s">
        <v>55</v>
      </c>
      <c r="AD491" s="199" t="s">
        <v>49</v>
      </c>
      <c r="AE491" s="199" t="s">
        <v>46</v>
      </c>
      <c r="AF491" s="204" t="s">
        <v>56</v>
      </c>
      <c r="AG491" s="205" t="s">
        <v>57</v>
      </c>
      <c r="AH491" s="204" t="s">
        <v>58</v>
      </c>
      <c r="AI491" s="204" t="s">
        <v>243</v>
      </c>
      <c r="AJ491" s="204" t="s">
        <v>60</v>
      </c>
      <c r="AK491" s="204" t="s">
        <v>61</v>
      </c>
    </row>
    <row r="492" spans="1:37" s="102" customFormat="1" ht="51" hidden="1" customHeight="1">
      <c r="A492" s="206">
        <v>42103</v>
      </c>
      <c r="B492" s="208" t="str">
        <f>IFERROR(VLOOKUP(A492,[5]Listas!$A$91:$B$107,2,FALSE),"")</f>
        <v>MEJORAMIENTO DE LA PRODUCCIÓN, CIRCULACIÓN Y APROPIACIÓN SOCIAL DEL CONOCIMIENTO</v>
      </c>
      <c r="C492" s="208" t="s">
        <v>1264</v>
      </c>
      <c r="D492" s="66" t="s">
        <v>81</v>
      </c>
      <c r="E492" s="66" t="s">
        <v>43</v>
      </c>
      <c r="F492" s="382" t="s">
        <v>97</v>
      </c>
      <c r="G492" s="154">
        <v>1680000</v>
      </c>
      <c r="H492" s="15">
        <v>10.02</v>
      </c>
      <c r="I492" s="98" t="str">
        <f>IFERROR(VLOOKUP(H492,[5]Listas!$B$124:$C$141,2,FALSE),"")</f>
        <v>Aportes de la Nacion - Inversion</v>
      </c>
      <c r="J492" s="23" t="s">
        <v>215</v>
      </c>
      <c r="K492" s="196" t="s">
        <v>49</v>
      </c>
      <c r="L492" s="186"/>
      <c r="M492" s="105" t="str">
        <f t="shared" si="15"/>
        <v>INV-42103-32</v>
      </c>
      <c r="N492" s="50" t="s">
        <v>84</v>
      </c>
      <c r="O492" s="66" t="s">
        <v>274</v>
      </c>
      <c r="P492" s="18" t="s">
        <v>65</v>
      </c>
      <c r="Q492" s="18" t="s">
        <v>65</v>
      </c>
      <c r="R492" s="19">
        <v>3</v>
      </c>
      <c r="S492" s="197" t="s">
        <v>47</v>
      </c>
      <c r="T492" s="198" t="s">
        <v>186</v>
      </c>
      <c r="U492" s="153">
        <f>+G492</f>
        <v>1680000</v>
      </c>
      <c r="V492" s="153">
        <f t="shared" si="14"/>
        <v>1680000</v>
      </c>
      <c r="W492" s="197" t="s">
        <v>49</v>
      </c>
      <c r="X492" s="199" t="s">
        <v>50</v>
      </c>
      <c r="Y492" s="200" t="s">
        <v>51</v>
      </c>
      <c r="Z492" s="202" t="s">
        <v>52</v>
      </c>
      <c r="AA492" s="201" t="s">
        <v>242</v>
      </c>
      <c r="AB492" s="202" t="s">
        <v>54</v>
      </c>
      <c r="AC492" s="203" t="s">
        <v>55</v>
      </c>
      <c r="AD492" s="199" t="s">
        <v>49</v>
      </c>
      <c r="AE492" s="199" t="s">
        <v>46</v>
      </c>
      <c r="AF492" s="204" t="s">
        <v>56</v>
      </c>
      <c r="AG492" s="205" t="s">
        <v>57</v>
      </c>
      <c r="AH492" s="204" t="s">
        <v>58</v>
      </c>
      <c r="AI492" s="204" t="s">
        <v>243</v>
      </c>
      <c r="AJ492" s="204" t="s">
        <v>60</v>
      </c>
      <c r="AK492" s="204" t="s">
        <v>61</v>
      </c>
    </row>
    <row r="493" spans="1:37" s="102" customFormat="1" ht="51" hidden="1" customHeight="1">
      <c r="A493" s="206">
        <v>42103</v>
      </c>
      <c r="B493" s="208" t="str">
        <f>IFERROR(VLOOKUP(A493,[5]Listas!$A$91:$B$107,2,FALSE),"")</f>
        <v>MEJORAMIENTO DE LA PRODUCCIÓN, CIRCULACIÓN Y APROPIACIÓN SOCIAL DEL CONOCIMIENTO</v>
      </c>
      <c r="C493" s="208" t="s">
        <v>1264</v>
      </c>
      <c r="D493" s="66" t="s">
        <v>81</v>
      </c>
      <c r="E493" s="66" t="s">
        <v>43</v>
      </c>
      <c r="F493" s="382" t="s">
        <v>258</v>
      </c>
      <c r="G493" s="154">
        <v>1600000</v>
      </c>
      <c r="H493" s="15" t="s">
        <v>239</v>
      </c>
      <c r="I493" s="98" t="str">
        <f>IFERROR(VLOOKUP(H493,[5]Listas!$B$124:$C$141,2,FALSE),"")</f>
        <v>Recursos del Balance - Propios</v>
      </c>
      <c r="J493" s="23" t="s">
        <v>216</v>
      </c>
      <c r="K493" s="196" t="s">
        <v>49</v>
      </c>
      <c r="L493" s="186"/>
      <c r="M493" s="105" t="str">
        <f t="shared" si="15"/>
        <v>INV-42103-33</v>
      </c>
      <c r="N493" s="220" t="s">
        <v>84</v>
      </c>
      <c r="O493" s="216" t="s">
        <v>261</v>
      </c>
      <c r="P493" s="213" t="s">
        <v>65</v>
      </c>
      <c r="Q493" s="18" t="s">
        <v>65</v>
      </c>
      <c r="R493" s="19">
        <v>3</v>
      </c>
      <c r="S493" s="197" t="s">
        <v>47</v>
      </c>
      <c r="T493" s="198" t="s">
        <v>186</v>
      </c>
      <c r="U493" s="153">
        <f>+G493</f>
        <v>1600000</v>
      </c>
      <c r="V493" s="153">
        <f t="shared" si="14"/>
        <v>1600000</v>
      </c>
      <c r="W493" s="197" t="s">
        <v>49</v>
      </c>
      <c r="X493" s="199" t="s">
        <v>50</v>
      </c>
      <c r="Y493" s="200" t="s">
        <v>51</v>
      </c>
      <c r="Z493" s="202" t="s">
        <v>52</v>
      </c>
      <c r="AA493" s="201" t="s">
        <v>242</v>
      </c>
      <c r="AB493" s="202" t="s">
        <v>54</v>
      </c>
      <c r="AC493" s="203" t="s">
        <v>55</v>
      </c>
      <c r="AD493" s="199" t="s">
        <v>49</v>
      </c>
      <c r="AE493" s="199" t="s">
        <v>46</v>
      </c>
      <c r="AF493" s="204" t="s">
        <v>56</v>
      </c>
      <c r="AG493" s="205" t="s">
        <v>57</v>
      </c>
      <c r="AH493" s="204" t="s">
        <v>58</v>
      </c>
      <c r="AI493" s="204" t="s">
        <v>243</v>
      </c>
      <c r="AJ493" s="204" t="s">
        <v>60</v>
      </c>
      <c r="AK493" s="204" t="s">
        <v>61</v>
      </c>
    </row>
    <row r="494" spans="1:37" s="102" customFormat="1" ht="51" hidden="1" customHeight="1">
      <c r="A494" s="206">
        <v>42103</v>
      </c>
      <c r="B494" s="208" t="str">
        <f>IFERROR(VLOOKUP(A494,[5]Listas!$A$91:$B$107,2,FALSE),"")</f>
        <v>MEJORAMIENTO DE LA PRODUCCIÓN, CIRCULACIÓN Y APROPIACIÓN SOCIAL DEL CONOCIMIENTO</v>
      </c>
      <c r="C494" s="208" t="s">
        <v>1264</v>
      </c>
      <c r="D494" s="66" t="s">
        <v>81</v>
      </c>
      <c r="E494" s="66" t="s">
        <v>43</v>
      </c>
      <c r="F494" s="382" t="s">
        <v>258</v>
      </c>
      <c r="G494" s="154">
        <v>2800000</v>
      </c>
      <c r="H494" s="15" t="s">
        <v>239</v>
      </c>
      <c r="I494" s="98" t="str">
        <f>IFERROR(VLOOKUP(H494,[5]Listas!$B$124:$C$141,2,FALSE),"")</f>
        <v>Recursos del Balance - Propios</v>
      </c>
      <c r="J494" s="23" t="s">
        <v>217</v>
      </c>
      <c r="K494" s="196" t="s">
        <v>49</v>
      </c>
      <c r="L494" s="99"/>
      <c r="M494" s="105" t="str">
        <f t="shared" si="15"/>
        <v>INV-42103-34</v>
      </c>
      <c r="N494" s="220" t="s">
        <v>84</v>
      </c>
      <c r="O494" s="216" t="s">
        <v>261</v>
      </c>
      <c r="P494" s="213" t="s">
        <v>65</v>
      </c>
      <c r="Q494" s="18" t="s">
        <v>65</v>
      </c>
      <c r="R494" s="19">
        <v>3</v>
      </c>
      <c r="S494" s="197" t="s">
        <v>47</v>
      </c>
      <c r="T494" s="198" t="s">
        <v>186</v>
      </c>
      <c r="U494" s="153">
        <f>+G494</f>
        <v>2800000</v>
      </c>
      <c r="V494" s="153">
        <f t="shared" si="14"/>
        <v>2800000</v>
      </c>
      <c r="W494" s="197" t="s">
        <v>49</v>
      </c>
      <c r="X494" s="199" t="s">
        <v>50</v>
      </c>
      <c r="Y494" s="200" t="s">
        <v>51</v>
      </c>
      <c r="Z494" s="202" t="s">
        <v>52</v>
      </c>
      <c r="AA494" s="201" t="s">
        <v>242</v>
      </c>
      <c r="AB494" s="202" t="s">
        <v>54</v>
      </c>
      <c r="AC494" s="203" t="s">
        <v>55</v>
      </c>
      <c r="AD494" s="199" t="s">
        <v>49</v>
      </c>
      <c r="AE494" s="199" t="s">
        <v>46</v>
      </c>
      <c r="AF494" s="204" t="s">
        <v>56</v>
      </c>
      <c r="AG494" s="205" t="s">
        <v>57</v>
      </c>
      <c r="AH494" s="204" t="s">
        <v>58</v>
      </c>
      <c r="AI494" s="204" t="s">
        <v>243</v>
      </c>
      <c r="AJ494" s="204" t="s">
        <v>60</v>
      </c>
      <c r="AK494" s="204" t="s">
        <v>61</v>
      </c>
    </row>
    <row r="495" spans="1:37" s="102" customFormat="1" ht="51" hidden="1" customHeight="1">
      <c r="A495" s="206">
        <v>42103</v>
      </c>
      <c r="B495" s="208" t="str">
        <f>IFERROR(VLOOKUP(A495,[5]Listas!$A$91:$B$107,2,FALSE),"")</f>
        <v>MEJORAMIENTO DE LA PRODUCCIÓN, CIRCULACIÓN Y APROPIACIÓN SOCIAL DEL CONOCIMIENTO</v>
      </c>
      <c r="C495" s="208" t="s">
        <v>1264</v>
      </c>
      <c r="D495" s="66" t="s">
        <v>81</v>
      </c>
      <c r="E495" s="66" t="s">
        <v>43</v>
      </c>
      <c r="F495" s="382" t="s">
        <v>97</v>
      </c>
      <c r="G495" s="154">
        <v>1000000</v>
      </c>
      <c r="H495" s="15">
        <v>10.02</v>
      </c>
      <c r="I495" s="98" t="str">
        <f>IFERROR(VLOOKUP(H495,[5]Listas!$B$124:$C$141,2,FALSE),"")</f>
        <v>Aportes de la Nacion - Inversion</v>
      </c>
      <c r="J495" s="23" t="s">
        <v>219</v>
      </c>
      <c r="K495" s="196" t="s">
        <v>49</v>
      </c>
      <c r="L495" s="186"/>
      <c r="M495" s="105" t="str">
        <f t="shared" si="15"/>
        <v>INV-42103-35</v>
      </c>
      <c r="N495" s="220" t="s">
        <v>84</v>
      </c>
      <c r="O495" s="216" t="s">
        <v>1587</v>
      </c>
      <c r="P495" s="213" t="s">
        <v>65</v>
      </c>
      <c r="Q495" s="18" t="s">
        <v>65</v>
      </c>
      <c r="R495" s="19">
        <v>5</v>
      </c>
      <c r="S495" s="197" t="s">
        <v>47</v>
      </c>
      <c r="T495" s="198" t="s">
        <v>186</v>
      </c>
      <c r="U495" s="153">
        <f>+G495</f>
        <v>1000000</v>
      </c>
      <c r="V495" s="153">
        <f t="shared" si="14"/>
        <v>1000000</v>
      </c>
      <c r="W495" s="197" t="s">
        <v>49</v>
      </c>
      <c r="X495" s="199" t="s">
        <v>50</v>
      </c>
      <c r="Y495" s="200" t="s">
        <v>51</v>
      </c>
      <c r="Z495" s="202" t="s">
        <v>52</v>
      </c>
      <c r="AA495" s="201" t="s">
        <v>242</v>
      </c>
      <c r="AB495" s="202" t="s">
        <v>54</v>
      </c>
      <c r="AC495" s="203" t="s">
        <v>55</v>
      </c>
      <c r="AD495" s="199" t="s">
        <v>49</v>
      </c>
      <c r="AE495" s="199" t="s">
        <v>46</v>
      </c>
      <c r="AF495" s="204" t="s">
        <v>56</v>
      </c>
      <c r="AG495" s="205" t="s">
        <v>57</v>
      </c>
      <c r="AH495" s="204" t="s">
        <v>58</v>
      </c>
      <c r="AI495" s="204" t="s">
        <v>243</v>
      </c>
      <c r="AJ495" s="204" t="s">
        <v>60</v>
      </c>
      <c r="AK495" s="204" t="s">
        <v>61</v>
      </c>
    </row>
    <row r="496" spans="1:37" s="102" customFormat="1" ht="51" hidden="1" customHeight="1">
      <c r="A496" s="206">
        <v>42103</v>
      </c>
      <c r="B496" s="208" t="str">
        <f>IFERROR(VLOOKUP(A496,[5]Listas!$A$91:$B$107,2,FALSE),"")</f>
        <v>MEJORAMIENTO DE LA PRODUCCIÓN, CIRCULACIÓN Y APROPIACIÓN SOCIAL DEL CONOCIMIENTO</v>
      </c>
      <c r="C496" s="208" t="s">
        <v>1264</v>
      </c>
      <c r="D496" s="66" t="s">
        <v>81</v>
      </c>
      <c r="E496" s="66" t="s">
        <v>43</v>
      </c>
      <c r="F496" s="382" t="s">
        <v>245</v>
      </c>
      <c r="G496" s="154">
        <f>4000000-2100000-1000000</f>
        <v>900000</v>
      </c>
      <c r="H496" s="15">
        <v>10.02</v>
      </c>
      <c r="I496" s="98" t="str">
        <f>IFERROR(VLOOKUP(H496,[5]Listas!$B$124:$C$141,2,FALSE),"")</f>
        <v>Aportes de la Nacion - Inversion</v>
      </c>
      <c r="J496" s="23" t="s">
        <v>221</v>
      </c>
      <c r="K496" s="196" t="s">
        <v>49</v>
      </c>
      <c r="L496" s="99"/>
      <c r="M496" s="105" t="str">
        <f t="shared" si="15"/>
        <v>INV-42103-36</v>
      </c>
      <c r="N496" s="50" t="s">
        <v>84</v>
      </c>
      <c r="O496" s="66" t="s">
        <v>335</v>
      </c>
      <c r="P496" s="18" t="s">
        <v>65</v>
      </c>
      <c r="Q496" s="18" t="s">
        <v>65</v>
      </c>
      <c r="R496" s="19">
        <v>8</v>
      </c>
      <c r="S496" s="197" t="s">
        <v>47</v>
      </c>
      <c r="T496" s="198" t="s">
        <v>186</v>
      </c>
      <c r="U496" s="153">
        <f>+G496</f>
        <v>900000</v>
      </c>
      <c r="V496" s="153">
        <f t="shared" si="14"/>
        <v>900000</v>
      </c>
      <c r="W496" s="197" t="s">
        <v>49</v>
      </c>
      <c r="X496" s="199" t="s">
        <v>50</v>
      </c>
      <c r="Y496" s="200" t="s">
        <v>51</v>
      </c>
      <c r="Z496" s="202" t="s">
        <v>52</v>
      </c>
      <c r="AA496" s="201" t="s">
        <v>242</v>
      </c>
      <c r="AB496" s="202" t="s">
        <v>54</v>
      </c>
      <c r="AC496" s="203" t="s">
        <v>55</v>
      </c>
      <c r="AD496" s="199" t="s">
        <v>49</v>
      </c>
      <c r="AE496" s="199" t="s">
        <v>46</v>
      </c>
      <c r="AF496" s="204" t="s">
        <v>56</v>
      </c>
      <c r="AG496" s="205" t="s">
        <v>57</v>
      </c>
      <c r="AH496" s="204" t="s">
        <v>58</v>
      </c>
      <c r="AI496" s="204" t="s">
        <v>243</v>
      </c>
      <c r="AJ496" s="204" t="s">
        <v>60</v>
      </c>
      <c r="AK496" s="204" t="s">
        <v>61</v>
      </c>
    </row>
    <row r="497" spans="1:37" s="102" customFormat="1" ht="51" hidden="1" customHeight="1">
      <c r="A497" s="206">
        <v>42103</v>
      </c>
      <c r="B497" s="208" t="str">
        <f>IFERROR(VLOOKUP(A497,[5]Listas!$A$91:$B$107,2,FALSE),"")</f>
        <v>MEJORAMIENTO DE LA PRODUCCIÓN, CIRCULACIÓN Y APROPIACIÓN SOCIAL DEL CONOCIMIENTO</v>
      </c>
      <c r="C497" s="208" t="s">
        <v>1264</v>
      </c>
      <c r="D497" s="66" t="s">
        <v>81</v>
      </c>
      <c r="E497" s="66" t="s">
        <v>43</v>
      </c>
      <c r="F497" s="382" t="s">
        <v>262</v>
      </c>
      <c r="G497" s="154">
        <v>2065000</v>
      </c>
      <c r="H497" s="15">
        <v>10.02</v>
      </c>
      <c r="I497" s="98" t="str">
        <f>IFERROR(VLOOKUP(H497,[5]Listas!$B$124:$C$141,2,FALSE),"")</f>
        <v>Aportes de la Nacion - Inversion</v>
      </c>
      <c r="J497" s="23" t="s">
        <v>222</v>
      </c>
      <c r="K497" s="196" t="s">
        <v>49</v>
      </c>
      <c r="L497" s="186"/>
      <c r="M497" s="105" t="str">
        <f t="shared" si="15"/>
        <v>INV-42103-37</v>
      </c>
      <c r="N497" s="50" t="s">
        <v>84</v>
      </c>
      <c r="O497" s="66" t="s">
        <v>753</v>
      </c>
      <c r="P497" s="18" t="s">
        <v>65</v>
      </c>
      <c r="Q497" s="18" t="s">
        <v>71</v>
      </c>
      <c r="R497" s="19">
        <v>4</v>
      </c>
      <c r="S497" s="197" t="s">
        <v>47</v>
      </c>
      <c r="T497" s="198" t="s">
        <v>186</v>
      </c>
      <c r="U497" s="153">
        <f>+G497</f>
        <v>2065000</v>
      </c>
      <c r="V497" s="153">
        <f t="shared" si="14"/>
        <v>2065000</v>
      </c>
      <c r="W497" s="197" t="s">
        <v>49</v>
      </c>
      <c r="X497" s="199" t="s">
        <v>50</v>
      </c>
      <c r="Y497" s="200" t="s">
        <v>51</v>
      </c>
      <c r="Z497" s="202" t="s">
        <v>52</v>
      </c>
      <c r="AA497" s="201" t="s">
        <v>242</v>
      </c>
      <c r="AB497" s="202" t="s">
        <v>54</v>
      </c>
      <c r="AC497" s="203" t="s">
        <v>55</v>
      </c>
      <c r="AD497" s="199" t="s">
        <v>49</v>
      </c>
      <c r="AE497" s="199" t="s">
        <v>46</v>
      </c>
      <c r="AF497" s="204" t="s">
        <v>56</v>
      </c>
      <c r="AG497" s="205" t="s">
        <v>57</v>
      </c>
      <c r="AH497" s="204" t="s">
        <v>58</v>
      </c>
      <c r="AI497" s="204" t="s">
        <v>243</v>
      </c>
      <c r="AJ497" s="204" t="s">
        <v>60</v>
      </c>
      <c r="AK497" s="204" t="s">
        <v>61</v>
      </c>
    </row>
    <row r="498" spans="1:37" s="102" customFormat="1" ht="51" hidden="1" customHeight="1">
      <c r="A498" s="206">
        <v>42103</v>
      </c>
      <c r="B498" s="208" t="str">
        <f>IFERROR(VLOOKUP(A498,[5]Listas!$A$91:$B$107,2,FALSE),"")</f>
        <v>MEJORAMIENTO DE LA PRODUCCIÓN, CIRCULACIÓN Y APROPIACIÓN SOCIAL DEL CONOCIMIENTO</v>
      </c>
      <c r="C498" s="208" t="s">
        <v>1264</v>
      </c>
      <c r="D498" s="66" t="s">
        <v>81</v>
      </c>
      <c r="E498" s="66" t="s">
        <v>43</v>
      </c>
      <c r="F498" s="382" t="s">
        <v>97</v>
      </c>
      <c r="G498" s="154">
        <v>4632000</v>
      </c>
      <c r="H498" s="15">
        <v>10.02</v>
      </c>
      <c r="I498" s="98" t="str">
        <f>IFERROR(VLOOKUP(H498,[5]Listas!$B$124:$C$141,2,FALSE),"")</f>
        <v>Aportes de la Nacion - Inversion</v>
      </c>
      <c r="J498" s="23" t="s">
        <v>1016</v>
      </c>
      <c r="K498" s="196" t="s">
        <v>46</v>
      </c>
      <c r="L498" s="99"/>
      <c r="M498" s="105" t="str">
        <f t="shared" si="15"/>
        <v>INV-42103-38</v>
      </c>
      <c r="N498" s="215">
        <v>80111600</v>
      </c>
      <c r="O498" s="216" t="s">
        <v>1223</v>
      </c>
      <c r="P498" s="213" t="s">
        <v>71</v>
      </c>
      <c r="Q498" s="18" t="s">
        <v>71</v>
      </c>
      <c r="R498" s="19">
        <v>2</v>
      </c>
      <c r="S498" s="197" t="s">
        <v>47</v>
      </c>
      <c r="T498" s="198" t="s">
        <v>186</v>
      </c>
      <c r="U498" s="153">
        <f>+G498</f>
        <v>4632000</v>
      </c>
      <c r="V498" s="153">
        <f t="shared" si="14"/>
        <v>4632000</v>
      </c>
      <c r="W498" s="197" t="s">
        <v>49</v>
      </c>
      <c r="X498" s="199" t="s">
        <v>50</v>
      </c>
      <c r="Y498" s="200" t="s">
        <v>51</v>
      </c>
      <c r="Z498" s="202" t="s">
        <v>52</v>
      </c>
      <c r="AA498" s="201" t="s">
        <v>242</v>
      </c>
      <c r="AB498" s="202" t="s">
        <v>54</v>
      </c>
      <c r="AC498" s="203" t="s">
        <v>55</v>
      </c>
      <c r="AD498" s="199" t="s">
        <v>49</v>
      </c>
      <c r="AE498" s="199" t="s">
        <v>46</v>
      </c>
      <c r="AF498" s="204" t="s">
        <v>56</v>
      </c>
      <c r="AG498" s="205" t="s">
        <v>57</v>
      </c>
      <c r="AH498" s="204" t="s">
        <v>58</v>
      </c>
      <c r="AI498" s="204" t="s">
        <v>243</v>
      </c>
      <c r="AJ498" s="204" t="s">
        <v>60</v>
      </c>
      <c r="AK498" s="204" t="s">
        <v>61</v>
      </c>
    </row>
    <row r="499" spans="1:37" s="102" customFormat="1" ht="51" hidden="1" customHeight="1">
      <c r="A499" s="206">
        <v>42103</v>
      </c>
      <c r="B499" s="208" t="str">
        <f>IFERROR(VLOOKUP(A499,[5]Listas!$A$91:$B$107,2,FALSE),"")</f>
        <v>MEJORAMIENTO DE LA PRODUCCIÓN, CIRCULACIÓN Y APROPIACIÓN SOCIAL DEL CONOCIMIENTO</v>
      </c>
      <c r="C499" s="208" t="s">
        <v>1264</v>
      </c>
      <c r="D499" s="66" t="s">
        <v>81</v>
      </c>
      <c r="E499" s="66" t="s">
        <v>43</v>
      </c>
      <c r="F499" s="382" t="s">
        <v>97</v>
      </c>
      <c r="G499" s="154">
        <v>4724000</v>
      </c>
      <c r="H499" s="15">
        <v>10.02</v>
      </c>
      <c r="I499" s="98" t="str">
        <f>IFERROR(VLOOKUP(H499,[5]Listas!$B$124:$C$141,2,FALSE),"")</f>
        <v>Aportes de la Nacion - Inversion</v>
      </c>
      <c r="J499" s="23" t="s">
        <v>1017</v>
      </c>
      <c r="K499" s="196" t="s">
        <v>46</v>
      </c>
      <c r="L499" s="99"/>
      <c r="M499" s="105" t="str">
        <f t="shared" si="15"/>
        <v>INV-42103-39</v>
      </c>
      <c r="N499" s="215">
        <v>80111600</v>
      </c>
      <c r="O499" s="216" t="s">
        <v>252</v>
      </c>
      <c r="P499" s="213" t="s">
        <v>71</v>
      </c>
      <c r="Q499" s="18" t="s">
        <v>71</v>
      </c>
      <c r="R499" s="19">
        <v>2</v>
      </c>
      <c r="S499" s="197" t="s">
        <v>47</v>
      </c>
      <c r="T499" s="198" t="s">
        <v>186</v>
      </c>
      <c r="U499" s="153">
        <f>+G499</f>
        <v>4724000</v>
      </c>
      <c r="V499" s="153">
        <f t="shared" si="14"/>
        <v>4724000</v>
      </c>
      <c r="W499" s="197" t="s">
        <v>49</v>
      </c>
      <c r="X499" s="199" t="s">
        <v>50</v>
      </c>
      <c r="Y499" s="200" t="s">
        <v>51</v>
      </c>
      <c r="Z499" s="202" t="s">
        <v>52</v>
      </c>
      <c r="AA499" s="201" t="s">
        <v>242</v>
      </c>
      <c r="AB499" s="202" t="s">
        <v>54</v>
      </c>
      <c r="AC499" s="203" t="s">
        <v>55</v>
      </c>
      <c r="AD499" s="199" t="s">
        <v>49</v>
      </c>
      <c r="AE499" s="199" t="s">
        <v>46</v>
      </c>
      <c r="AF499" s="204" t="s">
        <v>56</v>
      </c>
      <c r="AG499" s="205" t="s">
        <v>57</v>
      </c>
      <c r="AH499" s="204" t="s">
        <v>58</v>
      </c>
      <c r="AI499" s="204" t="s">
        <v>243</v>
      </c>
      <c r="AJ499" s="204" t="s">
        <v>60</v>
      </c>
      <c r="AK499" s="204" t="s">
        <v>61</v>
      </c>
    </row>
    <row r="500" spans="1:37" s="102" customFormat="1" ht="51" hidden="1" customHeight="1">
      <c r="A500" s="206">
        <v>42103</v>
      </c>
      <c r="B500" s="208" t="str">
        <f>IFERROR(VLOOKUP(A500,[5]Listas!$A$91:$B$107,2,FALSE),"")</f>
        <v>MEJORAMIENTO DE LA PRODUCCIÓN, CIRCULACIÓN Y APROPIACIÓN SOCIAL DEL CONOCIMIENTO</v>
      </c>
      <c r="C500" s="208" t="s">
        <v>1264</v>
      </c>
      <c r="D500" s="66" t="s">
        <v>81</v>
      </c>
      <c r="E500" s="66" t="s">
        <v>43</v>
      </c>
      <c r="F500" s="382" t="s">
        <v>97</v>
      </c>
      <c r="G500" s="154">
        <f>6000000-3000000</f>
        <v>3000000</v>
      </c>
      <c r="H500" s="15">
        <v>10.02</v>
      </c>
      <c r="I500" s="98" t="str">
        <f>IFERROR(VLOOKUP(H500,[5]Listas!$B$124:$C$141,2,FALSE),"")</f>
        <v>Aportes de la Nacion - Inversion</v>
      </c>
      <c r="J500" s="23" t="s">
        <v>1018</v>
      </c>
      <c r="K500" s="196" t="s">
        <v>46</v>
      </c>
      <c r="L500" s="186"/>
      <c r="M500" s="105" t="str">
        <f t="shared" si="15"/>
        <v>INV-42103-40</v>
      </c>
      <c r="N500" s="215">
        <v>80111600</v>
      </c>
      <c r="O500" s="216" t="s">
        <v>1224</v>
      </c>
      <c r="P500" s="213" t="s">
        <v>71</v>
      </c>
      <c r="Q500" s="18" t="s">
        <v>71</v>
      </c>
      <c r="R500" s="19">
        <v>2</v>
      </c>
      <c r="S500" s="197" t="s">
        <v>47</v>
      </c>
      <c r="T500" s="198" t="s">
        <v>186</v>
      </c>
      <c r="U500" s="153">
        <f>+G500</f>
        <v>3000000</v>
      </c>
      <c r="V500" s="153">
        <f t="shared" si="14"/>
        <v>3000000</v>
      </c>
      <c r="W500" s="197" t="s">
        <v>49</v>
      </c>
      <c r="X500" s="199" t="s">
        <v>50</v>
      </c>
      <c r="Y500" s="200" t="s">
        <v>51</v>
      </c>
      <c r="Z500" s="202" t="s">
        <v>52</v>
      </c>
      <c r="AA500" s="201" t="s">
        <v>242</v>
      </c>
      <c r="AB500" s="202" t="s">
        <v>54</v>
      </c>
      <c r="AC500" s="203" t="s">
        <v>55</v>
      </c>
      <c r="AD500" s="199" t="s">
        <v>49</v>
      </c>
      <c r="AE500" s="199" t="s">
        <v>46</v>
      </c>
      <c r="AF500" s="204" t="s">
        <v>56</v>
      </c>
      <c r="AG500" s="205" t="s">
        <v>57</v>
      </c>
      <c r="AH500" s="204" t="s">
        <v>58</v>
      </c>
      <c r="AI500" s="204" t="s">
        <v>243</v>
      </c>
      <c r="AJ500" s="204" t="s">
        <v>60</v>
      </c>
      <c r="AK500" s="204" t="s">
        <v>61</v>
      </c>
    </row>
    <row r="501" spans="1:37" s="102" customFormat="1" ht="91.9" hidden="1" customHeight="1">
      <c r="A501" s="206">
        <v>42103</v>
      </c>
      <c r="B501" s="208" t="str">
        <f>IFERROR(VLOOKUP(A501,[5]Listas!$A$91:$B$107,2,FALSE),"")</f>
        <v>MEJORAMIENTO DE LA PRODUCCIÓN, CIRCULACIÓN Y APROPIACIÓN SOCIAL DEL CONOCIMIENTO</v>
      </c>
      <c r="C501" s="208" t="s">
        <v>1264</v>
      </c>
      <c r="D501" s="66" t="s">
        <v>81</v>
      </c>
      <c r="E501" s="66" t="s">
        <v>43</v>
      </c>
      <c r="F501" s="382" t="s">
        <v>1295</v>
      </c>
      <c r="G501" s="154">
        <v>1573775</v>
      </c>
      <c r="H501" s="15">
        <v>10.02</v>
      </c>
      <c r="I501" s="98" t="str">
        <f>IFERROR(VLOOKUP(H501,[5]Listas!$B$124:$C$141,2,FALSE),"")</f>
        <v>Aportes de la Nacion - Inversion</v>
      </c>
      <c r="J501" s="23" t="s">
        <v>1019</v>
      </c>
      <c r="K501" s="196" t="s">
        <v>46</v>
      </c>
      <c r="L501" s="221"/>
      <c r="M501" s="105" t="str">
        <f t="shared" si="15"/>
        <v>INV-42103-41</v>
      </c>
      <c r="N501" s="222" t="s">
        <v>334</v>
      </c>
      <c r="O501" s="17" t="s">
        <v>1301</v>
      </c>
      <c r="P501" s="18" t="s">
        <v>66</v>
      </c>
      <c r="Q501" s="18" t="s">
        <v>66</v>
      </c>
      <c r="R501" s="19">
        <v>2</v>
      </c>
      <c r="S501" s="197" t="s">
        <v>47</v>
      </c>
      <c r="T501" s="198" t="s">
        <v>186</v>
      </c>
      <c r="U501" s="153">
        <f>+G501</f>
        <v>1573775</v>
      </c>
      <c r="V501" s="153">
        <f t="shared" si="14"/>
        <v>1573775</v>
      </c>
      <c r="W501" s="197" t="s">
        <v>49</v>
      </c>
      <c r="X501" s="199" t="s">
        <v>50</v>
      </c>
      <c r="Y501" s="200" t="s">
        <v>51</v>
      </c>
      <c r="Z501" s="202" t="s">
        <v>52</v>
      </c>
      <c r="AA501" s="201" t="s">
        <v>242</v>
      </c>
      <c r="AB501" s="202" t="s">
        <v>54</v>
      </c>
      <c r="AC501" s="203" t="s">
        <v>55</v>
      </c>
      <c r="AD501" s="199" t="s">
        <v>49</v>
      </c>
      <c r="AE501" s="199" t="s">
        <v>46</v>
      </c>
      <c r="AF501" s="204" t="s">
        <v>56</v>
      </c>
      <c r="AG501" s="205" t="s">
        <v>57</v>
      </c>
      <c r="AH501" s="204" t="s">
        <v>58</v>
      </c>
      <c r="AI501" s="204" t="s">
        <v>243</v>
      </c>
      <c r="AJ501" s="204" t="s">
        <v>60</v>
      </c>
      <c r="AK501" s="204" t="s">
        <v>61</v>
      </c>
    </row>
    <row r="502" spans="1:37" s="102" customFormat="1" ht="51" hidden="1" customHeight="1">
      <c r="A502" s="206">
        <v>42103</v>
      </c>
      <c r="B502" s="208" t="str">
        <f>IFERROR(VLOOKUP(A502,[5]Listas!$A$91:$B$107,2,FALSE),"")</f>
        <v>MEJORAMIENTO DE LA PRODUCCIÓN, CIRCULACIÓN Y APROPIACIÓN SOCIAL DEL CONOCIMIENTO</v>
      </c>
      <c r="C502" s="208" t="s">
        <v>1264</v>
      </c>
      <c r="D502" s="66" t="s">
        <v>81</v>
      </c>
      <c r="E502" s="66" t="s">
        <v>1265</v>
      </c>
      <c r="F502" s="382" t="s">
        <v>97</v>
      </c>
      <c r="G502" s="154">
        <v>0</v>
      </c>
      <c r="H502" s="22">
        <v>10.02</v>
      </c>
      <c r="I502" s="98" t="str">
        <f>IFERROR(VLOOKUP(H502,[5]Listas!$B$124:$C$141,2,FALSE),"")</f>
        <v>Aportes de la Nacion - Inversion</v>
      </c>
      <c r="J502" s="23" t="s">
        <v>1020</v>
      </c>
      <c r="K502" s="196" t="s">
        <v>46</v>
      </c>
      <c r="L502" s="186"/>
      <c r="M502" s="105" t="str">
        <f t="shared" si="15"/>
        <v>INV-42103-42</v>
      </c>
      <c r="N502" s="209">
        <v>80111600</v>
      </c>
      <c r="O502" s="212" t="s">
        <v>1268</v>
      </c>
      <c r="P502" s="213" t="s">
        <v>66</v>
      </c>
      <c r="Q502" s="18" t="s">
        <v>66</v>
      </c>
      <c r="R502" s="19">
        <v>7</v>
      </c>
      <c r="S502" s="197" t="s">
        <v>47</v>
      </c>
      <c r="T502" s="198" t="s">
        <v>186</v>
      </c>
      <c r="U502" s="153">
        <f>+G502</f>
        <v>0</v>
      </c>
      <c r="V502" s="153">
        <f t="shared" si="14"/>
        <v>0</v>
      </c>
      <c r="W502" s="197" t="s">
        <v>49</v>
      </c>
      <c r="X502" s="199" t="s">
        <v>50</v>
      </c>
      <c r="Y502" s="200" t="s">
        <v>51</v>
      </c>
      <c r="Z502" s="202" t="s">
        <v>52</v>
      </c>
      <c r="AA502" s="201" t="s">
        <v>242</v>
      </c>
      <c r="AB502" s="202" t="s">
        <v>54</v>
      </c>
      <c r="AC502" s="203" t="s">
        <v>55</v>
      </c>
      <c r="AD502" s="199" t="s">
        <v>49</v>
      </c>
      <c r="AE502" s="199" t="s">
        <v>46</v>
      </c>
      <c r="AF502" s="204" t="s">
        <v>56</v>
      </c>
      <c r="AG502" s="205" t="s">
        <v>57</v>
      </c>
      <c r="AH502" s="204" t="s">
        <v>58</v>
      </c>
      <c r="AI502" s="204" t="s">
        <v>243</v>
      </c>
      <c r="AJ502" s="204" t="s">
        <v>60</v>
      </c>
      <c r="AK502" s="204" t="s">
        <v>61</v>
      </c>
    </row>
    <row r="503" spans="1:37" s="102" customFormat="1" ht="51" hidden="1" customHeight="1">
      <c r="A503" s="206">
        <v>42103</v>
      </c>
      <c r="B503" s="208" t="str">
        <f>IFERROR(VLOOKUP(A503,[5]Listas!$A$91:$B$107,2,FALSE),"")</f>
        <v>MEJORAMIENTO DE LA PRODUCCIÓN, CIRCULACIÓN Y APROPIACIÓN SOCIAL DEL CONOCIMIENTO</v>
      </c>
      <c r="C503" s="208" t="s">
        <v>1264</v>
      </c>
      <c r="D503" s="66" t="s">
        <v>81</v>
      </c>
      <c r="E503" s="66" t="s">
        <v>43</v>
      </c>
      <c r="F503" s="382" t="s">
        <v>97</v>
      </c>
      <c r="G503" s="154">
        <v>1900000</v>
      </c>
      <c r="H503" s="22">
        <v>10.02</v>
      </c>
      <c r="I503" s="98" t="str">
        <f>IFERROR(VLOOKUP(H503,[5]Listas!$B$124:$C$141,2,FALSE),"")</f>
        <v>Aportes de la Nacion - Inversion</v>
      </c>
      <c r="J503" s="23" t="s">
        <v>1021</v>
      </c>
      <c r="K503" s="196" t="s">
        <v>46</v>
      </c>
      <c r="L503" s="186"/>
      <c r="M503" s="105" t="str">
        <f t="shared" si="15"/>
        <v>INV-42103-43</v>
      </c>
      <c r="N503" s="209">
        <v>80111600</v>
      </c>
      <c r="O503" s="210" t="s">
        <v>1269</v>
      </c>
      <c r="P503" s="18" t="s">
        <v>66</v>
      </c>
      <c r="Q503" s="18" t="s">
        <v>66</v>
      </c>
      <c r="R503" s="19">
        <v>1</v>
      </c>
      <c r="S503" s="197" t="s">
        <v>47</v>
      </c>
      <c r="T503" s="198" t="s">
        <v>186</v>
      </c>
      <c r="U503" s="153">
        <f>+G503</f>
        <v>1900000</v>
      </c>
      <c r="V503" s="153">
        <f t="shared" si="14"/>
        <v>1900000</v>
      </c>
      <c r="W503" s="197" t="s">
        <v>49</v>
      </c>
      <c r="X503" s="199" t="s">
        <v>50</v>
      </c>
      <c r="Y503" s="200" t="s">
        <v>51</v>
      </c>
      <c r="Z503" s="202" t="s">
        <v>52</v>
      </c>
      <c r="AA503" s="201" t="s">
        <v>242</v>
      </c>
      <c r="AB503" s="202" t="s">
        <v>54</v>
      </c>
      <c r="AC503" s="203" t="s">
        <v>55</v>
      </c>
      <c r="AD503" s="199" t="s">
        <v>49</v>
      </c>
      <c r="AE503" s="199" t="s">
        <v>46</v>
      </c>
      <c r="AF503" s="204" t="s">
        <v>56</v>
      </c>
      <c r="AG503" s="205" t="s">
        <v>57</v>
      </c>
      <c r="AH503" s="204" t="s">
        <v>58</v>
      </c>
      <c r="AI503" s="204" t="s">
        <v>243</v>
      </c>
      <c r="AJ503" s="204" t="s">
        <v>60</v>
      </c>
      <c r="AK503" s="204" t="s">
        <v>61</v>
      </c>
    </row>
    <row r="504" spans="1:37" s="102" customFormat="1" ht="51" hidden="1" customHeight="1">
      <c r="A504" s="206">
        <v>42103</v>
      </c>
      <c r="B504" s="208" t="str">
        <f>IFERROR(VLOOKUP(A504,[5]Listas!$A$91:$B$107,2,FALSE),"")</f>
        <v>MEJORAMIENTO DE LA PRODUCCIÓN, CIRCULACIÓN Y APROPIACIÓN SOCIAL DEL CONOCIMIENTO</v>
      </c>
      <c r="C504" s="208" t="s">
        <v>1264</v>
      </c>
      <c r="D504" s="66" t="s">
        <v>81</v>
      </c>
      <c r="E504" s="66" t="s">
        <v>43</v>
      </c>
      <c r="F504" s="382" t="s">
        <v>97</v>
      </c>
      <c r="G504" s="154">
        <v>16252262</v>
      </c>
      <c r="H504" s="15" t="s">
        <v>239</v>
      </c>
      <c r="I504" s="98" t="str">
        <f>IFERROR(VLOOKUP(H504,[5]Listas!$B$124:$C$141,2,FALSE),"")</f>
        <v>Recursos del Balance - Propios</v>
      </c>
      <c r="J504" s="23" t="s">
        <v>1022</v>
      </c>
      <c r="K504" s="196" t="s">
        <v>46</v>
      </c>
      <c r="L504" s="186"/>
      <c r="M504" s="105" t="str">
        <f t="shared" si="15"/>
        <v>INV-42103-44</v>
      </c>
      <c r="N504" s="50">
        <v>82121500</v>
      </c>
      <c r="O504" s="66" t="s">
        <v>268</v>
      </c>
      <c r="P504" s="18" t="s">
        <v>66</v>
      </c>
      <c r="Q504" s="18" t="s">
        <v>66</v>
      </c>
      <c r="R504" s="19">
        <v>4</v>
      </c>
      <c r="S504" s="197" t="s">
        <v>47</v>
      </c>
      <c r="T504" s="198" t="s">
        <v>186</v>
      </c>
      <c r="U504" s="153">
        <f>+G504</f>
        <v>16252262</v>
      </c>
      <c r="V504" s="153">
        <f t="shared" si="14"/>
        <v>16252262</v>
      </c>
      <c r="W504" s="197" t="s">
        <v>49</v>
      </c>
      <c r="X504" s="199" t="s">
        <v>50</v>
      </c>
      <c r="Y504" s="200" t="s">
        <v>51</v>
      </c>
      <c r="Z504" s="202" t="s">
        <v>52</v>
      </c>
      <c r="AA504" s="201" t="s">
        <v>242</v>
      </c>
      <c r="AB504" s="202" t="s">
        <v>54</v>
      </c>
      <c r="AC504" s="203" t="s">
        <v>55</v>
      </c>
      <c r="AD504" s="199" t="s">
        <v>49</v>
      </c>
      <c r="AE504" s="199" t="s">
        <v>46</v>
      </c>
      <c r="AF504" s="204" t="s">
        <v>56</v>
      </c>
      <c r="AG504" s="205" t="s">
        <v>57</v>
      </c>
      <c r="AH504" s="204" t="s">
        <v>58</v>
      </c>
      <c r="AI504" s="204" t="s">
        <v>243</v>
      </c>
      <c r="AJ504" s="204" t="s">
        <v>60</v>
      </c>
      <c r="AK504" s="204" t="s">
        <v>61</v>
      </c>
    </row>
    <row r="505" spans="1:37" s="102" customFormat="1" ht="51" hidden="1" customHeight="1">
      <c r="A505" s="206">
        <v>42103</v>
      </c>
      <c r="B505" s="208" t="str">
        <f>IFERROR(VLOOKUP(A505,[5]Listas!$A$91:$B$107,2,FALSE),"")</f>
        <v>MEJORAMIENTO DE LA PRODUCCIÓN, CIRCULACIÓN Y APROPIACIÓN SOCIAL DEL CONOCIMIENTO</v>
      </c>
      <c r="C505" s="208" t="s">
        <v>1264</v>
      </c>
      <c r="D505" s="66" t="s">
        <v>81</v>
      </c>
      <c r="E505" s="66" t="s">
        <v>43</v>
      </c>
      <c r="F505" s="382" t="s">
        <v>258</v>
      </c>
      <c r="G505" s="154">
        <f>12800000-2400000-2800000-2400000-5200000</f>
        <v>0</v>
      </c>
      <c r="H505" s="15" t="s">
        <v>239</v>
      </c>
      <c r="I505" s="98" t="str">
        <f>IFERROR(VLOOKUP(H505,[5]Listas!$B$124:$C$141,2,FALSE),"")</f>
        <v>Recursos del Balance - Propios</v>
      </c>
      <c r="J505" s="23" t="s">
        <v>1023</v>
      </c>
      <c r="K505" s="196" t="s">
        <v>49</v>
      </c>
      <c r="L505" s="186"/>
      <c r="M505" s="105" t="str">
        <f t="shared" si="15"/>
        <v>INV-42103-45</v>
      </c>
      <c r="N505" s="220" t="s">
        <v>84</v>
      </c>
      <c r="O505" s="216" t="s">
        <v>261</v>
      </c>
      <c r="P505" s="213" t="s">
        <v>90</v>
      </c>
      <c r="Q505" s="213" t="s">
        <v>90</v>
      </c>
      <c r="R505" s="19">
        <v>3</v>
      </c>
      <c r="S505" s="197" t="s">
        <v>47</v>
      </c>
      <c r="T505" s="198" t="s">
        <v>186</v>
      </c>
      <c r="U505" s="153">
        <f>+G505</f>
        <v>0</v>
      </c>
      <c r="V505" s="153">
        <f t="shared" si="14"/>
        <v>0</v>
      </c>
      <c r="W505" s="197" t="s">
        <v>49</v>
      </c>
      <c r="X505" s="199" t="s">
        <v>50</v>
      </c>
      <c r="Y505" s="200" t="s">
        <v>51</v>
      </c>
      <c r="Z505" s="202" t="s">
        <v>52</v>
      </c>
      <c r="AA505" s="201" t="s">
        <v>242</v>
      </c>
      <c r="AB505" s="202" t="s">
        <v>54</v>
      </c>
      <c r="AC505" s="203" t="s">
        <v>55</v>
      </c>
      <c r="AD505" s="199" t="s">
        <v>49</v>
      </c>
      <c r="AE505" s="199" t="s">
        <v>46</v>
      </c>
      <c r="AF505" s="204" t="s">
        <v>56</v>
      </c>
      <c r="AG505" s="205" t="s">
        <v>57</v>
      </c>
      <c r="AH505" s="204" t="s">
        <v>58</v>
      </c>
      <c r="AI505" s="204" t="s">
        <v>243</v>
      </c>
      <c r="AJ505" s="204" t="s">
        <v>60</v>
      </c>
      <c r="AK505" s="204" t="s">
        <v>61</v>
      </c>
    </row>
    <row r="506" spans="1:37" s="102" customFormat="1" ht="51" hidden="1" customHeight="1">
      <c r="A506" s="206">
        <v>42103</v>
      </c>
      <c r="B506" s="208" t="str">
        <f>IFERROR(VLOOKUP(A506,[5]Listas!$A$91:$B$107,2,FALSE),"")</f>
        <v>MEJORAMIENTO DE LA PRODUCCIÓN, CIRCULACIÓN Y APROPIACIÓN SOCIAL DEL CONOCIMIENTO</v>
      </c>
      <c r="C506" s="208" t="s">
        <v>1264</v>
      </c>
      <c r="D506" s="66" t="s">
        <v>81</v>
      </c>
      <c r="E506" s="66" t="s">
        <v>43</v>
      </c>
      <c r="F506" s="382" t="s">
        <v>97</v>
      </c>
      <c r="G506" s="154">
        <v>2500000</v>
      </c>
      <c r="H506" s="15">
        <v>10.02</v>
      </c>
      <c r="I506" s="98" t="str">
        <f>IFERROR(VLOOKUP(H506,[5]Listas!$B$124:$C$141,2,FALSE),"")</f>
        <v>Aportes de la Nacion - Inversion</v>
      </c>
      <c r="J506" s="23" t="s">
        <v>1024</v>
      </c>
      <c r="K506" s="196" t="s">
        <v>46</v>
      </c>
      <c r="L506" s="186"/>
      <c r="M506" s="105" t="str">
        <f t="shared" si="15"/>
        <v>INV-42103-46</v>
      </c>
      <c r="N506" s="215">
        <v>80111600</v>
      </c>
      <c r="O506" s="216" t="s">
        <v>1270</v>
      </c>
      <c r="P506" s="18" t="s">
        <v>66</v>
      </c>
      <c r="Q506" s="18" t="s">
        <v>66</v>
      </c>
      <c r="R506" s="19">
        <v>8</v>
      </c>
      <c r="S506" s="197" t="s">
        <v>47</v>
      </c>
      <c r="T506" s="198" t="s">
        <v>186</v>
      </c>
      <c r="U506" s="153">
        <f>+G506</f>
        <v>2500000</v>
      </c>
      <c r="V506" s="153">
        <f t="shared" si="14"/>
        <v>2500000</v>
      </c>
      <c r="W506" s="197" t="s">
        <v>49</v>
      </c>
      <c r="X506" s="199" t="s">
        <v>50</v>
      </c>
      <c r="Y506" s="200" t="s">
        <v>51</v>
      </c>
      <c r="Z506" s="202" t="s">
        <v>52</v>
      </c>
      <c r="AA506" s="201" t="s">
        <v>242</v>
      </c>
      <c r="AB506" s="202" t="s">
        <v>54</v>
      </c>
      <c r="AC506" s="203" t="s">
        <v>55</v>
      </c>
      <c r="AD506" s="199" t="s">
        <v>49</v>
      </c>
      <c r="AE506" s="199" t="s">
        <v>46</v>
      </c>
      <c r="AF506" s="204" t="s">
        <v>56</v>
      </c>
      <c r="AG506" s="205" t="s">
        <v>57</v>
      </c>
      <c r="AH506" s="204" t="s">
        <v>58</v>
      </c>
      <c r="AI506" s="204" t="s">
        <v>243</v>
      </c>
      <c r="AJ506" s="204" t="s">
        <v>60</v>
      </c>
      <c r="AK506" s="204" t="s">
        <v>61</v>
      </c>
    </row>
    <row r="507" spans="1:37" s="102" customFormat="1" ht="75.75" hidden="1" customHeight="1">
      <c r="A507" s="206">
        <v>42103</v>
      </c>
      <c r="B507" s="208" t="str">
        <f>IFERROR(VLOOKUP(A507,[5]Listas!$A$91:$B$107,2,FALSE),"")</f>
        <v>MEJORAMIENTO DE LA PRODUCCIÓN, CIRCULACIÓN Y APROPIACIÓN SOCIAL DEL CONOCIMIENTO</v>
      </c>
      <c r="C507" s="208" t="s">
        <v>1264</v>
      </c>
      <c r="D507" s="66" t="s">
        <v>81</v>
      </c>
      <c r="E507" s="66" t="s">
        <v>43</v>
      </c>
      <c r="F507" s="382" t="s">
        <v>97</v>
      </c>
      <c r="G507" s="154">
        <v>5410100</v>
      </c>
      <c r="H507" s="15" t="s">
        <v>239</v>
      </c>
      <c r="I507" s="98" t="str">
        <f>IFERROR(VLOOKUP(H507,[5]Listas!$B$124:$C$141,2,FALSE),"")</f>
        <v>Recursos del Balance - Propios</v>
      </c>
      <c r="J507" s="23" t="s">
        <v>1025</v>
      </c>
      <c r="K507" s="196" t="s">
        <v>46</v>
      </c>
      <c r="L507" s="186"/>
      <c r="M507" s="105" t="str">
        <f t="shared" si="15"/>
        <v>INV-42103-47</v>
      </c>
      <c r="N507" s="50">
        <v>82121500</v>
      </c>
      <c r="O507" s="66" t="s">
        <v>1296</v>
      </c>
      <c r="P507" s="18" t="s">
        <v>66</v>
      </c>
      <c r="Q507" s="18" t="s">
        <v>90</v>
      </c>
      <c r="R507" s="19">
        <v>2</v>
      </c>
      <c r="S507" s="197" t="s">
        <v>47</v>
      </c>
      <c r="T507" s="198" t="s">
        <v>186</v>
      </c>
      <c r="U507" s="153">
        <f>+G507</f>
        <v>5410100</v>
      </c>
      <c r="V507" s="153">
        <f>+U507</f>
        <v>5410100</v>
      </c>
      <c r="W507" s="197" t="s">
        <v>49</v>
      </c>
      <c r="X507" s="199" t="s">
        <v>50</v>
      </c>
      <c r="Y507" s="200" t="s">
        <v>51</v>
      </c>
      <c r="Z507" s="202" t="s">
        <v>52</v>
      </c>
      <c r="AA507" s="201" t="s">
        <v>242</v>
      </c>
      <c r="AB507" s="202" t="s">
        <v>54</v>
      </c>
      <c r="AC507" s="203" t="s">
        <v>55</v>
      </c>
      <c r="AD507" s="199" t="s">
        <v>49</v>
      </c>
      <c r="AE507" s="199" t="s">
        <v>46</v>
      </c>
      <c r="AF507" s="204" t="s">
        <v>56</v>
      </c>
      <c r="AG507" s="205" t="s">
        <v>57</v>
      </c>
      <c r="AH507" s="204" t="s">
        <v>58</v>
      </c>
      <c r="AI507" s="204" t="s">
        <v>243</v>
      </c>
      <c r="AJ507" s="204" t="s">
        <v>60</v>
      </c>
      <c r="AK507" s="204" t="s">
        <v>61</v>
      </c>
    </row>
    <row r="508" spans="1:37" s="102" customFormat="1" ht="51" hidden="1" customHeight="1">
      <c r="A508" s="206">
        <v>42103</v>
      </c>
      <c r="B508" s="208" t="str">
        <f>IFERROR(VLOOKUP(A508,[5]Listas!$A$91:$B$107,2,FALSE),"")</f>
        <v>MEJORAMIENTO DE LA PRODUCCIÓN, CIRCULACIÓN Y APROPIACIÓN SOCIAL DEL CONOCIMIENTO</v>
      </c>
      <c r="C508" s="208" t="s">
        <v>1264</v>
      </c>
      <c r="D508" s="66" t="s">
        <v>81</v>
      </c>
      <c r="E508" s="66" t="s">
        <v>43</v>
      </c>
      <c r="F508" s="382" t="s">
        <v>97</v>
      </c>
      <c r="G508" s="154">
        <v>2500000</v>
      </c>
      <c r="H508" s="15">
        <v>10.02</v>
      </c>
      <c r="I508" s="98" t="str">
        <f>IFERROR(VLOOKUP(H508,[5]Listas!$B$124:$C$141,2,FALSE),"")</f>
        <v>Aportes de la Nacion - Inversion</v>
      </c>
      <c r="J508" s="23" t="s">
        <v>1026</v>
      </c>
      <c r="K508" s="196" t="s">
        <v>46</v>
      </c>
      <c r="L508" s="186"/>
      <c r="M508" s="105" t="str">
        <f t="shared" si="15"/>
        <v>INV-42103-48</v>
      </c>
      <c r="N508" s="50">
        <v>80111600</v>
      </c>
      <c r="O508" s="214" t="s">
        <v>1297</v>
      </c>
      <c r="P508" s="18" t="s">
        <v>90</v>
      </c>
      <c r="Q508" s="18" t="s">
        <v>71</v>
      </c>
      <c r="R508" s="19">
        <v>1</v>
      </c>
      <c r="S508" s="197" t="s">
        <v>47</v>
      </c>
      <c r="T508" s="198" t="s">
        <v>186</v>
      </c>
      <c r="U508" s="153">
        <f>+G508</f>
        <v>2500000</v>
      </c>
      <c r="V508" s="153">
        <f t="shared" ref="V508:V520" si="16">+U508</f>
        <v>2500000</v>
      </c>
      <c r="W508" s="197" t="s">
        <v>49</v>
      </c>
      <c r="X508" s="199" t="s">
        <v>50</v>
      </c>
      <c r="Y508" s="200" t="s">
        <v>51</v>
      </c>
      <c r="Z508" s="202" t="s">
        <v>52</v>
      </c>
      <c r="AA508" s="201" t="s">
        <v>242</v>
      </c>
      <c r="AB508" s="202" t="s">
        <v>54</v>
      </c>
      <c r="AC508" s="203" t="s">
        <v>55</v>
      </c>
      <c r="AD508" s="199" t="s">
        <v>49</v>
      </c>
      <c r="AE508" s="199" t="s">
        <v>46</v>
      </c>
      <c r="AF508" s="204" t="s">
        <v>56</v>
      </c>
      <c r="AG508" s="205" t="s">
        <v>57</v>
      </c>
      <c r="AH508" s="204" t="s">
        <v>58</v>
      </c>
      <c r="AI508" s="204" t="s">
        <v>243</v>
      </c>
      <c r="AJ508" s="204" t="s">
        <v>60</v>
      </c>
      <c r="AK508" s="204" t="s">
        <v>61</v>
      </c>
    </row>
    <row r="509" spans="1:37" s="102" customFormat="1" ht="51" hidden="1" customHeight="1">
      <c r="A509" s="206">
        <v>42103</v>
      </c>
      <c r="B509" s="208" t="str">
        <f>IFERROR(VLOOKUP(A509,[5]Listas!$A$91:$B$107,2,FALSE),"")</f>
        <v>MEJORAMIENTO DE LA PRODUCCIÓN, CIRCULACIÓN Y APROPIACIÓN SOCIAL DEL CONOCIMIENTO</v>
      </c>
      <c r="C509" s="208" t="s">
        <v>1264</v>
      </c>
      <c r="D509" s="66" t="s">
        <v>81</v>
      </c>
      <c r="E509" s="66" t="s">
        <v>43</v>
      </c>
      <c r="F509" s="382" t="s">
        <v>97</v>
      </c>
      <c r="G509" s="154">
        <v>19375152.109999999</v>
      </c>
      <c r="H509" s="15">
        <v>10.02</v>
      </c>
      <c r="I509" s="98" t="str">
        <f>IFERROR(VLOOKUP(H509,[5]Listas!$B$124:$C$141,2,FALSE),"")</f>
        <v>Aportes de la Nacion - Inversion</v>
      </c>
      <c r="J509" s="23" t="s">
        <v>1027</v>
      </c>
      <c r="K509" s="196" t="s">
        <v>46</v>
      </c>
      <c r="L509" s="186"/>
      <c r="M509" s="105" t="str">
        <f t="shared" si="15"/>
        <v>INV-42103-49</v>
      </c>
      <c r="N509" s="50">
        <v>82121500</v>
      </c>
      <c r="O509" s="210" t="s">
        <v>1298</v>
      </c>
      <c r="P509" s="18" t="s">
        <v>66</v>
      </c>
      <c r="Q509" s="18" t="s">
        <v>90</v>
      </c>
      <c r="R509" s="19">
        <v>2</v>
      </c>
      <c r="S509" s="197" t="s">
        <v>47</v>
      </c>
      <c r="T509" s="198" t="s">
        <v>186</v>
      </c>
      <c r="U509" s="153">
        <f>+G509</f>
        <v>19375152.109999999</v>
      </c>
      <c r="V509" s="153">
        <f t="shared" si="16"/>
        <v>19375152.109999999</v>
      </c>
      <c r="W509" s="197" t="s">
        <v>49</v>
      </c>
      <c r="X509" s="199" t="s">
        <v>50</v>
      </c>
      <c r="Y509" s="200" t="s">
        <v>51</v>
      </c>
      <c r="Z509" s="202" t="s">
        <v>52</v>
      </c>
      <c r="AA509" s="201" t="s">
        <v>242</v>
      </c>
      <c r="AB509" s="202" t="s">
        <v>54</v>
      </c>
      <c r="AC509" s="203" t="s">
        <v>55</v>
      </c>
      <c r="AD509" s="199" t="s">
        <v>49</v>
      </c>
      <c r="AE509" s="199" t="s">
        <v>46</v>
      </c>
      <c r="AF509" s="204" t="s">
        <v>56</v>
      </c>
      <c r="AG509" s="205" t="s">
        <v>57</v>
      </c>
      <c r="AH509" s="204" t="s">
        <v>58</v>
      </c>
      <c r="AI509" s="204" t="s">
        <v>243</v>
      </c>
      <c r="AJ509" s="204" t="s">
        <v>60</v>
      </c>
      <c r="AK509" s="204" t="s">
        <v>61</v>
      </c>
    </row>
    <row r="510" spans="1:37" s="102" customFormat="1" ht="51" hidden="1" customHeight="1">
      <c r="A510" s="206">
        <v>42103</v>
      </c>
      <c r="B510" s="208" t="str">
        <f>IFERROR(VLOOKUP(A510,[5]Listas!$A$91:$B$107,2,FALSE),"")</f>
        <v>MEJORAMIENTO DE LA PRODUCCIÓN, CIRCULACIÓN Y APROPIACIÓN SOCIAL DEL CONOCIMIENTO</v>
      </c>
      <c r="C510" s="208" t="s">
        <v>1264</v>
      </c>
      <c r="D510" s="66" t="s">
        <v>81</v>
      </c>
      <c r="E510" s="66" t="s">
        <v>43</v>
      </c>
      <c r="F510" s="382" t="s">
        <v>97</v>
      </c>
      <c r="G510" s="154">
        <v>2310000</v>
      </c>
      <c r="H510" s="15" t="s">
        <v>239</v>
      </c>
      <c r="I510" s="98" t="str">
        <f>IFERROR(VLOOKUP(H510,[5]Listas!$B$124:$C$141,2,FALSE),"")</f>
        <v>Recursos del Balance - Propios</v>
      </c>
      <c r="J510" s="23" t="s">
        <v>1028</v>
      </c>
      <c r="K510" s="196" t="s">
        <v>46</v>
      </c>
      <c r="L510" s="186"/>
      <c r="M510" s="105" t="str">
        <f t="shared" si="15"/>
        <v>INV-42103-50</v>
      </c>
      <c r="N510" s="50">
        <v>82121500</v>
      </c>
      <c r="O510" s="66" t="s">
        <v>1299</v>
      </c>
      <c r="P510" s="18" t="s">
        <v>66</v>
      </c>
      <c r="Q510" s="18" t="s">
        <v>66</v>
      </c>
      <c r="R510" s="19">
        <v>4</v>
      </c>
      <c r="S510" s="197" t="s">
        <v>47</v>
      </c>
      <c r="T510" s="198" t="s">
        <v>186</v>
      </c>
      <c r="U510" s="153">
        <f>+G510</f>
        <v>2310000</v>
      </c>
      <c r="V510" s="153">
        <f t="shared" si="16"/>
        <v>2310000</v>
      </c>
      <c r="W510" s="197" t="s">
        <v>49</v>
      </c>
      <c r="X510" s="199" t="s">
        <v>50</v>
      </c>
      <c r="Y510" s="200" t="s">
        <v>51</v>
      </c>
      <c r="Z510" s="202" t="s">
        <v>52</v>
      </c>
      <c r="AA510" s="201" t="s">
        <v>242</v>
      </c>
      <c r="AB510" s="202" t="s">
        <v>54</v>
      </c>
      <c r="AC510" s="203" t="s">
        <v>55</v>
      </c>
      <c r="AD510" s="199" t="s">
        <v>49</v>
      </c>
      <c r="AE510" s="199" t="s">
        <v>46</v>
      </c>
      <c r="AF510" s="204" t="s">
        <v>56</v>
      </c>
      <c r="AG510" s="205" t="s">
        <v>57</v>
      </c>
      <c r="AH510" s="204" t="s">
        <v>58</v>
      </c>
      <c r="AI510" s="204" t="s">
        <v>243</v>
      </c>
      <c r="AJ510" s="204" t="s">
        <v>60</v>
      </c>
      <c r="AK510" s="204" t="s">
        <v>61</v>
      </c>
    </row>
    <row r="511" spans="1:37" s="102" customFormat="1" ht="51" hidden="1" customHeight="1">
      <c r="A511" s="224">
        <v>42103</v>
      </c>
      <c r="B511" s="225" t="s">
        <v>1386</v>
      </c>
      <c r="C511" s="225" t="s">
        <v>1264</v>
      </c>
      <c r="D511" s="226" t="s">
        <v>81</v>
      </c>
      <c r="E511" s="226" t="s">
        <v>43</v>
      </c>
      <c r="F511" s="384" t="s">
        <v>97</v>
      </c>
      <c r="G511" s="154">
        <v>7092000</v>
      </c>
      <c r="H511" s="15">
        <v>10.02</v>
      </c>
      <c r="I511" s="225" t="s">
        <v>1278</v>
      </c>
      <c r="J511" s="23" t="s">
        <v>1029</v>
      </c>
      <c r="K511" s="196" t="s">
        <v>46</v>
      </c>
      <c r="L511" s="186"/>
      <c r="M511" s="105" t="str">
        <f t="shared" si="15"/>
        <v>INV-42103-51</v>
      </c>
      <c r="N511" s="50">
        <v>80111600</v>
      </c>
      <c r="O511" s="227" t="s">
        <v>1389</v>
      </c>
      <c r="P511" s="18" t="s">
        <v>90</v>
      </c>
      <c r="Q511" s="18" t="s">
        <v>90</v>
      </c>
      <c r="R511" s="19">
        <v>3</v>
      </c>
      <c r="S511" s="228" t="s">
        <v>47</v>
      </c>
      <c r="T511" s="229" t="s">
        <v>186</v>
      </c>
      <c r="U511" s="153">
        <f>+G511</f>
        <v>7092000</v>
      </c>
      <c r="V511" s="153">
        <f t="shared" si="16"/>
        <v>7092000</v>
      </c>
      <c r="W511" s="230" t="s">
        <v>49</v>
      </c>
      <c r="X511" s="231" t="s">
        <v>50</v>
      </c>
      <c r="Y511" s="385" t="s">
        <v>51</v>
      </c>
      <c r="Z511" s="386" t="s">
        <v>52</v>
      </c>
      <c r="AA511" s="387" t="s">
        <v>242</v>
      </c>
      <c r="AB511" s="386" t="s">
        <v>54</v>
      </c>
      <c r="AC511" s="388" t="s">
        <v>55</v>
      </c>
      <c r="AD511" s="199" t="s">
        <v>49</v>
      </c>
      <c r="AE511" s="199" t="s">
        <v>46</v>
      </c>
      <c r="AF511" s="204" t="s">
        <v>56</v>
      </c>
      <c r="AG511" s="205" t="s">
        <v>57</v>
      </c>
      <c r="AH511" s="204" t="s">
        <v>58</v>
      </c>
      <c r="AI511" s="204" t="s">
        <v>243</v>
      </c>
      <c r="AJ511" s="204" t="s">
        <v>60</v>
      </c>
      <c r="AK511" s="204" t="s">
        <v>61</v>
      </c>
    </row>
    <row r="512" spans="1:37" s="102" customFormat="1" ht="90.75" hidden="1" customHeight="1">
      <c r="A512" s="232">
        <v>42103</v>
      </c>
      <c r="B512" s="233" t="s">
        <v>1386</v>
      </c>
      <c r="C512" s="233" t="s">
        <v>1264</v>
      </c>
      <c r="D512" s="234" t="s">
        <v>81</v>
      </c>
      <c r="E512" s="234" t="s">
        <v>43</v>
      </c>
      <c r="F512" s="389" t="s">
        <v>97</v>
      </c>
      <c r="G512" s="154">
        <v>5554800</v>
      </c>
      <c r="H512" s="15">
        <v>10.02</v>
      </c>
      <c r="I512" s="233" t="s">
        <v>1278</v>
      </c>
      <c r="J512" s="23" t="s">
        <v>1030</v>
      </c>
      <c r="K512" s="196" t="s">
        <v>46</v>
      </c>
      <c r="L512" s="186"/>
      <c r="M512" s="105" t="str">
        <f t="shared" si="15"/>
        <v>INV-42103-52</v>
      </c>
      <c r="N512" s="50">
        <v>80111600</v>
      </c>
      <c r="O512" s="66" t="s">
        <v>1390</v>
      </c>
      <c r="P512" s="18" t="s">
        <v>90</v>
      </c>
      <c r="Q512" s="18" t="s">
        <v>90</v>
      </c>
      <c r="R512" s="19">
        <v>3</v>
      </c>
      <c r="S512" s="235" t="s">
        <v>47</v>
      </c>
      <c r="T512" s="236" t="s">
        <v>186</v>
      </c>
      <c r="U512" s="153">
        <f>+G512</f>
        <v>5554800</v>
      </c>
      <c r="V512" s="153">
        <f t="shared" si="16"/>
        <v>5554800</v>
      </c>
      <c r="W512" s="237" t="s">
        <v>49</v>
      </c>
      <c r="X512" s="238" t="s">
        <v>50</v>
      </c>
      <c r="Y512" s="390" t="s">
        <v>51</v>
      </c>
      <c r="Z512" s="391" t="s">
        <v>52</v>
      </c>
      <c r="AA512" s="392" t="s">
        <v>242</v>
      </c>
      <c r="AB512" s="391" t="s">
        <v>54</v>
      </c>
      <c r="AC512" s="393" t="s">
        <v>55</v>
      </c>
      <c r="AD512" s="199" t="s">
        <v>49</v>
      </c>
      <c r="AE512" s="199" t="s">
        <v>46</v>
      </c>
      <c r="AF512" s="204" t="s">
        <v>56</v>
      </c>
      <c r="AG512" s="205" t="s">
        <v>57</v>
      </c>
      <c r="AH512" s="204" t="s">
        <v>58</v>
      </c>
      <c r="AI512" s="204" t="s">
        <v>243</v>
      </c>
      <c r="AJ512" s="204" t="s">
        <v>60</v>
      </c>
      <c r="AK512" s="204" t="s">
        <v>61</v>
      </c>
    </row>
    <row r="513" spans="1:37" s="102" customFormat="1" ht="83.25" hidden="1" customHeight="1">
      <c r="A513" s="232">
        <v>42103</v>
      </c>
      <c r="B513" s="233" t="s">
        <v>1386</v>
      </c>
      <c r="C513" s="233" t="s">
        <v>1264</v>
      </c>
      <c r="D513" s="234" t="s">
        <v>81</v>
      </c>
      <c r="E513" s="234" t="s">
        <v>43</v>
      </c>
      <c r="F513" s="389" t="s">
        <v>97</v>
      </c>
      <c r="G513" s="154">
        <v>3230400</v>
      </c>
      <c r="H513" s="15">
        <v>10.02</v>
      </c>
      <c r="I513" s="233" t="s">
        <v>1278</v>
      </c>
      <c r="J513" s="23" t="s">
        <v>1031</v>
      </c>
      <c r="K513" s="196" t="s">
        <v>46</v>
      </c>
      <c r="L513" s="186"/>
      <c r="M513" s="105" t="str">
        <f t="shared" si="15"/>
        <v>INV-42103-53</v>
      </c>
      <c r="N513" s="50">
        <v>80111600</v>
      </c>
      <c r="O513" s="239" t="s">
        <v>1387</v>
      </c>
      <c r="P513" s="18" t="s">
        <v>90</v>
      </c>
      <c r="Q513" s="18" t="s">
        <v>90</v>
      </c>
      <c r="R513" s="19">
        <v>3</v>
      </c>
      <c r="S513" s="235" t="s">
        <v>47</v>
      </c>
      <c r="T513" s="236" t="s">
        <v>186</v>
      </c>
      <c r="U513" s="153">
        <f>+G513</f>
        <v>3230400</v>
      </c>
      <c r="V513" s="153">
        <f t="shared" si="16"/>
        <v>3230400</v>
      </c>
      <c r="W513" s="237" t="s">
        <v>49</v>
      </c>
      <c r="X513" s="238" t="s">
        <v>50</v>
      </c>
      <c r="Y513" s="390" t="s">
        <v>51</v>
      </c>
      <c r="Z513" s="391" t="s">
        <v>52</v>
      </c>
      <c r="AA513" s="392" t="s">
        <v>242</v>
      </c>
      <c r="AB513" s="391" t="s">
        <v>54</v>
      </c>
      <c r="AC513" s="393" t="s">
        <v>55</v>
      </c>
      <c r="AD513" s="199" t="s">
        <v>49</v>
      </c>
      <c r="AE513" s="199" t="s">
        <v>46</v>
      </c>
      <c r="AF513" s="204" t="s">
        <v>56</v>
      </c>
      <c r="AG513" s="205" t="s">
        <v>57</v>
      </c>
      <c r="AH513" s="204" t="s">
        <v>58</v>
      </c>
      <c r="AI513" s="204" t="s">
        <v>243</v>
      </c>
      <c r="AJ513" s="204" t="s">
        <v>60</v>
      </c>
      <c r="AK513" s="204" t="s">
        <v>61</v>
      </c>
    </row>
    <row r="514" spans="1:37" s="102" customFormat="1" ht="51" hidden="1" customHeight="1">
      <c r="A514" s="232">
        <v>42103</v>
      </c>
      <c r="B514" s="233" t="s">
        <v>1386</v>
      </c>
      <c r="C514" s="233" t="s">
        <v>1264</v>
      </c>
      <c r="D514" s="234" t="s">
        <v>81</v>
      </c>
      <c r="E514" s="234" t="s">
        <v>43</v>
      </c>
      <c r="F514" s="389" t="s">
        <v>97</v>
      </c>
      <c r="G514" s="154">
        <v>2840000</v>
      </c>
      <c r="H514" s="15">
        <v>10.02</v>
      </c>
      <c r="I514" s="233" t="s">
        <v>1278</v>
      </c>
      <c r="J514" s="23" t="s">
        <v>1032</v>
      </c>
      <c r="K514" s="196" t="s">
        <v>46</v>
      </c>
      <c r="L514" s="186"/>
      <c r="M514" s="105" t="str">
        <f t="shared" si="15"/>
        <v>INV-42103-54</v>
      </c>
      <c r="N514" s="50">
        <v>80111600</v>
      </c>
      <c r="O514" s="240" t="s">
        <v>1388</v>
      </c>
      <c r="P514" s="18" t="s">
        <v>90</v>
      </c>
      <c r="Q514" s="18" t="s">
        <v>90</v>
      </c>
      <c r="R514" s="19">
        <v>3</v>
      </c>
      <c r="S514" s="235" t="s">
        <v>47</v>
      </c>
      <c r="T514" s="236" t="s">
        <v>186</v>
      </c>
      <c r="U514" s="153">
        <f>+G514</f>
        <v>2840000</v>
      </c>
      <c r="V514" s="153">
        <f t="shared" si="16"/>
        <v>2840000</v>
      </c>
      <c r="W514" s="237" t="s">
        <v>49</v>
      </c>
      <c r="X514" s="238" t="s">
        <v>50</v>
      </c>
      <c r="Y514" s="390" t="s">
        <v>51</v>
      </c>
      <c r="Z514" s="391" t="s">
        <v>52</v>
      </c>
      <c r="AA514" s="392" t="s">
        <v>242</v>
      </c>
      <c r="AB514" s="391" t="s">
        <v>54</v>
      </c>
      <c r="AC514" s="393" t="s">
        <v>55</v>
      </c>
      <c r="AD514" s="199" t="s">
        <v>49</v>
      </c>
      <c r="AE514" s="199" t="s">
        <v>46</v>
      </c>
      <c r="AF514" s="204" t="s">
        <v>56</v>
      </c>
      <c r="AG514" s="205" t="s">
        <v>57</v>
      </c>
      <c r="AH514" s="204" t="s">
        <v>58</v>
      </c>
      <c r="AI514" s="204" t="s">
        <v>243</v>
      </c>
      <c r="AJ514" s="204" t="s">
        <v>60</v>
      </c>
      <c r="AK514" s="204" t="s">
        <v>61</v>
      </c>
    </row>
    <row r="515" spans="1:37" s="102" customFormat="1" ht="51" hidden="1" customHeight="1">
      <c r="A515" s="232">
        <v>42103</v>
      </c>
      <c r="B515" s="233" t="s">
        <v>1386</v>
      </c>
      <c r="C515" s="233" t="s">
        <v>1264</v>
      </c>
      <c r="D515" s="234" t="s">
        <v>81</v>
      </c>
      <c r="E515" s="234" t="s">
        <v>43</v>
      </c>
      <c r="F515" s="389" t="s">
        <v>97</v>
      </c>
      <c r="G515" s="154">
        <v>3295410</v>
      </c>
      <c r="H515" s="15">
        <v>10.02</v>
      </c>
      <c r="I515" s="233" t="s">
        <v>1278</v>
      </c>
      <c r="J515" s="454" t="s">
        <v>1033</v>
      </c>
      <c r="K515" s="456" t="s">
        <v>46</v>
      </c>
      <c r="L515" s="458"/>
      <c r="M515" s="496" t="str">
        <f t="shared" si="15"/>
        <v>INV-42103-55</v>
      </c>
      <c r="N515" s="491">
        <v>82121500</v>
      </c>
      <c r="O515" s="498" t="s">
        <v>1391</v>
      </c>
      <c r="P515" s="463" t="s">
        <v>90</v>
      </c>
      <c r="Q515" s="465" t="s">
        <v>90</v>
      </c>
      <c r="R515" s="467">
        <v>3</v>
      </c>
      <c r="S515" s="499" t="s">
        <v>47</v>
      </c>
      <c r="T515" s="501" t="s">
        <v>186</v>
      </c>
      <c r="U515" s="153">
        <f>+G515</f>
        <v>3295410</v>
      </c>
      <c r="V515" s="153">
        <f t="shared" si="16"/>
        <v>3295410</v>
      </c>
      <c r="W515" s="237" t="s">
        <v>49</v>
      </c>
      <c r="X515" s="238" t="s">
        <v>50</v>
      </c>
      <c r="Y515" s="390" t="s">
        <v>51</v>
      </c>
      <c r="Z515" s="391" t="s">
        <v>52</v>
      </c>
      <c r="AA515" s="392" t="s">
        <v>242</v>
      </c>
      <c r="AB515" s="391" t="s">
        <v>54</v>
      </c>
      <c r="AC515" s="393" t="s">
        <v>55</v>
      </c>
      <c r="AD515" s="199" t="s">
        <v>49</v>
      </c>
      <c r="AE515" s="199" t="s">
        <v>46</v>
      </c>
      <c r="AF515" s="204" t="s">
        <v>56</v>
      </c>
      <c r="AG515" s="205" t="s">
        <v>57</v>
      </c>
      <c r="AH515" s="204" t="s">
        <v>58</v>
      </c>
      <c r="AI515" s="204" t="s">
        <v>243</v>
      </c>
      <c r="AJ515" s="204" t="s">
        <v>60</v>
      </c>
      <c r="AK515" s="204" t="s">
        <v>61</v>
      </c>
    </row>
    <row r="516" spans="1:37" s="102" customFormat="1" ht="51" hidden="1" customHeight="1">
      <c r="A516" s="232">
        <v>42103</v>
      </c>
      <c r="B516" s="233" t="s">
        <v>1386</v>
      </c>
      <c r="C516" s="233" t="s">
        <v>1264</v>
      </c>
      <c r="D516" s="234" t="s">
        <v>81</v>
      </c>
      <c r="E516" s="234" t="s">
        <v>43</v>
      </c>
      <c r="F516" s="389" t="s">
        <v>97</v>
      </c>
      <c r="G516" s="257">
        <v>5200000</v>
      </c>
      <c r="H516" s="15" t="s">
        <v>239</v>
      </c>
      <c r="I516" s="98" t="str">
        <f>IFERROR(VLOOKUP(H516,[5]Listas!$B$124:$C$141,2,FALSE),"")</f>
        <v>Recursos del Balance - Propios</v>
      </c>
      <c r="J516" s="455"/>
      <c r="K516" s="457"/>
      <c r="L516" s="459"/>
      <c r="M516" s="497"/>
      <c r="N516" s="491"/>
      <c r="O516" s="498"/>
      <c r="P516" s="464"/>
      <c r="Q516" s="466"/>
      <c r="R516" s="468"/>
      <c r="S516" s="500"/>
      <c r="T516" s="502"/>
      <c r="U516" s="153">
        <f>+G516</f>
        <v>5200000</v>
      </c>
      <c r="V516" s="153">
        <f t="shared" si="16"/>
        <v>5200000</v>
      </c>
      <c r="W516" s="197" t="s">
        <v>49</v>
      </c>
      <c r="X516" s="199" t="s">
        <v>50</v>
      </c>
      <c r="Y516" s="390" t="s">
        <v>51</v>
      </c>
      <c r="Z516" s="391" t="s">
        <v>52</v>
      </c>
      <c r="AA516" s="201" t="s">
        <v>242</v>
      </c>
      <c r="AB516" s="202" t="s">
        <v>54</v>
      </c>
      <c r="AC516" s="203" t="s">
        <v>55</v>
      </c>
      <c r="AD516" s="199" t="s">
        <v>49</v>
      </c>
      <c r="AE516" s="199" t="s">
        <v>46</v>
      </c>
      <c r="AF516" s="204" t="s">
        <v>56</v>
      </c>
      <c r="AG516" s="205" t="s">
        <v>57</v>
      </c>
      <c r="AH516" s="204" t="s">
        <v>58</v>
      </c>
      <c r="AI516" s="204" t="s">
        <v>243</v>
      </c>
      <c r="AJ516" s="204" t="s">
        <v>60</v>
      </c>
      <c r="AK516" s="204" t="s">
        <v>61</v>
      </c>
    </row>
    <row r="517" spans="1:37" s="102" customFormat="1" ht="51" hidden="1" customHeight="1">
      <c r="A517" s="232">
        <v>42103</v>
      </c>
      <c r="B517" s="233" t="s">
        <v>1386</v>
      </c>
      <c r="C517" s="233" t="s">
        <v>1264</v>
      </c>
      <c r="D517" s="234" t="s">
        <v>81</v>
      </c>
      <c r="E517" s="234" t="s">
        <v>43</v>
      </c>
      <c r="F517" s="389" t="s">
        <v>97</v>
      </c>
      <c r="G517" s="154">
        <f>29000000-G525-G526-G527-G528-G531-G532-G533-1653550</f>
        <v>0</v>
      </c>
      <c r="H517" s="15" t="s">
        <v>287</v>
      </c>
      <c r="I517" s="98" t="str">
        <f>IFERROR(VLOOKUP(H517,[5]Listas!$B$124:$C$141,2,FALSE),"")</f>
        <v>Recursos del Balance - Aportes Nación Inversion</v>
      </c>
      <c r="J517" s="23" t="s">
        <v>1034</v>
      </c>
      <c r="K517" s="196" t="s">
        <v>46</v>
      </c>
      <c r="L517" s="186"/>
      <c r="M517" s="105" t="str">
        <f t="shared" ref="M517:M524" si="17">"INV-"&amp;A517&amp;"-"&amp;J517</f>
        <v>INV-42103-56</v>
      </c>
      <c r="N517" s="50">
        <v>80111600</v>
      </c>
      <c r="O517" s="67" t="s">
        <v>1392</v>
      </c>
      <c r="P517" s="18" t="s">
        <v>90</v>
      </c>
      <c r="Q517" s="18" t="s">
        <v>90</v>
      </c>
      <c r="R517" s="19">
        <v>5</v>
      </c>
      <c r="S517" s="235" t="s">
        <v>47</v>
      </c>
      <c r="T517" s="236" t="s">
        <v>186</v>
      </c>
      <c r="U517" s="153">
        <f>+G517</f>
        <v>0</v>
      </c>
      <c r="V517" s="153">
        <f t="shared" si="16"/>
        <v>0</v>
      </c>
      <c r="W517" s="197" t="s">
        <v>49</v>
      </c>
      <c r="X517" s="199" t="s">
        <v>50</v>
      </c>
      <c r="Y517" s="390" t="s">
        <v>51</v>
      </c>
      <c r="Z517" s="391" t="s">
        <v>52</v>
      </c>
      <c r="AA517" s="392" t="s">
        <v>242</v>
      </c>
      <c r="AB517" s="391" t="s">
        <v>54</v>
      </c>
      <c r="AC517" s="393" t="s">
        <v>55</v>
      </c>
      <c r="AD517" s="199" t="s">
        <v>49</v>
      </c>
      <c r="AE517" s="199" t="s">
        <v>46</v>
      </c>
      <c r="AF517" s="204" t="s">
        <v>56</v>
      </c>
      <c r="AG517" s="205" t="s">
        <v>57</v>
      </c>
      <c r="AH517" s="204" t="s">
        <v>58</v>
      </c>
      <c r="AI517" s="204" t="s">
        <v>243</v>
      </c>
      <c r="AJ517" s="204" t="s">
        <v>60</v>
      </c>
      <c r="AK517" s="204" t="s">
        <v>61</v>
      </c>
    </row>
    <row r="518" spans="1:37" s="102" customFormat="1" ht="51" customHeight="1">
      <c r="A518" s="232">
        <v>42103</v>
      </c>
      <c r="B518" s="233" t="s">
        <v>1386</v>
      </c>
      <c r="C518" s="233" t="s">
        <v>1264</v>
      </c>
      <c r="D518" s="234" t="s">
        <v>81</v>
      </c>
      <c r="E518" s="234" t="s">
        <v>43</v>
      </c>
      <c r="F518" s="389" t="s">
        <v>97</v>
      </c>
      <c r="G518" s="154">
        <f>29000000-G556-G557-G558-G559-G560</f>
        <v>6114350</v>
      </c>
      <c r="H518" s="15" t="s">
        <v>287</v>
      </c>
      <c r="I518" s="98" t="str">
        <f>IFERROR(VLOOKUP(H518,[5]Listas!$B$124:$C$141,2,FALSE),"")</f>
        <v>Recursos del Balance - Aportes Nación Inversion</v>
      </c>
      <c r="J518" s="23" t="s">
        <v>1035</v>
      </c>
      <c r="K518" s="196" t="s">
        <v>46</v>
      </c>
      <c r="L518" s="186" t="s">
        <v>46</v>
      </c>
      <c r="M518" s="105" t="str">
        <f t="shared" si="17"/>
        <v>INV-42103-57</v>
      </c>
      <c r="N518" s="50">
        <v>80111600</v>
      </c>
      <c r="O518" s="67" t="s">
        <v>1388</v>
      </c>
      <c r="P518" s="18" t="s">
        <v>90</v>
      </c>
      <c r="Q518" s="18" t="s">
        <v>90</v>
      </c>
      <c r="R518" s="19">
        <v>5</v>
      </c>
      <c r="S518" s="197" t="s">
        <v>47</v>
      </c>
      <c r="T518" s="198" t="s">
        <v>186</v>
      </c>
      <c r="U518" s="153">
        <f>+G518</f>
        <v>6114350</v>
      </c>
      <c r="V518" s="153">
        <f t="shared" si="16"/>
        <v>6114350</v>
      </c>
      <c r="W518" s="197" t="s">
        <v>49</v>
      </c>
      <c r="X518" s="199" t="s">
        <v>50</v>
      </c>
      <c r="Y518" s="390" t="s">
        <v>51</v>
      </c>
      <c r="Z518" s="391" t="s">
        <v>52</v>
      </c>
      <c r="AA518" s="392" t="s">
        <v>242</v>
      </c>
      <c r="AB518" s="391" t="s">
        <v>54</v>
      </c>
      <c r="AC518" s="393" t="s">
        <v>55</v>
      </c>
      <c r="AD518" s="199" t="s">
        <v>49</v>
      </c>
      <c r="AE518" s="199" t="s">
        <v>46</v>
      </c>
      <c r="AF518" s="204" t="s">
        <v>56</v>
      </c>
      <c r="AG518" s="205" t="s">
        <v>57</v>
      </c>
      <c r="AH518" s="204" t="s">
        <v>58</v>
      </c>
      <c r="AI518" s="204" t="s">
        <v>243</v>
      </c>
      <c r="AJ518" s="204" t="s">
        <v>60</v>
      </c>
      <c r="AK518" s="204" t="s">
        <v>61</v>
      </c>
    </row>
    <row r="519" spans="1:37" s="102" customFormat="1" ht="51" hidden="1" customHeight="1">
      <c r="A519" s="232">
        <v>42103</v>
      </c>
      <c r="B519" s="233" t="s">
        <v>1386</v>
      </c>
      <c r="C519" s="233" t="s">
        <v>1264</v>
      </c>
      <c r="D519" s="234" t="s">
        <v>81</v>
      </c>
      <c r="E519" s="234" t="s">
        <v>43</v>
      </c>
      <c r="F519" s="389" t="s">
        <v>258</v>
      </c>
      <c r="G519" s="154">
        <v>3200000</v>
      </c>
      <c r="H519" s="15" t="s">
        <v>287</v>
      </c>
      <c r="I519" s="98" t="str">
        <f>IFERROR(VLOOKUP(H519,[5]Listas!$B$124:$C$141,2,FALSE),"")</f>
        <v>Recursos del Balance - Aportes Nación Inversion</v>
      </c>
      <c r="J519" s="23" t="s">
        <v>1036</v>
      </c>
      <c r="K519" s="196"/>
      <c r="L519" s="186"/>
      <c r="M519" s="105" t="str">
        <f t="shared" si="17"/>
        <v>INV-42103-58</v>
      </c>
      <c r="N519" s="241" t="s">
        <v>84</v>
      </c>
      <c r="O519" s="67" t="s">
        <v>1393</v>
      </c>
      <c r="P519" s="18" t="s">
        <v>90</v>
      </c>
      <c r="Q519" s="18" t="s">
        <v>90</v>
      </c>
      <c r="R519" s="19">
        <v>5</v>
      </c>
      <c r="S519" s="197" t="s">
        <v>47</v>
      </c>
      <c r="T519" s="198" t="s">
        <v>186</v>
      </c>
      <c r="U519" s="153">
        <f>+G519</f>
        <v>3200000</v>
      </c>
      <c r="V519" s="153">
        <f t="shared" si="16"/>
        <v>3200000</v>
      </c>
      <c r="W519" s="197" t="s">
        <v>49</v>
      </c>
      <c r="X519" s="199" t="s">
        <v>50</v>
      </c>
      <c r="Y519" s="390" t="s">
        <v>51</v>
      </c>
      <c r="Z519" s="391" t="s">
        <v>52</v>
      </c>
      <c r="AA519" s="392" t="s">
        <v>242</v>
      </c>
      <c r="AB519" s="391" t="s">
        <v>54</v>
      </c>
      <c r="AC519" s="393" t="s">
        <v>55</v>
      </c>
      <c r="AD519" s="199" t="s">
        <v>49</v>
      </c>
      <c r="AE519" s="199" t="s">
        <v>46</v>
      </c>
      <c r="AF519" s="204" t="s">
        <v>56</v>
      </c>
      <c r="AG519" s="205" t="s">
        <v>57</v>
      </c>
      <c r="AH519" s="204" t="s">
        <v>58</v>
      </c>
      <c r="AI519" s="204" t="s">
        <v>243</v>
      </c>
      <c r="AJ519" s="204" t="s">
        <v>60</v>
      </c>
      <c r="AK519" s="204" t="s">
        <v>61</v>
      </c>
    </row>
    <row r="520" spans="1:37" s="102" customFormat="1" ht="68.25" hidden="1" customHeight="1">
      <c r="A520" s="232">
        <v>42103</v>
      </c>
      <c r="B520" s="208" t="str">
        <f>IFERROR(VLOOKUP(A520,[5]Listas!$A$91:$B$107,2,FALSE),"")</f>
        <v>MEJORAMIENTO DE LA PRODUCCIÓN, CIRCULACIÓN Y APROPIACIÓN SOCIAL DEL CONOCIMIENTO</v>
      </c>
      <c r="C520" s="208" t="s">
        <v>1264</v>
      </c>
      <c r="D520" s="66" t="s">
        <v>81</v>
      </c>
      <c r="E520" s="66" t="s">
        <v>43</v>
      </c>
      <c r="F520" s="382" t="s">
        <v>262</v>
      </c>
      <c r="G520" s="154">
        <v>3156000</v>
      </c>
      <c r="H520" s="15">
        <v>10.02</v>
      </c>
      <c r="I520" s="98" t="str">
        <f>IFERROR(VLOOKUP(H520,[5]Listas!$B$124:$C$141,2,FALSE),"")</f>
        <v>Aportes de la Nacion - Inversion</v>
      </c>
      <c r="J520" s="23" t="s">
        <v>1037</v>
      </c>
      <c r="K520" s="196" t="s">
        <v>46</v>
      </c>
      <c r="L520" s="186"/>
      <c r="M520" s="105" t="str">
        <f t="shared" si="17"/>
        <v>INV-42103-59</v>
      </c>
      <c r="N520" s="333" t="s">
        <v>814</v>
      </c>
      <c r="O520" s="330" t="s">
        <v>1394</v>
      </c>
      <c r="P520" s="18" t="s">
        <v>90</v>
      </c>
      <c r="Q520" s="18" t="s">
        <v>227</v>
      </c>
      <c r="R520" s="19">
        <v>5</v>
      </c>
      <c r="S520" s="197" t="s">
        <v>47</v>
      </c>
      <c r="T520" s="198" t="s">
        <v>186</v>
      </c>
      <c r="U520" s="153">
        <f>+G520</f>
        <v>3156000</v>
      </c>
      <c r="V520" s="153">
        <f t="shared" si="16"/>
        <v>3156000</v>
      </c>
      <c r="W520" s="197" t="s">
        <v>49</v>
      </c>
      <c r="X520" s="199" t="s">
        <v>50</v>
      </c>
      <c r="Y520" s="390" t="s">
        <v>51</v>
      </c>
      <c r="Z520" s="391" t="s">
        <v>52</v>
      </c>
      <c r="AA520" s="201" t="s">
        <v>242</v>
      </c>
      <c r="AB520" s="202" t="s">
        <v>54</v>
      </c>
      <c r="AC520" s="203" t="s">
        <v>55</v>
      </c>
      <c r="AD520" s="199" t="s">
        <v>49</v>
      </c>
      <c r="AE520" s="199" t="s">
        <v>46</v>
      </c>
      <c r="AF520" s="204" t="s">
        <v>56</v>
      </c>
      <c r="AG520" s="205" t="s">
        <v>57</v>
      </c>
      <c r="AH520" s="204" t="s">
        <v>58</v>
      </c>
      <c r="AI520" s="204" t="s">
        <v>243</v>
      </c>
      <c r="AJ520" s="204" t="s">
        <v>60</v>
      </c>
      <c r="AK520" s="204" t="s">
        <v>61</v>
      </c>
    </row>
    <row r="521" spans="1:37" s="102" customFormat="1" ht="88.5" hidden="1" customHeight="1">
      <c r="A521" s="206">
        <v>42103</v>
      </c>
      <c r="B521" s="208" t="str">
        <f>IFERROR(VLOOKUP(A521,[5]Listas!$A$91:$B$107,2,FALSE),"")</f>
        <v>MEJORAMIENTO DE LA PRODUCCIÓN, CIRCULACIÓN Y APROPIACIÓN SOCIAL DEL CONOCIMIENTO</v>
      </c>
      <c r="C521" s="208" t="s">
        <v>1264</v>
      </c>
      <c r="D521" s="66" t="s">
        <v>81</v>
      </c>
      <c r="E521" s="66" t="s">
        <v>43</v>
      </c>
      <c r="F521" s="382" t="s">
        <v>97</v>
      </c>
      <c r="G521" s="154">
        <v>2525000</v>
      </c>
      <c r="H521" s="15" t="s">
        <v>239</v>
      </c>
      <c r="I521" s="98" t="str">
        <f>IFERROR(VLOOKUP(H521,[5]Listas!$B$124:$C$141,2,FALSE),"")</f>
        <v>Recursos del Balance - Propios</v>
      </c>
      <c r="J521" s="23" t="s">
        <v>1038</v>
      </c>
      <c r="K521" s="196" t="s">
        <v>46</v>
      </c>
      <c r="L521" s="186"/>
      <c r="M521" s="105" t="str">
        <f t="shared" si="17"/>
        <v>INV-42103-60</v>
      </c>
      <c r="N521" s="50">
        <v>82121500</v>
      </c>
      <c r="O521" s="66" t="s">
        <v>1395</v>
      </c>
      <c r="P521" s="18" t="s">
        <v>90</v>
      </c>
      <c r="Q521" s="18" t="s">
        <v>227</v>
      </c>
      <c r="R521" s="19">
        <v>4</v>
      </c>
      <c r="S521" s="197" t="s">
        <v>47</v>
      </c>
      <c r="T521" s="198" t="s">
        <v>186</v>
      </c>
      <c r="U521" s="153">
        <f>+G521</f>
        <v>2525000</v>
      </c>
      <c r="V521" s="153">
        <f>+U521</f>
        <v>2525000</v>
      </c>
      <c r="W521" s="197" t="s">
        <v>49</v>
      </c>
      <c r="X521" s="199" t="s">
        <v>50</v>
      </c>
      <c r="Y521" s="390" t="s">
        <v>51</v>
      </c>
      <c r="Z521" s="391" t="s">
        <v>52</v>
      </c>
      <c r="AA521" s="201" t="s">
        <v>242</v>
      </c>
      <c r="AB521" s="202" t="s">
        <v>54</v>
      </c>
      <c r="AC521" s="203" t="s">
        <v>55</v>
      </c>
      <c r="AD521" s="199" t="s">
        <v>49</v>
      </c>
      <c r="AE521" s="199" t="s">
        <v>46</v>
      </c>
      <c r="AF521" s="204" t="s">
        <v>56</v>
      </c>
      <c r="AG521" s="205" t="s">
        <v>57</v>
      </c>
      <c r="AH521" s="204" t="s">
        <v>58</v>
      </c>
      <c r="AI521" s="204" t="s">
        <v>243</v>
      </c>
      <c r="AJ521" s="204" t="s">
        <v>60</v>
      </c>
      <c r="AK521" s="204" t="s">
        <v>61</v>
      </c>
    </row>
    <row r="522" spans="1:37" s="102" customFormat="1" ht="51" hidden="1" customHeight="1">
      <c r="A522" s="206">
        <v>42103</v>
      </c>
      <c r="B522" s="208" t="str">
        <f>IFERROR(VLOOKUP(A522,[5]Listas!$A$91:$B$107,2,FALSE),"")</f>
        <v>MEJORAMIENTO DE LA PRODUCCIÓN, CIRCULACIÓN Y APROPIACIÓN SOCIAL DEL CONOCIMIENTO</v>
      </c>
      <c r="C522" s="208" t="s">
        <v>1264</v>
      </c>
      <c r="D522" s="66" t="s">
        <v>81</v>
      </c>
      <c r="E522" s="66" t="s">
        <v>43</v>
      </c>
      <c r="F522" s="382" t="s">
        <v>97</v>
      </c>
      <c r="G522" s="154">
        <v>2316000</v>
      </c>
      <c r="H522" s="15">
        <v>10.02</v>
      </c>
      <c r="I522" s="98" t="str">
        <f>IFERROR(VLOOKUP(H522,[5]Listas!$B$124:$C$141,2,FALSE),"")</f>
        <v>Aportes de la Nacion - Inversion</v>
      </c>
      <c r="J522" s="23" t="s">
        <v>1039</v>
      </c>
      <c r="K522" s="196" t="s">
        <v>46</v>
      </c>
      <c r="L522" s="186"/>
      <c r="M522" s="105" t="str">
        <f t="shared" si="17"/>
        <v>INV-42103-61</v>
      </c>
      <c r="N522" s="215">
        <v>80111600</v>
      </c>
      <c r="O522" s="216" t="s">
        <v>1437</v>
      </c>
      <c r="P522" s="213" t="s">
        <v>90</v>
      </c>
      <c r="Q522" s="18" t="s">
        <v>227</v>
      </c>
      <c r="R522" s="19">
        <v>1</v>
      </c>
      <c r="S522" s="197" t="s">
        <v>47</v>
      </c>
      <c r="T522" s="198" t="s">
        <v>186</v>
      </c>
      <c r="U522" s="153">
        <f>+G522</f>
        <v>2316000</v>
      </c>
      <c r="V522" s="153">
        <f t="shared" ref="V522:V529" si="18">+U522</f>
        <v>2316000</v>
      </c>
      <c r="W522" s="197" t="s">
        <v>49</v>
      </c>
      <c r="X522" s="199" t="s">
        <v>50</v>
      </c>
      <c r="Y522" s="200" t="s">
        <v>51</v>
      </c>
      <c r="Z522" s="202" t="s">
        <v>52</v>
      </c>
      <c r="AA522" s="201" t="s">
        <v>242</v>
      </c>
      <c r="AB522" s="202" t="s">
        <v>54</v>
      </c>
      <c r="AC522" s="203" t="s">
        <v>55</v>
      </c>
      <c r="AD522" s="199" t="s">
        <v>49</v>
      </c>
      <c r="AE522" s="199" t="s">
        <v>46</v>
      </c>
      <c r="AF522" s="204" t="s">
        <v>56</v>
      </c>
      <c r="AG522" s="205" t="s">
        <v>57</v>
      </c>
      <c r="AH522" s="204" t="s">
        <v>58</v>
      </c>
      <c r="AI522" s="204" t="s">
        <v>243</v>
      </c>
      <c r="AJ522" s="204" t="s">
        <v>60</v>
      </c>
      <c r="AK522" s="204" t="s">
        <v>61</v>
      </c>
    </row>
    <row r="523" spans="1:37" s="102" customFormat="1" ht="51" hidden="1" customHeight="1">
      <c r="A523" s="206">
        <v>42103</v>
      </c>
      <c r="B523" s="208" t="str">
        <f>IFERROR(VLOOKUP(A523,[5]Listas!$A$91:$B$107,2,FALSE),"")</f>
        <v>MEJORAMIENTO DE LA PRODUCCIÓN, CIRCULACIÓN Y APROPIACIÓN SOCIAL DEL CONOCIMIENTO</v>
      </c>
      <c r="C523" s="208" t="s">
        <v>1264</v>
      </c>
      <c r="D523" s="66" t="s">
        <v>81</v>
      </c>
      <c r="E523" s="66" t="s">
        <v>43</v>
      </c>
      <c r="F523" s="382" t="s">
        <v>97</v>
      </c>
      <c r="G523" s="154">
        <v>2362000</v>
      </c>
      <c r="H523" s="15">
        <v>10.02</v>
      </c>
      <c r="I523" s="98" t="str">
        <f>IFERROR(VLOOKUP(H523,[5]Listas!$B$124:$C$141,2,FALSE),"")</f>
        <v>Aportes de la Nacion - Inversion</v>
      </c>
      <c r="J523" s="23" t="s">
        <v>1040</v>
      </c>
      <c r="K523" s="196" t="s">
        <v>46</v>
      </c>
      <c r="L523" s="186"/>
      <c r="M523" s="105" t="str">
        <f t="shared" si="17"/>
        <v>INV-42103-62</v>
      </c>
      <c r="N523" s="215">
        <v>80111600</v>
      </c>
      <c r="O523" s="242" t="s">
        <v>1438</v>
      </c>
      <c r="P523" s="213" t="s">
        <v>90</v>
      </c>
      <c r="Q523" s="18" t="s">
        <v>227</v>
      </c>
      <c r="R523" s="19">
        <v>1</v>
      </c>
      <c r="S523" s="197" t="s">
        <v>47</v>
      </c>
      <c r="T523" s="198" t="s">
        <v>186</v>
      </c>
      <c r="U523" s="153">
        <f>+G523</f>
        <v>2362000</v>
      </c>
      <c r="V523" s="153">
        <f t="shared" si="18"/>
        <v>2362000</v>
      </c>
      <c r="W523" s="197" t="s">
        <v>49</v>
      </c>
      <c r="X523" s="199" t="s">
        <v>50</v>
      </c>
      <c r="Y523" s="200" t="s">
        <v>51</v>
      </c>
      <c r="Z523" s="202" t="s">
        <v>52</v>
      </c>
      <c r="AA523" s="201" t="s">
        <v>242</v>
      </c>
      <c r="AB523" s="202" t="s">
        <v>54</v>
      </c>
      <c r="AC523" s="203" t="s">
        <v>55</v>
      </c>
      <c r="AD523" s="199" t="s">
        <v>49</v>
      </c>
      <c r="AE523" s="199" t="s">
        <v>46</v>
      </c>
      <c r="AF523" s="204" t="s">
        <v>56</v>
      </c>
      <c r="AG523" s="205" t="s">
        <v>57</v>
      </c>
      <c r="AH523" s="204" t="s">
        <v>58</v>
      </c>
      <c r="AI523" s="204" t="s">
        <v>243</v>
      </c>
      <c r="AJ523" s="204" t="s">
        <v>60</v>
      </c>
      <c r="AK523" s="204" t="s">
        <v>61</v>
      </c>
    </row>
    <row r="524" spans="1:37" s="102" customFormat="1" ht="51" hidden="1" customHeight="1">
      <c r="A524" s="206">
        <v>42103</v>
      </c>
      <c r="B524" s="208" t="str">
        <f>IFERROR(VLOOKUP(A524,[5]Listas!$A$91:$B$107,2,FALSE),"")</f>
        <v>MEJORAMIENTO DE LA PRODUCCIÓN, CIRCULACIÓN Y APROPIACIÓN SOCIAL DEL CONOCIMIENTO</v>
      </c>
      <c r="C524" s="208" t="s">
        <v>1264</v>
      </c>
      <c r="D524" s="66" t="s">
        <v>81</v>
      </c>
      <c r="E524" s="66" t="s">
        <v>43</v>
      </c>
      <c r="F524" s="382" t="s">
        <v>97</v>
      </c>
      <c r="G524" s="154">
        <v>1723550</v>
      </c>
      <c r="H524" s="15">
        <v>10.02</v>
      </c>
      <c r="I524" s="98" t="str">
        <f>IFERROR(VLOOKUP(H524,[5]Listas!$B$124:$C$141,2,FALSE),"")</f>
        <v>Aportes de la Nacion - Inversion</v>
      </c>
      <c r="J524" s="454" t="s">
        <v>1041</v>
      </c>
      <c r="K524" s="456" t="s">
        <v>46</v>
      </c>
      <c r="L524" s="458"/>
      <c r="M524" s="496" t="str">
        <f t="shared" si="17"/>
        <v>INV-42103-63</v>
      </c>
      <c r="N524" s="503">
        <v>80111600</v>
      </c>
      <c r="O524" s="462" t="s">
        <v>1223</v>
      </c>
      <c r="P524" s="463" t="s">
        <v>90</v>
      </c>
      <c r="Q524" s="465" t="s">
        <v>227</v>
      </c>
      <c r="R524" s="467">
        <v>2</v>
      </c>
      <c r="S524" s="197" t="s">
        <v>47</v>
      </c>
      <c r="T524" s="198" t="s">
        <v>186</v>
      </c>
      <c r="U524" s="153">
        <f>+G524</f>
        <v>1723550</v>
      </c>
      <c r="V524" s="153">
        <f t="shared" si="18"/>
        <v>1723550</v>
      </c>
      <c r="W524" s="197" t="s">
        <v>49</v>
      </c>
      <c r="X524" s="199" t="s">
        <v>50</v>
      </c>
      <c r="Y524" s="200" t="s">
        <v>51</v>
      </c>
      <c r="Z524" s="202" t="s">
        <v>52</v>
      </c>
      <c r="AA524" s="201" t="s">
        <v>242</v>
      </c>
      <c r="AB524" s="202" t="s">
        <v>54</v>
      </c>
      <c r="AC524" s="203" t="s">
        <v>55</v>
      </c>
      <c r="AD524" s="199" t="s">
        <v>49</v>
      </c>
      <c r="AE524" s="199" t="s">
        <v>46</v>
      </c>
      <c r="AF524" s="204" t="s">
        <v>56</v>
      </c>
      <c r="AG524" s="205" t="s">
        <v>57</v>
      </c>
      <c r="AH524" s="204" t="s">
        <v>58</v>
      </c>
      <c r="AI524" s="204" t="s">
        <v>243</v>
      </c>
      <c r="AJ524" s="204" t="s">
        <v>60</v>
      </c>
      <c r="AK524" s="204" t="s">
        <v>61</v>
      </c>
    </row>
    <row r="525" spans="1:37" s="102" customFormat="1" ht="51" hidden="1" customHeight="1">
      <c r="A525" s="232">
        <v>42103</v>
      </c>
      <c r="B525" s="233" t="s">
        <v>1386</v>
      </c>
      <c r="C525" s="233" t="s">
        <v>1264</v>
      </c>
      <c r="D525" s="234" t="s">
        <v>81</v>
      </c>
      <c r="E525" s="234" t="s">
        <v>43</v>
      </c>
      <c r="F525" s="389" t="s">
        <v>97</v>
      </c>
      <c r="G525" s="154">
        <v>1652450</v>
      </c>
      <c r="H525" s="15" t="s">
        <v>287</v>
      </c>
      <c r="I525" s="98" t="str">
        <f>IFERROR(VLOOKUP(H525,[5]Listas!$B$124:$C$141,2,FALSE),"")</f>
        <v>Recursos del Balance - Aportes Nación Inversion</v>
      </c>
      <c r="J525" s="455"/>
      <c r="K525" s="457"/>
      <c r="L525" s="459"/>
      <c r="M525" s="497"/>
      <c r="N525" s="503"/>
      <c r="O525" s="462"/>
      <c r="P525" s="464"/>
      <c r="Q525" s="466"/>
      <c r="R525" s="468"/>
      <c r="S525" s="235" t="s">
        <v>47</v>
      </c>
      <c r="T525" s="236" t="s">
        <v>186</v>
      </c>
      <c r="U525" s="153">
        <f>+G525</f>
        <v>1652450</v>
      </c>
      <c r="V525" s="153">
        <f t="shared" si="18"/>
        <v>1652450</v>
      </c>
      <c r="W525" s="197" t="s">
        <v>49</v>
      </c>
      <c r="X525" s="199" t="s">
        <v>50</v>
      </c>
      <c r="Y525" s="390" t="s">
        <v>51</v>
      </c>
      <c r="Z525" s="391" t="s">
        <v>52</v>
      </c>
      <c r="AA525" s="392" t="s">
        <v>242</v>
      </c>
      <c r="AB525" s="391" t="s">
        <v>54</v>
      </c>
      <c r="AC525" s="393" t="s">
        <v>55</v>
      </c>
      <c r="AD525" s="199" t="s">
        <v>49</v>
      </c>
      <c r="AE525" s="199" t="s">
        <v>46</v>
      </c>
      <c r="AF525" s="204" t="s">
        <v>56</v>
      </c>
      <c r="AG525" s="205" t="s">
        <v>57</v>
      </c>
      <c r="AH525" s="204" t="s">
        <v>58</v>
      </c>
      <c r="AI525" s="204" t="s">
        <v>243</v>
      </c>
      <c r="AJ525" s="204" t="s">
        <v>60</v>
      </c>
      <c r="AK525" s="204" t="s">
        <v>61</v>
      </c>
    </row>
    <row r="526" spans="1:37" s="102" customFormat="1" ht="51" hidden="1" customHeight="1">
      <c r="A526" s="232">
        <v>42103</v>
      </c>
      <c r="B526" s="233" t="s">
        <v>1386</v>
      </c>
      <c r="C526" s="233" t="s">
        <v>1264</v>
      </c>
      <c r="D526" s="234" t="s">
        <v>81</v>
      </c>
      <c r="E526" s="234" t="s">
        <v>43</v>
      </c>
      <c r="F526" s="389" t="s">
        <v>97</v>
      </c>
      <c r="G526" s="154">
        <v>4538000</v>
      </c>
      <c r="H526" s="15" t="s">
        <v>287</v>
      </c>
      <c r="I526" s="98" t="str">
        <f>IFERROR(VLOOKUP(H526,[5]Listas!$B$124:$C$141,2,FALSE),"")</f>
        <v>Recursos del Balance - Aportes Nación Inversion</v>
      </c>
      <c r="J526" s="23" t="s">
        <v>1042</v>
      </c>
      <c r="K526" s="196" t="s">
        <v>46</v>
      </c>
      <c r="L526" s="186"/>
      <c r="M526" s="105" t="str">
        <f t="shared" ref="M526:M535" si="19">"INV-"&amp;A526&amp;"-"&amp;J526</f>
        <v>INV-42103-64</v>
      </c>
      <c r="N526" s="50">
        <v>80111600</v>
      </c>
      <c r="O526" s="67" t="s">
        <v>1439</v>
      </c>
      <c r="P526" s="18" t="s">
        <v>90</v>
      </c>
      <c r="Q526" s="18" t="s">
        <v>227</v>
      </c>
      <c r="R526" s="19">
        <v>2</v>
      </c>
      <c r="S526" s="235" t="s">
        <v>47</v>
      </c>
      <c r="T526" s="236" t="s">
        <v>186</v>
      </c>
      <c r="U526" s="153">
        <f>+G526</f>
        <v>4538000</v>
      </c>
      <c r="V526" s="153">
        <f t="shared" si="18"/>
        <v>4538000</v>
      </c>
      <c r="W526" s="197" t="s">
        <v>49</v>
      </c>
      <c r="X526" s="199" t="s">
        <v>50</v>
      </c>
      <c r="Y526" s="390" t="s">
        <v>51</v>
      </c>
      <c r="Z526" s="391" t="s">
        <v>52</v>
      </c>
      <c r="AA526" s="392" t="s">
        <v>242</v>
      </c>
      <c r="AB526" s="391" t="s">
        <v>54</v>
      </c>
      <c r="AC526" s="393" t="s">
        <v>55</v>
      </c>
      <c r="AD526" s="199" t="s">
        <v>49</v>
      </c>
      <c r="AE526" s="199" t="s">
        <v>46</v>
      </c>
      <c r="AF526" s="204" t="s">
        <v>56</v>
      </c>
      <c r="AG526" s="205" t="s">
        <v>57</v>
      </c>
      <c r="AH526" s="204" t="s">
        <v>58</v>
      </c>
      <c r="AI526" s="204" t="s">
        <v>243</v>
      </c>
      <c r="AJ526" s="204" t="s">
        <v>60</v>
      </c>
      <c r="AK526" s="204" t="s">
        <v>61</v>
      </c>
    </row>
    <row r="527" spans="1:37" s="102" customFormat="1" ht="51" hidden="1" customHeight="1">
      <c r="A527" s="232">
        <v>42103</v>
      </c>
      <c r="B527" s="233" t="s">
        <v>1386</v>
      </c>
      <c r="C527" s="233" t="s">
        <v>1264</v>
      </c>
      <c r="D527" s="234" t="s">
        <v>81</v>
      </c>
      <c r="E527" s="234" t="s">
        <v>43</v>
      </c>
      <c r="F527" s="389" t="s">
        <v>97</v>
      </c>
      <c r="G527" s="154">
        <v>4000000</v>
      </c>
      <c r="H527" s="15" t="s">
        <v>287</v>
      </c>
      <c r="I527" s="98" t="str">
        <f>IFERROR(VLOOKUP(H527,[5]Listas!$B$124:$C$141,2,FALSE),"")</f>
        <v>Recursos del Balance - Aportes Nación Inversion</v>
      </c>
      <c r="J527" s="23" t="s">
        <v>1043</v>
      </c>
      <c r="K527" s="196" t="s">
        <v>46</v>
      </c>
      <c r="L527" s="186"/>
      <c r="M527" s="105" t="str">
        <f t="shared" si="19"/>
        <v>INV-42103-65</v>
      </c>
      <c r="N527" s="50">
        <v>80111600</v>
      </c>
      <c r="O527" s="67" t="s">
        <v>1392</v>
      </c>
      <c r="P527" s="18" t="s">
        <v>90</v>
      </c>
      <c r="Q527" s="18" t="s">
        <v>227</v>
      </c>
      <c r="R527" s="19">
        <v>2</v>
      </c>
      <c r="S527" s="235" t="s">
        <v>47</v>
      </c>
      <c r="T527" s="236" t="s">
        <v>186</v>
      </c>
      <c r="U527" s="153">
        <f>+G527</f>
        <v>4000000</v>
      </c>
      <c r="V527" s="153">
        <f t="shared" si="18"/>
        <v>4000000</v>
      </c>
      <c r="W527" s="197" t="s">
        <v>49</v>
      </c>
      <c r="X527" s="199" t="s">
        <v>50</v>
      </c>
      <c r="Y527" s="390" t="s">
        <v>51</v>
      </c>
      <c r="Z527" s="391" t="s">
        <v>52</v>
      </c>
      <c r="AA527" s="392" t="s">
        <v>242</v>
      </c>
      <c r="AB527" s="391" t="s">
        <v>54</v>
      </c>
      <c r="AC527" s="393" t="s">
        <v>55</v>
      </c>
      <c r="AD527" s="199" t="s">
        <v>49</v>
      </c>
      <c r="AE527" s="199" t="s">
        <v>46</v>
      </c>
      <c r="AF527" s="204" t="s">
        <v>56</v>
      </c>
      <c r="AG527" s="205" t="s">
        <v>57</v>
      </c>
      <c r="AH527" s="204" t="s">
        <v>58</v>
      </c>
      <c r="AI527" s="204" t="s">
        <v>243</v>
      </c>
      <c r="AJ527" s="204" t="s">
        <v>60</v>
      </c>
      <c r="AK527" s="204" t="s">
        <v>61</v>
      </c>
    </row>
    <row r="528" spans="1:37" s="102" customFormat="1" ht="51" hidden="1" customHeight="1">
      <c r="A528" s="232">
        <v>42103</v>
      </c>
      <c r="B528" s="233" t="s">
        <v>1386</v>
      </c>
      <c r="C528" s="233" t="s">
        <v>1264</v>
      </c>
      <c r="D528" s="234" t="s">
        <v>81</v>
      </c>
      <c r="E528" s="234" t="s">
        <v>43</v>
      </c>
      <c r="F528" s="389" t="s">
        <v>97</v>
      </c>
      <c r="G528" s="154">
        <v>5000000</v>
      </c>
      <c r="H528" s="15" t="s">
        <v>287</v>
      </c>
      <c r="I528" s="98" t="str">
        <f>IFERROR(VLOOKUP(H528,[5]Listas!$B$124:$C$141,2,FALSE),"")</f>
        <v>Recursos del Balance - Aportes Nación Inversion</v>
      </c>
      <c r="J528" s="23" t="s">
        <v>1044</v>
      </c>
      <c r="K528" s="196" t="s">
        <v>46</v>
      </c>
      <c r="L528" s="186"/>
      <c r="M528" s="105" t="str">
        <f t="shared" si="19"/>
        <v>INV-42103-66</v>
      </c>
      <c r="N528" s="241">
        <v>80111600</v>
      </c>
      <c r="O528" s="67" t="s">
        <v>1441</v>
      </c>
      <c r="P528" s="18" t="s">
        <v>90</v>
      </c>
      <c r="Q528" s="18" t="s">
        <v>227</v>
      </c>
      <c r="R528" s="19">
        <v>2</v>
      </c>
      <c r="S528" s="235" t="s">
        <v>47</v>
      </c>
      <c r="T528" s="236" t="s">
        <v>186</v>
      </c>
      <c r="U528" s="153">
        <f>+G528</f>
        <v>5000000</v>
      </c>
      <c r="V528" s="153">
        <f t="shared" si="18"/>
        <v>5000000</v>
      </c>
      <c r="W528" s="197" t="s">
        <v>49</v>
      </c>
      <c r="X528" s="199" t="s">
        <v>50</v>
      </c>
      <c r="Y528" s="390" t="s">
        <v>51</v>
      </c>
      <c r="Z528" s="391" t="s">
        <v>52</v>
      </c>
      <c r="AA528" s="392" t="s">
        <v>242</v>
      </c>
      <c r="AB528" s="391" t="s">
        <v>54</v>
      </c>
      <c r="AC528" s="393" t="s">
        <v>55</v>
      </c>
      <c r="AD528" s="199" t="s">
        <v>49</v>
      </c>
      <c r="AE528" s="199" t="s">
        <v>46</v>
      </c>
      <c r="AF528" s="204" t="s">
        <v>56</v>
      </c>
      <c r="AG528" s="205" t="s">
        <v>57</v>
      </c>
      <c r="AH528" s="204" t="s">
        <v>58</v>
      </c>
      <c r="AI528" s="204" t="s">
        <v>243</v>
      </c>
      <c r="AJ528" s="204" t="s">
        <v>60</v>
      </c>
      <c r="AK528" s="204" t="s">
        <v>61</v>
      </c>
    </row>
    <row r="529" spans="1:37" s="102" customFormat="1" ht="77.25" hidden="1" customHeight="1">
      <c r="A529" s="206">
        <v>42103</v>
      </c>
      <c r="B529" s="208" t="str">
        <f>IFERROR(VLOOKUP(A529,[5]Listas!$A$91:$B$107,2,FALSE),"")</f>
        <v>MEJORAMIENTO DE LA PRODUCCIÓN, CIRCULACIÓN Y APROPIACIÓN SOCIAL DEL CONOCIMIENTO</v>
      </c>
      <c r="C529" s="208" t="s">
        <v>1264</v>
      </c>
      <c r="D529" s="66" t="s">
        <v>81</v>
      </c>
      <c r="E529" s="66" t="s">
        <v>43</v>
      </c>
      <c r="F529" s="382" t="s">
        <v>97</v>
      </c>
      <c r="G529" s="154">
        <v>2500000</v>
      </c>
      <c r="H529" s="15">
        <v>10.02</v>
      </c>
      <c r="I529" s="98" t="str">
        <f>IFERROR(VLOOKUP(H529,[5]Listas!$B$124:$C$141,2,FALSE),"")</f>
        <v>Aportes de la Nacion - Inversion</v>
      </c>
      <c r="J529" s="23" t="s">
        <v>1045</v>
      </c>
      <c r="K529" s="196" t="s">
        <v>46</v>
      </c>
      <c r="L529" s="186"/>
      <c r="M529" s="105" t="str">
        <f t="shared" si="19"/>
        <v>INV-42103-67</v>
      </c>
      <c r="N529" s="50" t="s">
        <v>1448</v>
      </c>
      <c r="O529" s="66" t="s">
        <v>1442</v>
      </c>
      <c r="P529" s="18" t="s">
        <v>90</v>
      </c>
      <c r="Q529" s="18" t="s">
        <v>227</v>
      </c>
      <c r="R529" s="19">
        <v>2</v>
      </c>
      <c r="S529" s="197" t="s">
        <v>47</v>
      </c>
      <c r="T529" s="198" t="s">
        <v>186</v>
      </c>
      <c r="U529" s="153">
        <f>+G529</f>
        <v>2500000</v>
      </c>
      <c r="V529" s="153">
        <f t="shared" si="18"/>
        <v>2500000</v>
      </c>
      <c r="W529" s="197" t="s">
        <v>49</v>
      </c>
      <c r="X529" s="199" t="s">
        <v>50</v>
      </c>
      <c r="Y529" s="200" t="s">
        <v>51</v>
      </c>
      <c r="Z529" s="202" t="s">
        <v>52</v>
      </c>
      <c r="AA529" s="201" t="s">
        <v>242</v>
      </c>
      <c r="AB529" s="202" t="s">
        <v>54</v>
      </c>
      <c r="AC529" s="203" t="s">
        <v>55</v>
      </c>
      <c r="AD529" s="199" t="s">
        <v>49</v>
      </c>
      <c r="AE529" s="199" t="s">
        <v>46</v>
      </c>
      <c r="AF529" s="204" t="s">
        <v>56</v>
      </c>
      <c r="AG529" s="205" t="s">
        <v>57</v>
      </c>
      <c r="AH529" s="204" t="s">
        <v>58</v>
      </c>
      <c r="AI529" s="204" t="s">
        <v>243</v>
      </c>
      <c r="AJ529" s="204" t="s">
        <v>60</v>
      </c>
      <c r="AK529" s="204" t="s">
        <v>61</v>
      </c>
    </row>
    <row r="530" spans="1:37" s="102" customFormat="1" ht="51" hidden="1" customHeight="1">
      <c r="A530" s="206">
        <v>42103</v>
      </c>
      <c r="B530" s="208" t="str">
        <f>IFERROR(VLOOKUP(A530,[5]Listas!$A$91:$B$107,2,FALSE),"")</f>
        <v>MEJORAMIENTO DE LA PRODUCCIÓN, CIRCULACIÓN Y APROPIACIÓN SOCIAL DEL CONOCIMIENTO</v>
      </c>
      <c r="C530" s="208" t="s">
        <v>1264</v>
      </c>
      <c r="D530" s="66" t="s">
        <v>81</v>
      </c>
      <c r="E530" s="66" t="s">
        <v>43</v>
      </c>
      <c r="F530" s="382" t="s">
        <v>1295</v>
      </c>
      <c r="G530" s="154">
        <v>414287</v>
      </c>
      <c r="H530" s="15">
        <v>10.02</v>
      </c>
      <c r="I530" s="98" t="str">
        <f>IFERROR(VLOOKUP(H530,[5]Listas!$B$124:$C$141,2,FALSE),"")</f>
        <v>Aportes de la Nacion - Inversion</v>
      </c>
      <c r="J530" s="23" t="s">
        <v>1046</v>
      </c>
      <c r="K530" s="196" t="s">
        <v>46</v>
      </c>
      <c r="L530" s="186"/>
      <c r="M530" s="105" t="str">
        <f t="shared" si="19"/>
        <v>INV-42103-68</v>
      </c>
      <c r="N530" s="222" t="s">
        <v>334</v>
      </c>
      <c r="O530" s="66" t="s">
        <v>1449</v>
      </c>
      <c r="P530" s="18" t="s">
        <v>90</v>
      </c>
      <c r="Q530" s="18" t="s">
        <v>227</v>
      </c>
      <c r="R530" s="19">
        <v>1</v>
      </c>
      <c r="S530" s="197" t="s">
        <v>47</v>
      </c>
      <c r="T530" s="198" t="s">
        <v>186</v>
      </c>
      <c r="U530" s="153">
        <f>+G530</f>
        <v>414287</v>
      </c>
      <c r="V530" s="153">
        <f>+U530</f>
        <v>414287</v>
      </c>
      <c r="W530" s="197" t="s">
        <v>49</v>
      </c>
      <c r="X530" s="199" t="s">
        <v>50</v>
      </c>
      <c r="Y530" s="200" t="s">
        <v>51</v>
      </c>
      <c r="Z530" s="202" t="s">
        <v>52</v>
      </c>
      <c r="AA530" s="201" t="s">
        <v>242</v>
      </c>
      <c r="AB530" s="202" t="s">
        <v>54</v>
      </c>
      <c r="AC530" s="203" t="s">
        <v>55</v>
      </c>
      <c r="AD530" s="199" t="s">
        <v>49</v>
      </c>
      <c r="AE530" s="199" t="s">
        <v>46</v>
      </c>
      <c r="AF530" s="204" t="s">
        <v>56</v>
      </c>
      <c r="AG530" s="205" t="s">
        <v>57</v>
      </c>
      <c r="AH530" s="204" t="s">
        <v>58</v>
      </c>
      <c r="AI530" s="204" t="s">
        <v>243</v>
      </c>
      <c r="AJ530" s="204" t="s">
        <v>60</v>
      </c>
      <c r="AK530" s="204" t="s">
        <v>61</v>
      </c>
    </row>
    <row r="531" spans="1:37" s="102" customFormat="1" ht="51" hidden="1" customHeight="1">
      <c r="A531" s="232">
        <v>42103</v>
      </c>
      <c r="B531" s="233" t="s">
        <v>1386</v>
      </c>
      <c r="C531" s="233" t="s">
        <v>1264</v>
      </c>
      <c r="D531" s="234" t="s">
        <v>81</v>
      </c>
      <c r="E531" s="234" t="s">
        <v>43</v>
      </c>
      <c r="F531" s="389" t="s">
        <v>97</v>
      </c>
      <c r="G531" s="154">
        <v>4096000</v>
      </c>
      <c r="H531" s="15" t="s">
        <v>287</v>
      </c>
      <c r="I531" s="98" t="str">
        <f>IFERROR(VLOOKUP(H531,[5]Listas!$B$124:$C$141,2,FALSE),"")</f>
        <v>Recursos del Balance - Aportes Nación Inversion</v>
      </c>
      <c r="J531" s="23" t="s">
        <v>1047</v>
      </c>
      <c r="K531" s="196" t="s">
        <v>46</v>
      </c>
      <c r="L531" s="186"/>
      <c r="M531" s="105" t="str">
        <f t="shared" si="19"/>
        <v>INV-42103-69</v>
      </c>
      <c r="N531" s="50">
        <v>80111600</v>
      </c>
      <c r="O531" s="67" t="s">
        <v>1392</v>
      </c>
      <c r="P531" s="18" t="s">
        <v>227</v>
      </c>
      <c r="Q531" s="18" t="s">
        <v>227</v>
      </c>
      <c r="R531" s="19">
        <v>1</v>
      </c>
      <c r="S531" s="235" t="s">
        <v>47</v>
      </c>
      <c r="T531" s="236" t="s">
        <v>186</v>
      </c>
      <c r="U531" s="153">
        <f>+G531</f>
        <v>4096000</v>
      </c>
      <c r="V531" s="153">
        <f t="shared" ref="V531:V538" si="20">+U531</f>
        <v>4096000</v>
      </c>
      <c r="W531" s="197" t="s">
        <v>49</v>
      </c>
      <c r="X531" s="199" t="s">
        <v>50</v>
      </c>
      <c r="Y531" s="390" t="s">
        <v>51</v>
      </c>
      <c r="Z531" s="391" t="s">
        <v>52</v>
      </c>
      <c r="AA531" s="392" t="s">
        <v>242</v>
      </c>
      <c r="AB531" s="391" t="s">
        <v>54</v>
      </c>
      <c r="AC531" s="393" t="s">
        <v>55</v>
      </c>
      <c r="AD531" s="199" t="s">
        <v>49</v>
      </c>
      <c r="AE531" s="199" t="s">
        <v>46</v>
      </c>
      <c r="AF531" s="204" t="s">
        <v>56</v>
      </c>
      <c r="AG531" s="205" t="s">
        <v>57</v>
      </c>
      <c r="AH531" s="204" t="s">
        <v>58</v>
      </c>
      <c r="AI531" s="204" t="s">
        <v>243</v>
      </c>
      <c r="AJ531" s="204" t="s">
        <v>60</v>
      </c>
      <c r="AK531" s="204" t="s">
        <v>61</v>
      </c>
    </row>
    <row r="532" spans="1:37" s="102" customFormat="1" ht="51" hidden="1" customHeight="1">
      <c r="A532" s="232">
        <v>42103</v>
      </c>
      <c r="B532" s="233" t="s">
        <v>1386</v>
      </c>
      <c r="C532" s="233" t="s">
        <v>1264</v>
      </c>
      <c r="D532" s="234" t="s">
        <v>81</v>
      </c>
      <c r="E532" s="234" t="s">
        <v>43</v>
      </c>
      <c r="F532" s="389" t="s">
        <v>97</v>
      </c>
      <c r="G532" s="154">
        <v>5960000</v>
      </c>
      <c r="H532" s="15" t="s">
        <v>287</v>
      </c>
      <c r="I532" s="98" t="str">
        <f>IFERROR(VLOOKUP(H532,[5]Listas!$B$124:$C$141,2,FALSE),"")</f>
        <v>Recursos del Balance - Aportes Nación Inversion</v>
      </c>
      <c r="J532" s="23" t="s">
        <v>1048</v>
      </c>
      <c r="K532" s="196" t="s">
        <v>46</v>
      </c>
      <c r="L532" s="186"/>
      <c r="M532" s="105" t="str">
        <f t="shared" si="19"/>
        <v>INV-42103-70</v>
      </c>
      <c r="N532" s="50">
        <v>80111600</v>
      </c>
      <c r="O532" s="67" t="s">
        <v>1392</v>
      </c>
      <c r="P532" s="18" t="s">
        <v>227</v>
      </c>
      <c r="Q532" s="18" t="s">
        <v>341</v>
      </c>
      <c r="R532" s="19">
        <v>2</v>
      </c>
      <c r="S532" s="235" t="s">
        <v>47</v>
      </c>
      <c r="T532" s="236" t="s">
        <v>186</v>
      </c>
      <c r="U532" s="153">
        <f>+G532</f>
        <v>5960000</v>
      </c>
      <c r="V532" s="153">
        <f t="shared" si="20"/>
        <v>5960000</v>
      </c>
      <c r="W532" s="197" t="s">
        <v>49</v>
      </c>
      <c r="X532" s="199" t="s">
        <v>50</v>
      </c>
      <c r="Y532" s="390" t="s">
        <v>51</v>
      </c>
      <c r="Z532" s="391" t="s">
        <v>52</v>
      </c>
      <c r="AA532" s="392" t="s">
        <v>242</v>
      </c>
      <c r="AB532" s="391" t="s">
        <v>54</v>
      </c>
      <c r="AC532" s="393" t="s">
        <v>55</v>
      </c>
      <c r="AD532" s="199" t="s">
        <v>49</v>
      </c>
      <c r="AE532" s="199" t="s">
        <v>46</v>
      </c>
      <c r="AF532" s="204" t="s">
        <v>56</v>
      </c>
      <c r="AG532" s="205" t="s">
        <v>57</v>
      </c>
      <c r="AH532" s="204" t="s">
        <v>58</v>
      </c>
      <c r="AI532" s="204" t="s">
        <v>243</v>
      </c>
      <c r="AJ532" s="204" t="s">
        <v>60</v>
      </c>
      <c r="AK532" s="204" t="s">
        <v>61</v>
      </c>
    </row>
    <row r="533" spans="1:37" s="102" customFormat="1" ht="51" hidden="1" customHeight="1">
      <c r="A533" s="232">
        <v>42103</v>
      </c>
      <c r="B533" s="233" t="s">
        <v>1386</v>
      </c>
      <c r="C533" s="233" t="s">
        <v>1264</v>
      </c>
      <c r="D533" s="234" t="s">
        <v>81</v>
      </c>
      <c r="E533" s="234" t="s">
        <v>43</v>
      </c>
      <c r="F533" s="389" t="s">
        <v>97</v>
      </c>
      <c r="G533" s="154">
        <v>2100000</v>
      </c>
      <c r="H533" s="15" t="s">
        <v>287</v>
      </c>
      <c r="I533" s="98" t="str">
        <f>IFERROR(VLOOKUP(H533,[5]Listas!$B$124:$C$141,2,FALSE),"")</f>
        <v>Recursos del Balance - Aportes Nación Inversion</v>
      </c>
      <c r="J533" s="454" t="s">
        <v>1049</v>
      </c>
      <c r="K533" s="456" t="s">
        <v>46</v>
      </c>
      <c r="L533" s="458"/>
      <c r="M533" s="421" t="str">
        <f t="shared" si="19"/>
        <v>INV-42103-71</v>
      </c>
      <c r="N533" s="491">
        <v>80111600</v>
      </c>
      <c r="O533" s="492" t="s">
        <v>1521</v>
      </c>
      <c r="P533" s="463" t="s">
        <v>227</v>
      </c>
      <c r="Q533" s="465" t="s">
        <v>341</v>
      </c>
      <c r="R533" s="467">
        <v>1</v>
      </c>
      <c r="S533" s="235" t="s">
        <v>47</v>
      </c>
      <c r="T533" s="236" t="s">
        <v>186</v>
      </c>
      <c r="U533" s="153">
        <f>+G533</f>
        <v>2100000</v>
      </c>
      <c r="V533" s="153">
        <f t="shared" si="20"/>
        <v>2100000</v>
      </c>
      <c r="W533" s="197" t="s">
        <v>49</v>
      </c>
      <c r="X533" s="199" t="s">
        <v>50</v>
      </c>
      <c r="Y533" s="390" t="s">
        <v>51</v>
      </c>
      <c r="Z533" s="391" t="s">
        <v>52</v>
      </c>
      <c r="AA533" s="392" t="s">
        <v>242</v>
      </c>
      <c r="AB533" s="391" t="s">
        <v>54</v>
      </c>
      <c r="AC533" s="393" t="s">
        <v>55</v>
      </c>
      <c r="AD533" s="199" t="s">
        <v>49</v>
      </c>
      <c r="AE533" s="199" t="s">
        <v>46</v>
      </c>
      <c r="AF533" s="204" t="s">
        <v>56</v>
      </c>
      <c r="AG533" s="205" t="s">
        <v>57</v>
      </c>
      <c r="AH533" s="204" t="s">
        <v>58</v>
      </c>
      <c r="AI533" s="204" t="s">
        <v>243</v>
      </c>
      <c r="AJ533" s="204" t="s">
        <v>60</v>
      </c>
      <c r="AK533" s="204" t="s">
        <v>61</v>
      </c>
    </row>
    <row r="534" spans="1:37" s="102" customFormat="1" ht="51" hidden="1" customHeight="1">
      <c r="A534" s="206">
        <v>42103</v>
      </c>
      <c r="B534" s="208" t="str">
        <f>IFERROR(VLOOKUP(A534,[5]Listas!$A$91:$B$107,2,FALSE),"")</f>
        <v>MEJORAMIENTO DE LA PRODUCCIÓN, CIRCULACIÓN Y APROPIACIÓN SOCIAL DEL CONOCIMIENTO</v>
      </c>
      <c r="C534" s="208" t="s">
        <v>1264</v>
      </c>
      <c r="D534" s="66" t="s">
        <v>81</v>
      </c>
      <c r="E534" s="66" t="s">
        <v>43</v>
      </c>
      <c r="F534" s="382" t="s">
        <v>97</v>
      </c>
      <c r="G534" s="154">
        <v>200000</v>
      </c>
      <c r="H534" s="15">
        <v>10.02</v>
      </c>
      <c r="I534" s="98" t="str">
        <f>IFERROR(VLOOKUP(H534,[5]Listas!$B$124:$C$141,2,FALSE),"")</f>
        <v>Aportes de la Nacion - Inversion</v>
      </c>
      <c r="J534" s="455"/>
      <c r="K534" s="457"/>
      <c r="L534" s="459"/>
      <c r="M534" s="423"/>
      <c r="N534" s="491"/>
      <c r="O534" s="493"/>
      <c r="P534" s="464"/>
      <c r="Q534" s="466"/>
      <c r="R534" s="468"/>
      <c r="S534" s="197" t="s">
        <v>47</v>
      </c>
      <c r="T534" s="198" t="s">
        <v>186</v>
      </c>
      <c r="U534" s="153">
        <f>+G534</f>
        <v>200000</v>
      </c>
      <c r="V534" s="153">
        <f t="shared" si="20"/>
        <v>200000</v>
      </c>
      <c r="W534" s="197" t="s">
        <v>49</v>
      </c>
      <c r="X534" s="199" t="s">
        <v>50</v>
      </c>
      <c r="Y534" s="200" t="s">
        <v>51</v>
      </c>
      <c r="Z534" s="202" t="s">
        <v>52</v>
      </c>
      <c r="AA534" s="201" t="s">
        <v>242</v>
      </c>
      <c r="AB534" s="202" t="s">
        <v>54</v>
      </c>
      <c r="AC534" s="203" t="s">
        <v>55</v>
      </c>
      <c r="AD534" s="199" t="s">
        <v>49</v>
      </c>
      <c r="AE534" s="199" t="s">
        <v>46</v>
      </c>
      <c r="AF534" s="204" t="s">
        <v>56</v>
      </c>
      <c r="AG534" s="205" t="s">
        <v>57</v>
      </c>
      <c r="AH534" s="204" t="s">
        <v>58</v>
      </c>
      <c r="AI534" s="204" t="s">
        <v>243</v>
      </c>
      <c r="AJ534" s="204" t="s">
        <v>60</v>
      </c>
      <c r="AK534" s="204" t="s">
        <v>61</v>
      </c>
    </row>
    <row r="535" spans="1:37" s="102" customFormat="1" ht="51" hidden="1" customHeight="1">
      <c r="A535" s="232">
        <v>42103</v>
      </c>
      <c r="B535" s="233" t="s">
        <v>1386</v>
      </c>
      <c r="C535" s="233" t="s">
        <v>1264</v>
      </c>
      <c r="D535" s="234" t="s">
        <v>81</v>
      </c>
      <c r="E535" s="234" t="s">
        <v>43</v>
      </c>
      <c r="F535" s="389" t="s">
        <v>97</v>
      </c>
      <c r="G535" s="154">
        <f>1653550</f>
        <v>1653550</v>
      </c>
      <c r="H535" s="15" t="s">
        <v>287</v>
      </c>
      <c r="I535" s="98" t="str">
        <f>IFERROR(VLOOKUP(H535,[5]Listas!$B$124:$C$141,2,FALSE),"")</f>
        <v>Recursos del Balance - Aportes Nación Inversion</v>
      </c>
      <c r="J535" s="454" t="s">
        <v>1050</v>
      </c>
      <c r="K535" s="456" t="s">
        <v>46</v>
      </c>
      <c r="L535" s="458"/>
      <c r="M535" s="421" t="str">
        <f t="shared" si="19"/>
        <v>INV-42103-72</v>
      </c>
      <c r="N535" s="474">
        <v>80111600</v>
      </c>
      <c r="O535" s="494" t="s">
        <v>1522</v>
      </c>
      <c r="P535" s="465" t="s">
        <v>227</v>
      </c>
      <c r="Q535" s="465" t="s">
        <v>341</v>
      </c>
      <c r="R535" s="467">
        <v>1</v>
      </c>
      <c r="S535" s="235" t="s">
        <v>47</v>
      </c>
      <c r="T535" s="236" t="s">
        <v>186</v>
      </c>
      <c r="U535" s="153">
        <f>+G535</f>
        <v>1653550</v>
      </c>
      <c r="V535" s="153">
        <f t="shared" si="20"/>
        <v>1653550</v>
      </c>
      <c r="W535" s="197" t="s">
        <v>49</v>
      </c>
      <c r="X535" s="199" t="s">
        <v>50</v>
      </c>
      <c r="Y535" s="390" t="s">
        <v>51</v>
      </c>
      <c r="Z535" s="391" t="s">
        <v>52</v>
      </c>
      <c r="AA535" s="392" t="s">
        <v>242</v>
      </c>
      <c r="AB535" s="391" t="s">
        <v>54</v>
      </c>
      <c r="AC535" s="393" t="s">
        <v>55</v>
      </c>
      <c r="AD535" s="199" t="s">
        <v>49</v>
      </c>
      <c r="AE535" s="199" t="s">
        <v>46</v>
      </c>
      <c r="AF535" s="204" t="s">
        <v>56</v>
      </c>
      <c r="AG535" s="205" t="s">
        <v>57</v>
      </c>
      <c r="AH535" s="204" t="s">
        <v>58</v>
      </c>
      <c r="AI535" s="204" t="s">
        <v>243</v>
      </c>
      <c r="AJ535" s="204" t="s">
        <v>60</v>
      </c>
      <c r="AK535" s="204" t="s">
        <v>61</v>
      </c>
    </row>
    <row r="536" spans="1:37" s="102" customFormat="1" ht="51" hidden="1" customHeight="1">
      <c r="A536" s="232">
        <v>42103</v>
      </c>
      <c r="B536" s="233" t="s">
        <v>1386</v>
      </c>
      <c r="C536" s="233" t="s">
        <v>1264</v>
      </c>
      <c r="D536" s="234" t="s">
        <v>81</v>
      </c>
      <c r="E536" s="234" t="s">
        <v>43</v>
      </c>
      <c r="F536" s="389" t="s">
        <v>97</v>
      </c>
      <c r="G536" s="154">
        <v>346450</v>
      </c>
      <c r="H536" s="15">
        <v>10.02</v>
      </c>
      <c r="I536" s="98" t="str">
        <f>IFERROR(VLOOKUP(H536,[5]Listas!$B$124:$C$141,2,FALSE),"")</f>
        <v>Aportes de la Nacion - Inversion</v>
      </c>
      <c r="J536" s="455"/>
      <c r="K536" s="457"/>
      <c r="L536" s="459"/>
      <c r="M536" s="423"/>
      <c r="N536" s="475"/>
      <c r="O536" s="495"/>
      <c r="P536" s="466"/>
      <c r="Q536" s="466"/>
      <c r="R536" s="468"/>
      <c r="S536" s="235" t="s">
        <v>47</v>
      </c>
      <c r="T536" s="236" t="s">
        <v>186</v>
      </c>
      <c r="U536" s="153">
        <f>+G536</f>
        <v>346450</v>
      </c>
      <c r="V536" s="153">
        <f t="shared" si="20"/>
        <v>346450</v>
      </c>
      <c r="W536" s="197" t="s">
        <v>49</v>
      </c>
      <c r="X536" s="199" t="s">
        <v>50</v>
      </c>
      <c r="Y536" s="390" t="s">
        <v>51</v>
      </c>
      <c r="Z536" s="391" t="s">
        <v>52</v>
      </c>
      <c r="AA536" s="392" t="s">
        <v>242</v>
      </c>
      <c r="AB536" s="391" t="s">
        <v>54</v>
      </c>
      <c r="AC536" s="393" t="s">
        <v>55</v>
      </c>
      <c r="AD536" s="199" t="s">
        <v>49</v>
      </c>
      <c r="AE536" s="199" t="s">
        <v>46</v>
      </c>
      <c r="AF536" s="204" t="s">
        <v>56</v>
      </c>
      <c r="AG536" s="205" t="s">
        <v>57</v>
      </c>
      <c r="AH536" s="204" t="s">
        <v>58</v>
      </c>
      <c r="AI536" s="204" t="s">
        <v>243</v>
      </c>
      <c r="AJ536" s="204" t="s">
        <v>60</v>
      </c>
      <c r="AK536" s="204" t="s">
        <v>61</v>
      </c>
    </row>
    <row r="537" spans="1:37" s="102" customFormat="1" ht="51" hidden="1" customHeight="1">
      <c r="A537" s="206">
        <v>42103</v>
      </c>
      <c r="B537" s="208" t="str">
        <f>IFERROR(VLOOKUP(A537,[5]Listas!$A$91:$B$107,2,FALSE),"")</f>
        <v>MEJORAMIENTO DE LA PRODUCCIÓN, CIRCULACIÓN Y APROPIACIÓN SOCIAL DEL CONOCIMIENTO</v>
      </c>
      <c r="C537" s="208" t="s">
        <v>1264</v>
      </c>
      <c r="D537" s="66" t="s">
        <v>81</v>
      </c>
      <c r="E537" s="223" t="s">
        <v>43</v>
      </c>
      <c r="F537" s="382" t="s">
        <v>97</v>
      </c>
      <c r="G537" s="154">
        <f>8036650+947500+4500+349226+435000+967+239900</f>
        <v>10013743</v>
      </c>
      <c r="H537" s="15">
        <v>10.02</v>
      </c>
      <c r="I537" s="98" t="str">
        <f>IFERROR(VLOOKUP(H537,[5]Listas!$B$124:$C$141,2,FALSE),"")</f>
        <v>Aportes de la Nacion - Inversion</v>
      </c>
      <c r="J537" s="23" t="s">
        <v>1051</v>
      </c>
      <c r="K537" s="196" t="s">
        <v>46</v>
      </c>
      <c r="L537" s="186"/>
      <c r="M537" s="105" t="str">
        <f>"INV-"&amp;A537&amp;"-"&amp;J537</f>
        <v>INV-42103-73</v>
      </c>
      <c r="N537" s="50">
        <v>81112200</v>
      </c>
      <c r="O537" s="214" t="s">
        <v>1523</v>
      </c>
      <c r="P537" s="18" t="s">
        <v>227</v>
      </c>
      <c r="Q537" s="18" t="s">
        <v>341</v>
      </c>
      <c r="R537" s="19">
        <v>5</v>
      </c>
      <c r="S537" s="197" t="s">
        <v>47</v>
      </c>
      <c r="T537" s="198" t="s">
        <v>186</v>
      </c>
      <c r="U537" s="153">
        <f>+G537</f>
        <v>10013743</v>
      </c>
      <c r="V537" s="153">
        <f t="shared" si="20"/>
        <v>10013743</v>
      </c>
      <c r="W537" s="197" t="s">
        <v>49</v>
      </c>
      <c r="X537" s="199" t="s">
        <v>50</v>
      </c>
      <c r="Y537" s="200" t="s">
        <v>51</v>
      </c>
      <c r="Z537" s="202" t="s">
        <v>52</v>
      </c>
      <c r="AA537" s="201" t="s">
        <v>242</v>
      </c>
      <c r="AB537" s="202" t="s">
        <v>54</v>
      </c>
      <c r="AC537" s="203" t="s">
        <v>55</v>
      </c>
      <c r="AD537" s="199" t="s">
        <v>49</v>
      </c>
      <c r="AE537" s="199" t="s">
        <v>46</v>
      </c>
      <c r="AF537" s="204" t="s">
        <v>56</v>
      </c>
      <c r="AG537" s="205" t="s">
        <v>57</v>
      </c>
      <c r="AH537" s="204" t="s">
        <v>58</v>
      </c>
      <c r="AI537" s="204" t="s">
        <v>243</v>
      </c>
      <c r="AJ537" s="204" t="s">
        <v>60</v>
      </c>
      <c r="AK537" s="204" t="s">
        <v>61</v>
      </c>
    </row>
    <row r="538" spans="1:37" s="102" customFormat="1" ht="77.25" hidden="1" customHeight="1">
      <c r="A538" s="206">
        <v>42103</v>
      </c>
      <c r="B538" s="208" t="str">
        <f>IFERROR(VLOOKUP(A538,[5]Listas!$A$91:$B$107,2,FALSE),"")</f>
        <v>MEJORAMIENTO DE LA PRODUCCIÓN, CIRCULACIÓN Y APROPIACIÓN SOCIAL DEL CONOCIMIENTO</v>
      </c>
      <c r="C538" s="208" t="s">
        <v>1264</v>
      </c>
      <c r="D538" s="66" t="s">
        <v>81</v>
      </c>
      <c r="E538" s="66" t="s">
        <v>43</v>
      </c>
      <c r="F538" s="382" t="s">
        <v>97</v>
      </c>
      <c r="G538" s="154">
        <v>0</v>
      </c>
      <c r="H538" s="15">
        <v>10.02</v>
      </c>
      <c r="I538" s="98" t="str">
        <f>IFERROR(VLOOKUP(H538,[5]Listas!$B$124:$C$141,2,FALSE),"")</f>
        <v>Aportes de la Nacion - Inversion</v>
      </c>
      <c r="J538" s="23" t="s">
        <v>1052</v>
      </c>
      <c r="K538" s="196" t="s">
        <v>46</v>
      </c>
      <c r="L538" s="186"/>
      <c r="M538" s="105" t="str">
        <f>"INV-"&amp;A538&amp;"-"&amp;J538</f>
        <v>INV-42103-74</v>
      </c>
      <c r="N538" s="50" t="s">
        <v>1448</v>
      </c>
      <c r="O538" s="66" t="s">
        <v>1524</v>
      </c>
      <c r="P538" s="18" t="s">
        <v>227</v>
      </c>
      <c r="Q538" s="18" t="s">
        <v>341</v>
      </c>
      <c r="R538" s="19">
        <v>1</v>
      </c>
      <c r="S538" s="197" t="s">
        <v>47</v>
      </c>
      <c r="T538" s="198" t="s">
        <v>186</v>
      </c>
      <c r="U538" s="153">
        <f>+G538</f>
        <v>0</v>
      </c>
      <c r="V538" s="153">
        <f t="shared" si="20"/>
        <v>0</v>
      </c>
      <c r="W538" s="197" t="s">
        <v>49</v>
      </c>
      <c r="X538" s="199" t="s">
        <v>50</v>
      </c>
      <c r="Y538" s="200" t="s">
        <v>51</v>
      </c>
      <c r="Z538" s="202" t="s">
        <v>52</v>
      </c>
      <c r="AA538" s="201" t="s">
        <v>242</v>
      </c>
      <c r="AB538" s="202" t="s">
        <v>54</v>
      </c>
      <c r="AC538" s="203" t="s">
        <v>55</v>
      </c>
      <c r="AD538" s="199" t="s">
        <v>49</v>
      </c>
      <c r="AE538" s="199" t="s">
        <v>46</v>
      </c>
      <c r="AF538" s="204" t="s">
        <v>56</v>
      </c>
      <c r="AG538" s="205" t="s">
        <v>57</v>
      </c>
      <c r="AH538" s="204" t="s">
        <v>58</v>
      </c>
      <c r="AI538" s="204" t="s">
        <v>243</v>
      </c>
      <c r="AJ538" s="204" t="s">
        <v>60</v>
      </c>
      <c r="AK538" s="204" t="s">
        <v>61</v>
      </c>
    </row>
    <row r="539" spans="1:37" s="102" customFormat="1" ht="51" hidden="1" customHeight="1">
      <c r="A539" s="206">
        <v>42103</v>
      </c>
      <c r="B539" s="208" t="str">
        <f>IFERROR(VLOOKUP(A539,[5]Listas!$A$91:$B$107,2,FALSE),"")</f>
        <v>MEJORAMIENTO DE LA PRODUCCIÓN, CIRCULACIÓN Y APROPIACIÓN SOCIAL DEL CONOCIMIENTO</v>
      </c>
      <c r="C539" s="208" t="s">
        <v>1264</v>
      </c>
      <c r="D539" s="66" t="s">
        <v>81</v>
      </c>
      <c r="E539" s="66" t="s">
        <v>43</v>
      </c>
      <c r="F539" s="382" t="s">
        <v>97</v>
      </c>
      <c r="G539" s="154">
        <v>533341</v>
      </c>
      <c r="H539" s="15">
        <v>10.02</v>
      </c>
      <c r="I539" s="98" t="str">
        <f>IFERROR(VLOOKUP(H539,[5]Listas!$B$124:$C$141,2,FALSE),"")</f>
        <v>Aportes de la Nacion - Inversion</v>
      </c>
      <c r="J539" s="454" t="s">
        <v>1053</v>
      </c>
      <c r="K539" s="456" t="s">
        <v>46</v>
      </c>
      <c r="L539" s="458"/>
      <c r="M539" s="421" t="str">
        <f>"INV-"&amp;A539&amp;"-"&amp;J539</f>
        <v>INV-42103-75</v>
      </c>
      <c r="N539" s="474">
        <v>82121500</v>
      </c>
      <c r="O539" s="476" t="s">
        <v>1525</v>
      </c>
      <c r="P539" s="18" t="s">
        <v>227</v>
      </c>
      <c r="Q539" s="18" t="s">
        <v>341</v>
      </c>
      <c r="R539" s="467">
        <v>2</v>
      </c>
      <c r="S539" s="478" t="s">
        <v>47</v>
      </c>
      <c r="T539" s="480" t="s">
        <v>186</v>
      </c>
      <c r="U539" s="153">
        <f>+G539</f>
        <v>533341</v>
      </c>
      <c r="V539" s="153">
        <f>+U539</f>
        <v>533341</v>
      </c>
      <c r="W539" s="197" t="s">
        <v>49</v>
      </c>
      <c r="X539" s="199" t="s">
        <v>50</v>
      </c>
      <c r="Y539" s="200" t="s">
        <v>51</v>
      </c>
      <c r="Z539" s="202" t="s">
        <v>52</v>
      </c>
      <c r="AA539" s="201" t="s">
        <v>242</v>
      </c>
      <c r="AB539" s="202" t="s">
        <v>54</v>
      </c>
      <c r="AC539" s="203" t="s">
        <v>55</v>
      </c>
      <c r="AD539" s="199" t="s">
        <v>49</v>
      </c>
      <c r="AE539" s="199" t="s">
        <v>46</v>
      </c>
      <c r="AF539" s="204" t="s">
        <v>56</v>
      </c>
      <c r="AG539" s="205" t="s">
        <v>57</v>
      </c>
      <c r="AH539" s="204" t="s">
        <v>58</v>
      </c>
      <c r="AI539" s="204" t="s">
        <v>243</v>
      </c>
      <c r="AJ539" s="204" t="s">
        <v>60</v>
      </c>
      <c r="AK539" s="204" t="s">
        <v>61</v>
      </c>
    </row>
    <row r="540" spans="1:37" s="102" customFormat="1" ht="51" hidden="1" customHeight="1">
      <c r="A540" s="206">
        <v>42103</v>
      </c>
      <c r="B540" s="208" t="str">
        <f>IFERROR(VLOOKUP(A540,[5]Listas!$A$91:$B$107,2,FALSE),"")</f>
        <v>MEJORAMIENTO DE LA PRODUCCIÓN, CIRCULACIÓN Y APROPIACIÓN SOCIAL DEL CONOCIMIENTO</v>
      </c>
      <c r="C540" s="208" t="s">
        <v>1264</v>
      </c>
      <c r="D540" s="66" t="s">
        <v>81</v>
      </c>
      <c r="E540" s="66" t="s">
        <v>43</v>
      </c>
      <c r="F540" s="382" t="s">
        <v>97</v>
      </c>
      <c r="G540" s="154">
        <f>1553888+50000+1035211</f>
        <v>2639099</v>
      </c>
      <c r="H540" s="15" t="s">
        <v>239</v>
      </c>
      <c r="I540" s="98" t="str">
        <f>IFERROR(VLOOKUP(H540,[5]Listas!$B$124:$C$141,2,FALSE),"")</f>
        <v>Recursos del Balance - Propios</v>
      </c>
      <c r="J540" s="455"/>
      <c r="K540" s="457"/>
      <c r="L540" s="459"/>
      <c r="M540" s="423"/>
      <c r="N540" s="475"/>
      <c r="O540" s="477"/>
      <c r="P540" s="18" t="s">
        <v>227</v>
      </c>
      <c r="Q540" s="18" t="s">
        <v>341</v>
      </c>
      <c r="R540" s="468"/>
      <c r="S540" s="479"/>
      <c r="T540" s="481"/>
      <c r="U540" s="153">
        <f>+G540</f>
        <v>2639099</v>
      </c>
      <c r="V540" s="153">
        <f>+U540</f>
        <v>2639099</v>
      </c>
      <c r="W540" s="197" t="s">
        <v>49</v>
      </c>
      <c r="X540" s="199" t="s">
        <v>50</v>
      </c>
      <c r="Y540" s="200" t="s">
        <v>51</v>
      </c>
      <c r="Z540" s="202" t="s">
        <v>52</v>
      </c>
      <c r="AA540" s="201" t="s">
        <v>242</v>
      </c>
      <c r="AB540" s="202" t="s">
        <v>54</v>
      </c>
      <c r="AC540" s="203" t="s">
        <v>55</v>
      </c>
      <c r="AD540" s="199" t="s">
        <v>49</v>
      </c>
      <c r="AE540" s="199" t="s">
        <v>46</v>
      </c>
      <c r="AF540" s="204" t="s">
        <v>56</v>
      </c>
      <c r="AG540" s="205" t="s">
        <v>57</v>
      </c>
      <c r="AH540" s="204" t="s">
        <v>58</v>
      </c>
      <c r="AI540" s="204" t="s">
        <v>243</v>
      </c>
      <c r="AJ540" s="204" t="s">
        <v>60</v>
      </c>
      <c r="AK540" s="204" t="s">
        <v>61</v>
      </c>
    </row>
    <row r="541" spans="1:37" s="102" customFormat="1" ht="71.25" hidden="1" customHeight="1">
      <c r="A541" s="194">
        <v>42103</v>
      </c>
      <c r="B541" s="100" t="str">
        <f>IFERROR(VLOOKUP(A541,[5]Listas!$A$91:$B$107,2,FALSE),"")</f>
        <v>MEJORAMIENTO DE LA PRODUCCIÓN, CIRCULACIÓN Y APROPIACIÓN SOCIAL DEL CONOCIMIENTO</v>
      </c>
      <c r="C541" s="195" t="s">
        <v>1264</v>
      </c>
      <c r="D541" s="66" t="s">
        <v>81</v>
      </c>
      <c r="E541" s="66" t="s">
        <v>43</v>
      </c>
      <c r="F541" s="382" t="s">
        <v>136</v>
      </c>
      <c r="G541" s="154">
        <v>5896800</v>
      </c>
      <c r="H541" s="15">
        <v>10.02</v>
      </c>
      <c r="I541" s="97" t="str">
        <f>IFERROR(VLOOKUP(H541,[5]Listas!$B$124:$C$141,2,FALSE),"")</f>
        <v>Aportes de la Nacion - Inversion</v>
      </c>
      <c r="J541" s="329" t="s">
        <v>1054</v>
      </c>
      <c r="K541" s="341" t="s">
        <v>49</v>
      </c>
      <c r="L541" s="325"/>
      <c r="M541" s="326" t="str">
        <f>"INV-"&amp;A541&amp;"-"&amp;J541</f>
        <v>INV-42103-76</v>
      </c>
      <c r="N541" s="50" t="s">
        <v>84</v>
      </c>
      <c r="O541" s="293" t="s">
        <v>1526</v>
      </c>
      <c r="P541" s="18" t="s">
        <v>227</v>
      </c>
      <c r="Q541" s="18" t="s">
        <v>341</v>
      </c>
      <c r="R541" s="243">
        <v>5</v>
      </c>
      <c r="S541" s="327" t="s">
        <v>47</v>
      </c>
      <c r="T541" s="324" t="s">
        <v>186</v>
      </c>
      <c r="U541" s="153">
        <f>+G541</f>
        <v>5896800</v>
      </c>
      <c r="V541" s="153">
        <f>+U541</f>
        <v>5896800</v>
      </c>
      <c r="W541" s="197" t="s">
        <v>49</v>
      </c>
      <c r="X541" s="199" t="s">
        <v>50</v>
      </c>
      <c r="Y541" s="200" t="s">
        <v>51</v>
      </c>
      <c r="Z541" s="202" t="s">
        <v>52</v>
      </c>
      <c r="AA541" s="201" t="s">
        <v>242</v>
      </c>
      <c r="AB541" s="202" t="s">
        <v>54</v>
      </c>
      <c r="AC541" s="203" t="s">
        <v>55</v>
      </c>
      <c r="AD541" s="199" t="s">
        <v>49</v>
      </c>
      <c r="AE541" s="199" t="s">
        <v>46</v>
      </c>
      <c r="AF541" s="204" t="s">
        <v>56</v>
      </c>
      <c r="AG541" s="205" t="s">
        <v>57</v>
      </c>
      <c r="AH541" s="204" t="s">
        <v>58</v>
      </c>
      <c r="AI541" s="204" t="s">
        <v>243</v>
      </c>
      <c r="AJ541" s="204" t="s">
        <v>60</v>
      </c>
      <c r="AK541" s="204" t="s">
        <v>61</v>
      </c>
    </row>
    <row r="542" spans="1:37" s="102" customFormat="1" ht="51" hidden="1" customHeight="1">
      <c r="A542" s="206">
        <v>42103</v>
      </c>
      <c r="B542" s="208" t="str">
        <f>IFERROR(VLOOKUP(A542,[5]Listas!$A$91:$B$107,2,FALSE),"")</f>
        <v>MEJORAMIENTO DE LA PRODUCCIÓN, CIRCULACIÓN Y APROPIACIÓN SOCIAL DEL CONOCIMIENTO</v>
      </c>
      <c r="C542" s="208" t="s">
        <v>1264</v>
      </c>
      <c r="D542" s="66" t="s">
        <v>81</v>
      </c>
      <c r="E542" s="66" t="s">
        <v>1265</v>
      </c>
      <c r="F542" s="382" t="s">
        <v>97</v>
      </c>
      <c r="G542" s="154">
        <v>15000000</v>
      </c>
      <c r="H542" s="22">
        <v>10.02</v>
      </c>
      <c r="I542" s="98" t="str">
        <f>IFERROR(VLOOKUP(H542,[5]Listas!$B$124:$C$141,2,FALSE),"")</f>
        <v>Aportes de la Nacion - Inversion</v>
      </c>
      <c r="J542" s="23" t="s">
        <v>1055</v>
      </c>
      <c r="K542" s="196" t="s">
        <v>46</v>
      </c>
      <c r="L542" s="186"/>
      <c r="M542" s="105" t="str">
        <f>"INV-"&amp;A542&amp;"-"&amp;J542</f>
        <v>INV-42103-77</v>
      </c>
      <c r="N542" s="209">
        <v>80111600</v>
      </c>
      <c r="O542" s="212" t="s">
        <v>250</v>
      </c>
      <c r="P542" s="18" t="s">
        <v>227</v>
      </c>
      <c r="Q542" s="18" t="s">
        <v>341</v>
      </c>
      <c r="R542" s="317">
        <v>5</v>
      </c>
      <c r="S542" s="244" t="s">
        <v>47</v>
      </c>
      <c r="T542" s="245" t="s">
        <v>186</v>
      </c>
      <c r="U542" s="153">
        <f>+G542</f>
        <v>15000000</v>
      </c>
      <c r="V542" s="153">
        <f t="shared" ref="V542:V548" si="21">+U542</f>
        <v>15000000</v>
      </c>
      <c r="W542" s="197" t="s">
        <v>49</v>
      </c>
      <c r="X542" s="199" t="s">
        <v>50</v>
      </c>
      <c r="Y542" s="200" t="s">
        <v>51</v>
      </c>
      <c r="Z542" s="202" t="s">
        <v>52</v>
      </c>
      <c r="AA542" s="201" t="s">
        <v>242</v>
      </c>
      <c r="AB542" s="202" t="s">
        <v>54</v>
      </c>
      <c r="AC542" s="203" t="s">
        <v>55</v>
      </c>
      <c r="AD542" s="199" t="s">
        <v>49</v>
      </c>
      <c r="AE542" s="199" t="s">
        <v>46</v>
      </c>
      <c r="AF542" s="204" t="s">
        <v>56</v>
      </c>
      <c r="AG542" s="205" t="s">
        <v>57</v>
      </c>
      <c r="AH542" s="204" t="s">
        <v>58</v>
      </c>
      <c r="AI542" s="204" t="s">
        <v>243</v>
      </c>
      <c r="AJ542" s="204" t="s">
        <v>60</v>
      </c>
      <c r="AK542" s="204" t="s">
        <v>61</v>
      </c>
    </row>
    <row r="543" spans="1:37" s="102" customFormat="1" ht="51" hidden="1" customHeight="1">
      <c r="A543" s="206">
        <v>42103</v>
      </c>
      <c r="B543" s="208" t="str">
        <f>IFERROR(VLOOKUP(A543,[5]Listas!$A$91:$B$107,2,FALSE),"")</f>
        <v>MEJORAMIENTO DE LA PRODUCCIÓN, CIRCULACIÓN Y APROPIACIÓN SOCIAL DEL CONOCIMIENTO</v>
      </c>
      <c r="C543" s="208" t="s">
        <v>1264</v>
      </c>
      <c r="D543" s="66" t="s">
        <v>81</v>
      </c>
      <c r="E543" s="66" t="s">
        <v>1265</v>
      </c>
      <c r="F543" s="382" t="s">
        <v>97</v>
      </c>
      <c r="G543" s="154">
        <v>6000000</v>
      </c>
      <c r="H543" s="22">
        <v>10.02</v>
      </c>
      <c r="I543" s="98" t="str">
        <f>IFERROR(VLOOKUP(H543,[5]Listas!$B$124:$C$141,2,FALSE),"")</f>
        <v>Aportes de la Nacion - Inversion</v>
      </c>
      <c r="J543" s="23" t="s">
        <v>1056</v>
      </c>
      <c r="K543" s="196" t="s">
        <v>46</v>
      </c>
      <c r="L543" s="186"/>
      <c r="M543" s="105" t="str">
        <f>"INV-"&amp;A543&amp;"-"&amp;J543</f>
        <v>INV-42103-78</v>
      </c>
      <c r="N543" s="209">
        <v>80111600</v>
      </c>
      <c r="O543" s="212" t="s">
        <v>1527</v>
      </c>
      <c r="P543" s="18" t="s">
        <v>227</v>
      </c>
      <c r="Q543" s="18" t="s">
        <v>341</v>
      </c>
      <c r="R543" s="317">
        <v>5</v>
      </c>
      <c r="S543" s="328" t="s">
        <v>47</v>
      </c>
      <c r="T543" s="245" t="s">
        <v>186</v>
      </c>
      <c r="U543" s="153">
        <f>+G543</f>
        <v>6000000</v>
      </c>
      <c r="V543" s="153">
        <f t="shared" si="21"/>
        <v>6000000</v>
      </c>
      <c r="W543" s="197" t="s">
        <v>49</v>
      </c>
      <c r="X543" s="199" t="s">
        <v>50</v>
      </c>
      <c r="Y543" s="200" t="s">
        <v>51</v>
      </c>
      <c r="Z543" s="202" t="s">
        <v>52</v>
      </c>
      <c r="AA543" s="201" t="s">
        <v>242</v>
      </c>
      <c r="AB543" s="202" t="s">
        <v>54</v>
      </c>
      <c r="AC543" s="203" t="s">
        <v>55</v>
      </c>
      <c r="AD543" s="199" t="s">
        <v>49</v>
      </c>
      <c r="AE543" s="199" t="s">
        <v>46</v>
      </c>
      <c r="AF543" s="204" t="s">
        <v>56</v>
      </c>
      <c r="AG543" s="205" t="s">
        <v>57</v>
      </c>
      <c r="AH543" s="204" t="s">
        <v>58</v>
      </c>
      <c r="AI543" s="204" t="s">
        <v>243</v>
      </c>
      <c r="AJ543" s="204" t="s">
        <v>60</v>
      </c>
      <c r="AK543" s="204" t="s">
        <v>61</v>
      </c>
    </row>
    <row r="544" spans="1:37" s="102" customFormat="1" ht="51" hidden="1" customHeight="1">
      <c r="A544" s="232">
        <v>42103</v>
      </c>
      <c r="B544" s="233" t="s">
        <v>1386</v>
      </c>
      <c r="C544" s="233" t="s">
        <v>1264</v>
      </c>
      <c r="D544" s="234" t="s">
        <v>81</v>
      </c>
      <c r="E544" s="234" t="s">
        <v>43</v>
      </c>
      <c r="F544" s="389" t="s">
        <v>258</v>
      </c>
      <c r="G544" s="154">
        <f>8800000</f>
        <v>8800000</v>
      </c>
      <c r="H544" s="15" t="s">
        <v>287</v>
      </c>
      <c r="I544" s="98" t="str">
        <f>IFERROR(VLOOKUP(H544,[5]Listas!$B$124:$C$141,2,FALSE),"")</f>
        <v>Recursos del Balance - Aportes Nación Inversion</v>
      </c>
      <c r="J544" s="454" t="s">
        <v>1057</v>
      </c>
      <c r="K544" s="456" t="s">
        <v>49</v>
      </c>
      <c r="L544" s="458"/>
      <c r="M544" s="421" t="str">
        <f>"INV-"&amp;A544&amp;"-"&amp;J544</f>
        <v>INV-42103-79</v>
      </c>
      <c r="N544" s="485" t="s">
        <v>84</v>
      </c>
      <c r="O544" s="487" t="s">
        <v>1528</v>
      </c>
      <c r="P544" s="18" t="s">
        <v>227</v>
      </c>
      <c r="Q544" s="18" t="s">
        <v>341</v>
      </c>
      <c r="R544" s="467">
        <v>5</v>
      </c>
      <c r="S544" s="197" t="s">
        <v>47</v>
      </c>
      <c r="T544" s="198" t="s">
        <v>186</v>
      </c>
      <c r="U544" s="153">
        <f>+G544</f>
        <v>8800000</v>
      </c>
      <c r="V544" s="153">
        <f t="shared" si="21"/>
        <v>8800000</v>
      </c>
      <c r="W544" s="197" t="s">
        <v>49</v>
      </c>
      <c r="X544" s="199" t="s">
        <v>50</v>
      </c>
      <c r="Y544" s="390" t="s">
        <v>51</v>
      </c>
      <c r="Z544" s="391" t="s">
        <v>52</v>
      </c>
      <c r="AA544" s="392" t="s">
        <v>242</v>
      </c>
      <c r="AB544" s="391" t="s">
        <v>54</v>
      </c>
      <c r="AC544" s="393" t="s">
        <v>55</v>
      </c>
      <c r="AD544" s="199" t="s">
        <v>49</v>
      </c>
      <c r="AE544" s="199" t="s">
        <v>46</v>
      </c>
      <c r="AF544" s="204" t="s">
        <v>56</v>
      </c>
      <c r="AG544" s="205" t="s">
        <v>57</v>
      </c>
      <c r="AH544" s="204" t="s">
        <v>58</v>
      </c>
      <c r="AI544" s="204" t="s">
        <v>243</v>
      </c>
      <c r="AJ544" s="204" t="s">
        <v>60</v>
      </c>
      <c r="AK544" s="204" t="s">
        <v>61</v>
      </c>
    </row>
    <row r="545" spans="1:37" s="102" customFormat="1" ht="51" hidden="1" customHeight="1">
      <c r="A545" s="232">
        <v>42103</v>
      </c>
      <c r="B545" s="233" t="s">
        <v>1386</v>
      </c>
      <c r="C545" s="233" t="s">
        <v>1264</v>
      </c>
      <c r="D545" s="234" t="s">
        <v>81</v>
      </c>
      <c r="E545" s="234" t="s">
        <v>43</v>
      </c>
      <c r="F545" s="389" t="s">
        <v>258</v>
      </c>
      <c r="G545" s="154">
        <v>4000000</v>
      </c>
      <c r="H545" s="15">
        <v>10.02</v>
      </c>
      <c r="I545" s="98" t="str">
        <f>IFERROR(VLOOKUP(H545,[5]Listas!$B$124:$C$141,2,FALSE),"")</f>
        <v>Aportes de la Nacion - Inversion</v>
      </c>
      <c r="J545" s="482"/>
      <c r="K545" s="483"/>
      <c r="L545" s="484"/>
      <c r="M545" s="422"/>
      <c r="N545" s="486"/>
      <c r="O545" s="488"/>
      <c r="P545" s="18" t="s">
        <v>227</v>
      </c>
      <c r="Q545" s="18" t="s">
        <v>341</v>
      </c>
      <c r="R545" s="489"/>
      <c r="S545" s="197" t="s">
        <v>47</v>
      </c>
      <c r="T545" s="198" t="s">
        <v>186</v>
      </c>
      <c r="U545" s="153">
        <f>+G545</f>
        <v>4000000</v>
      </c>
      <c r="V545" s="153">
        <f t="shared" si="21"/>
        <v>4000000</v>
      </c>
      <c r="W545" s="197" t="s">
        <v>49</v>
      </c>
      <c r="X545" s="199" t="s">
        <v>50</v>
      </c>
      <c r="Y545" s="390" t="s">
        <v>51</v>
      </c>
      <c r="Z545" s="391" t="s">
        <v>52</v>
      </c>
      <c r="AA545" s="392" t="s">
        <v>242</v>
      </c>
      <c r="AB545" s="391" t="s">
        <v>54</v>
      </c>
      <c r="AC545" s="393" t="s">
        <v>55</v>
      </c>
      <c r="AD545" s="199" t="s">
        <v>49</v>
      </c>
      <c r="AE545" s="199" t="s">
        <v>46</v>
      </c>
      <c r="AF545" s="204" t="s">
        <v>56</v>
      </c>
      <c r="AG545" s="205" t="s">
        <v>57</v>
      </c>
      <c r="AH545" s="204" t="s">
        <v>58</v>
      </c>
      <c r="AI545" s="204" t="s">
        <v>243</v>
      </c>
      <c r="AJ545" s="204" t="s">
        <v>60</v>
      </c>
      <c r="AK545" s="204" t="s">
        <v>61</v>
      </c>
    </row>
    <row r="546" spans="1:37" s="102" customFormat="1" ht="51" hidden="1" customHeight="1">
      <c r="A546" s="246">
        <v>42103</v>
      </c>
      <c r="B546" s="247" t="str">
        <f>IFERROR(VLOOKUP(A546,[5]Listas!$A$91:$B$107,2,FALSE),"")</f>
        <v>MEJORAMIENTO DE LA PRODUCCIÓN, CIRCULACIÓN Y APROPIACIÓN SOCIAL DEL CONOCIMIENTO</v>
      </c>
      <c r="C546" s="247" t="s">
        <v>1264</v>
      </c>
      <c r="D546" s="292" t="s">
        <v>81</v>
      </c>
      <c r="E546" s="292" t="s">
        <v>43</v>
      </c>
      <c r="F546" s="383" t="s">
        <v>258</v>
      </c>
      <c r="G546" s="258">
        <f>800000</f>
        <v>800000</v>
      </c>
      <c r="H546" s="222" t="s">
        <v>239</v>
      </c>
      <c r="I546" s="248" t="str">
        <f>IFERROR(VLOOKUP(H546,[5]Listas!$B$124:$C$141,2,FALSE),"")</f>
        <v>Recursos del Balance - Propios</v>
      </c>
      <c r="J546" s="482"/>
      <c r="K546" s="483"/>
      <c r="L546" s="484"/>
      <c r="M546" s="422"/>
      <c r="N546" s="486"/>
      <c r="O546" s="488"/>
      <c r="P546" s="18" t="s">
        <v>227</v>
      </c>
      <c r="Q546" s="18" t="s">
        <v>341</v>
      </c>
      <c r="R546" s="489"/>
      <c r="S546" s="327" t="s">
        <v>47</v>
      </c>
      <c r="T546" s="249" t="s">
        <v>186</v>
      </c>
      <c r="U546" s="250">
        <f>+G546</f>
        <v>800000</v>
      </c>
      <c r="V546" s="250">
        <f t="shared" si="21"/>
        <v>800000</v>
      </c>
      <c r="W546" s="327" t="s">
        <v>49</v>
      </c>
      <c r="X546" s="251" t="s">
        <v>50</v>
      </c>
      <c r="Y546" s="252" t="s">
        <v>51</v>
      </c>
      <c r="Z546" s="254" t="s">
        <v>52</v>
      </c>
      <c r="AA546" s="253" t="s">
        <v>242</v>
      </c>
      <c r="AB546" s="254" t="s">
        <v>54</v>
      </c>
      <c r="AC546" s="255" t="s">
        <v>55</v>
      </c>
      <c r="AD546" s="251" t="s">
        <v>49</v>
      </c>
      <c r="AE546" s="251" t="s">
        <v>46</v>
      </c>
      <c r="AF546" s="256" t="s">
        <v>56</v>
      </c>
      <c r="AG546" s="323" t="s">
        <v>57</v>
      </c>
      <c r="AH546" s="256" t="s">
        <v>58</v>
      </c>
      <c r="AI546" s="256" t="s">
        <v>243</v>
      </c>
      <c r="AJ546" s="256" t="s">
        <v>60</v>
      </c>
      <c r="AK546" s="256" t="s">
        <v>61</v>
      </c>
    </row>
    <row r="547" spans="1:37" s="102" customFormat="1" ht="51" hidden="1" customHeight="1">
      <c r="A547" s="206">
        <v>42103</v>
      </c>
      <c r="B547" s="208" t="str">
        <f>IFERROR(VLOOKUP(A547,[5]Listas!$A$91:$B$107,2,FALSE),"")</f>
        <v>MEJORAMIENTO DE LA PRODUCCIÓN, CIRCULACIÓN Y APROPIACIÓN SOCIAL DEL CONOCIMIENTO</v>
      </c>
      <c r="C547" s="208" t="s">
        <v>1264</v>
      </c>
      <c r="D547" s="66" t="s">
        <v>81</v>
      </c>
      <c r="E547" s="66" t="s">
        <v>43</v>
      </c>
      <c r="F547" s="382" t="s">
        <v>258</v>
      </c>
      <c r="G547" s="259">
        <f>780000+820000</f>
        <v>1600000</v>
      </c>
      <c r="H547" s="15">
        <v>10.02</v>
      </c>
      <c r="I547" s="98" t="str">
        <f>IFERROR(VLOOKUP(H547,[5]Listas!$B$124:$C$141,2,FALSE),"")</f>
        <v>Aportes de la Nacion - Inversion</v>
      </c>
      <c r="J547" s="329" t="s">
        <v>1058</v>
      </c>
      <c r="K547" s="341" t="s">
        <v>49</v>
      </c>
      <c r="L547" s="325"/>
      <c r="M547" s="279" t="str">
        <f>"INV-"&amp;A547&amp;"-"&amp;J547</f>
        <v>INV-42103-80</v>
      </c>
      <c r="N547" s="50" t="s">
        <v>84</v>
      </c>
      <c r="O547" s="272" t="s">
        <v>1529</v>
      </c>
      <c r="P547" s="322" t="s">
        <v>227</v>
      </c>
      <c r="Q547" s="322" t="s">
        <v>341</v>
      </c>
      <c r="R547" s="243">
        <v>5</v>
      </c>
      <c r="S547" s="273" t="s">
        <v>47</v>
      </c>
      <c r="T547" s="274" t="s">
        <v>186</v>
      </c>
      <c r="U547" s="250">
        <f>+G547</f>
        <v>1600000</v>
      </c>
      <c r="V547" s="250">
        <f t="shared" si="21"/>
        <v>1600000</v>
      </c>
      <c r="W547" s="327" t="s">
        <v>49</v>
      </c>
      <c r="X547" s="251" t="s">
        <v>50</v>
      </c>
      <c r="Y547" s="252" t="s">
        <v>51</v>
      </c>
      <c r="Z547" s="254" t="s">
        <v>52</v>
      </c>
      <c r="AA547" s="253" t="s">
        <v>242</v>
      </c>
      <c r="AB547" s="254" t="s">
        <v>54</v>
      </c>
      <c r="AC547" s="255" t="s">
        <v>55</v>
      </c>
      <c r="AD547" s="251" t="s">
        <v>49</v>
      </c>
      <c r="AE547" s="251" t="s">
        <v>46</v>
      </c>
      <c r="AF547" s="256" t="s">
        <v>56</v>
      </c>
      <c r="AG547" s="323" t="s">
        <v>57</v>
      </c>
      <c r="AH547" s="256" t="s">
        <v>58</v>
      </c>
      <c r="AI547" s="256" t="s">
        <v>243</v>
      </c>
      <c r="AJ547" s="256" t="s">
        <v>60</v>
      </c>
      <c r="AK547" s="256" t="s">
        <v>61</v>
      </c>
    </row>
    <row r="548" spans="1:37" s="102" customFormat="1" ht="51" hidden="1" customHeight="1">
      <c r="A548" s="206">
        <v>42103</v>
      </c>
      <c r="B548" s="208" t="str">
        <f>IFERROR(VLOOKUP(A548,[5]Listas!$A$91:$B$107,2,FALSE),"")</f>
        <v>MEJORAMIENTO DE LA PRODUCCIÓN, CIRCULACIÓN Y APROPIACIÓN SOCIAL DEL CONOCIMIENTO</v>
      </c>
      <c r="C548" s="208" t="s">
        <v>1264</v>
      </c>
      <c r="D548" s="66" t="s">
        <v>81</v>
      </c>
      <c r="E548" s="66" t="s">
        <v>43</v>
      </c>
      <c r="F548" s="382" t="s">
        <v>97</v>
      </c>
      <c r="G548" s="154">
        <f>2000000+2196600+1000000</f>
        <v>5196600</v>
      </c>
      <c r="H548" s="15">
        <v>10.02</v>
      </c>
      <c r="I548" s="98" t="str">
        <f>IFERROR(VLOOKUP(H548,[5]Listas!$B$124:$C$141,2,FALSE),"")</f>
        <v>Aportes de la Nacion - Inversion</v>
      </c>
      <c r="J548" s="454" t="s">
        <v>1059</v>
      </c>
      <c r="K548" s="456" t="s">
        <v>49</v>
      </c>
      <c r="L548" s="458"/>
      <c r="M548" s="421" t="str">
        <f t="shared" ref="M548" si="22">"INV-"&amp;A548&amp;"-"&amp;J548</f>
        <v>INV-42103-81</v>
      </c>
      <c r="N548" s="474" t="s">
        <v>84</v>
      </c>
      <c r="O548" s="476" t="s">
        <v>1633</v>
      </c>
      <c r="P548" s="465" t="s">
        <v>232</v>
      </c>
      <c r="Q548" s="465" t="s">
        <v>232</v>
      </c>
      <c r="R548" s="467">
        <v>4</v>
      </c>
      <c r="S548" s="197" t="s">
        <v>47</v>
      </c>
      <c r="T548" s="198" t="s">
        <v>186</v>
      </c>
      <c r="U548" s="153">
        <f>+G548</f>
        <v>5196600</v>
      </c>
      <c r="V548" s="153">
        <f t="shared" si="21"/>
        <v>5196600</v>
      </c>
      <c r="W548" s="197" t="s">
        <v>49</v>
      </c>
      <c r="X548" s="199" t="s">
        <v>50</v>
      </c>
      <c r="Y548" s="200" t="s">
        <v>51</v>
      </c>
      <c r="Z548" s="202" t="s">
        <v>52</v>
      </c>
      <c r="AA548" s="201" t="s">
        <v>242</v>
      </c>
      <c r="AB548" s="202" t="s">
        <v>54</v>
      </c>
      <c r="AC548" s="203" t="s">
        <v>55</v>
      </c>
      <c r="AD548" s="199" t="s">
        <v>49</v>
      </c>
      <c r="AE548" s="199" t="s">
        <v>46</v>
      </c>
      <c r="AF548" s="204" t="s">
        <v>56</v>
      </c>
      <c r="AG548" s="205" t="s">
        <v>57</v>
      </c>
      <c r="AH548" s="204" t="s">
        <v>58</v>
      </c>
      <c r="AI548" s="204" t="s">
        <v>243</v>
      </c>
      <c r="AJ548" s="204" t="s">
        <v>60</v>
      </c>
      <c r="AK548" s="204" t="s">
        <v>61</v>
      </c>
    </row>
    <row r="549" spans="1:37" s="102" customFormat="1" ht="71.25" hidden="1" customHeight="1">
      <c r="A549" s="194">
        <v>42103</v>
      </c>
      <c r="B549" s="100" t="str">
        <f>IFERROR(VLOOKUP(A549,[5]Listas!$A$91:$B$107,2,FALSE),"")</f>
        <v>MEJORAMIENTO DE LA PRODUCCIÓN, CIRCULACIÓN Y APROPIACIÓN SOCIAL DEL CONOCIMIENTO</v>
      </c>
      <c r="C549" s="195" t="s">
        <v>1264</v>
      </c>
      <c r="D549" s="66" t="s">
        <v>81</v>
      </c>
      <c r="E549" s="66" t="s">
        <v>43</v>
      </c>
      <c r="F549" s="382" t="s">
        <v>97</v>
      </c>
      <c r="G549" s="154">
        <v>999</v>
      </c>
      <c r="H549" s="15" t="s">
        <v>239</v>
      </c>
      <c r="I549" s="97" t="str">
        <f>IFERROR(VLOOKUP(H549,[5]Listas!$B$124:$C$141,2,FALSE),"")</f>
        <v>Recursos del Balance - Propios</v>
      </c>
      <c r="J549" s="455"/>
      <c r="K549" s="457"/>
      <c r="L549" s="459"/>
      <c r="M549" s="423"/>
      <c r="N549" s="486"/>
      <c r="O549" s="490"/>
      <c r="P549" s="466"/>
      <c r="Q549" s="466"/>
      <c r="R549" s="468"/>
      <c r="S549" s="197" t="s">
        <v>47</v>
      </c>
      <c r="T549" s="198" t="s">
        <v>186</v>
      </c>
      <c r="U549" s="153">
        <f>+G549</f>
        <v>999</v>
      </c>
      <c r="V549" s="153">
        <f>+U549</f>
        <v>999</v>
      </c>
      <c r="W549" s="197" t="s">
        <v>49</v>
      </c>
      <c r="X549" s="199" t="s">
        <v>50</v>
      </c>
      <c r="Y549" s="200" t="s">
        <v>51</v>
      </c>
      <c r="Z549" s="202" t="s">
        <v>52</v>
      </c>
      <c r="AA549" s="201" t="s">
        <v>242</v>
      </c>
      <c r="AB549" s="202" t="s">
        <v>54</v>
      </c>
      <c r="AC549" s="203" t="s">
        <v>55</v>
      </c>
      <c r="AD549" s="199" t="s">
        <v>49</v>
      </c>
      <c r="AE549" s="199" t="s">
        <v>46</v>
      </c>
      <c r="AF549" s="204" t="s">
        <v>56</v>
      </c>
      <c r="AG549" s="205" t="s">
        <v>57</v>
      </c>
      <c r="AH549" s="204" t="s">
        <v>58</v>
      </c>
      <c r="AI549" s="204" t="s">
        <v>243</v>
      </c>
      <c r="AJ549" s="204" t="s">
        <v>60</v>
      </c>
      <c r="AK549" s="204" t="s">
        <v>61</v>
      </c>
    </row>
    <row r="550" spans="1:37" s="102" customFormat="1" ht="51" hidden="1" customHeight="1">
      <c r="A550" s="206">
        <v>42103</v>
      </c>
      <c r="B550" s="208" t="str">
        <f>IFERROR(VLOOKUP(A550,[5]Listas!$A$91:$B$107,2,FALSE),"")</f>
        <v>MEJORAMIENTO DE LA PRODUCCIÓN, CIRCULACIÓN Y APROPIACIÓN SOCIAL DEL CONOCIMIENTO</v>
      </c>
      <c r="C550" s="208" t="s">
        <v>1264</v>
      </c>
      <c r="D550" s="66" t="s">
        <v>81</v>
      </c>
      <c r="E550" s="66" t="s">
        <v>43</v>
      </c>
      <c r="F550" s="382" t="s">
        <v>258</v>
      </c>
      <c r="G550" s="259">
        <v>1600000</v>
      </c>
      <c r="H550" s="15">
        <v>10.02</v>
      </c>
      <c r="I550" s="98" t="str">
        <f>IFERROR(VLOOKUP(H550,[5]Listas!$B$124:$C$141,2,FALSE),"")</f>
        <v>Aportes de la Nacion - Inversion</v>
      </c>
      <c r="J550" s="23" t="s">
        <v>1060</v>
      </c>
      <c r="K550" s="334" t="s">
        <v>49</v>
      </c>
      <c r="L550" s="325"/>
      <c r="M550" s="279" t="str">
        <f>"INV-"&amp;A550&amp;"-"&amp;J550</f>
        <v>INV-42103-82</v>
      </c>
      <c r="N550" s="50" t="s">
        <v>84</v>
      </c>
      <c r="O550" s="275" t="s">
        <v>1529</v>
      </c>
      <c r="P550" s="276" t="s">
        <v>341</v>
      </c>
      <c r="Q550" s="18" t="s">
        <v>341</v>
      </c>
      <c r="R550" s="19">
        <v>3</v>
      </c>
      <c r="S550" s="197" t="s">
        <v>47</v>
      </c>
      <c r="T550" s="198" t="s">
        <v>186</v>
      </c>
      <c r="U550" s="250">
        <f>+G550</f>
        <v>1600000</v>
      </c>
      <c r="V550" s="250">
        <f t="shared" ref="V550:V560" si="23">+U550</f>
        <v>1600000</v>
      </c>
      <c r="W550" s="327" t="s">
        <v>49</v>
      </c>
      <c r="X550" s="251" t="s">
        <v>50</v>
      </c>
      <c r="Y550" s="252" t="s">
        <v>51</v>
      </c>
      <c r="Z550" s="254" t="s">
        <v>52</v>
      </c>
      <c r="AA550" s="253" t="s">
        <v>242</v>
      </c>
      <c r="AB550" s="254" t="s">
        <v>54</v>
      </c>
      <c r="AC550" s="255" t="s">
        <v>55</v>
      </c>
      <c r="AD550" s="251" t="s">
        <v>49</v>
      </c>
      <c r="AE550" s="251" t="s">
        <v>46</v>
      </c>
      <c r="AF550" s="256" t="s">
        <v>56</v>
      </c>
      <c r="AG550" s="323" t="s">
        <v>57</v>
      </c>
      <c r="AH550" s="256" t="s">
        <v>58</v>
      </c>
      <c r="AI550" s="256" t="s">
        <v>243</v>
      </c>
      <c r="AJ550" s="256" t="s">
        <v>60</v>
      </c>
      <c r="AK550" s="256" t="s">
        <v>61</v>
      </c>
    </row>
    <row r="551" spans="1:37" s="102" customFormat="1" ht="51" hidden="1" customHeight="1">
      <c r="A551" s="206">
        <v>42103</v>
      </c>
      <c r="B551" s="208" t="str">
        <f>IFERROR(VLOOKUP(A551,[5]Listas!$A$91:$B$107,2,FALSE),"")</f>
        <v>MEJORAMIENTO DE LA PRODUCCIÓN, CIRCULACIÓN Y APROPIACIÓN SOCIAL DEL CONOCIMIENTO</v>
      </c>
      <c r="C551" s="208" t="s">
        <v>1264</v>
      </c>
      <c r="D551" s="66" t="s">
        <v>81</v>
      </c>
      <c r="E551" s="66" t="s">
        <v>43</v>
      </c>
      <c r="F551" s="382" t="s">
        <v>97</v>
      </c>
      <c r="G551" s="154">
        <v>2416097</v>
      </c>
      <c r="H551" s="15">
        <v>10.02</v>
      </c>
      <c r="I551" s="98" t="str">
        <f>IFERROR(VLOOKUP(H551,[5]Listas!$B$124:$C$141,2,FALSE),"")</f>
        <v>Aportes de la Nacion - Inversion</v>
      </c>
      <c r="J551" s="23" t="s">
        <v>1061</v>
      </c>
      <c r="K551" s="342" t="s">
        <v>46</v>
      </c>
      <c r="L551" s="186"/>
      <c r="M551" s="279" t="str">
        <f>"INV-"&amp;A551&amp;"-"&amp;J551</f>
        <v>INV-42103-83</v>
      </c>
      <c r="N551" s="241">
        <v>82121500</v>
      </c>
      <c r="O551" s="17" t="s">
        <v>1588</v>
      </c>
      <c r="P551" s="276" t="s">
        <v>341</v>
      </c>
      <c r="Q551" s="18" t="s">
        <v>341</v>
      </c>
      <c r="R551" s="335">
        <v>5</v>
      </c>
      <c r="S551" s="197" t="s">
        <v>47</v>
      </c>
      <c r="T551" s="198" t="s">
        <v>186</v>
      </c>
      <c r="U551" s="153">
        <f>+G551</f>
        <v>2416097</v>
      </c>
      <c r="V551" s="153">
        <f t="shared" si="23"/>
        <v>2416097</v>
      </c>
      <c r="W551" s="197" t="s">
        <v>49</v>
      </c>
      <c r="X551" s="199" t="s">
        <v>50</v>
      </c>
      <c r="Y551" s="200" t="s">
        <v>51</v>
      </c>
      <c r="Z551" s="202" t="s">
        <v>52</v>
      </c>
      <c r="AA551" s="201" t="s">
        <v>242</v>
      </c>
      <c r="AB551" s="202" t="s">
        <v>54</v>
      </c>
      <c r="AC551" s="203" t="s">
        <v>55</v>
      </c>
      <c r="AD551" s="199" t="s">
        <v>49</v>
      </c>
      <c r="AE551" s="199" t="s">
        <v>46</v>
      </c>
      <c r="AF551" s="204" t="s">
        <v>56</v>
      </c>
      <c r="AG551" s="205" t="s">
        <v>57</v>
      </c>
      <c r="AH551" s="204" t="s">
        <v>58</v>
      </c>
      <c r="AI551" s="204" t="s">
        <v>243</v>
      </c>
      <c r="AJ551" s="204" t="s">
        <v>60</v>
      </c>
      <c r="AK551" s="204" t="s">
        <v>61</v>
      </c>
    </row>
    <row r="552" spans="1:37" s="102" customFormat="1" ht="90" hidden="1" customHeight="1">
      <c r="A552" s="206">
        <v>42103</v>
      </c>
      <c r="B552" s="208" t="str">
        <f>IFERROR(VLOOKUP(A552,[5]Listas!$A$91:$B$107,2,FALSE),"")</f>
        <v>MEJORAMIENTO DE LA PRODUCCIÓN, CIRCULACIÓN Y APROPIACIÓN SOCIAL DEL CONOCIMIENTO</v>
      </c>
      <c r="C552" s="208" t="s">
        <v>1264</v>
      </c>
      <c r="D552" s="66" t="s">
        <v>81</v>
      </c>
      <c r="E552" s="66" t="s">
        <v>43</v>
      </c>
      <c r="F552" s="382" t="s">
        <v>97</v>
      </c>
      <c r="G552" s="154">
        <v>974000</v>
      </c>
      <c r="H552" s="15">
        <v>10.02</v>
      </c>
      <c r="I552" s="98" t="str">
        <f>IFERROR(VLOOKUP(H552,[5]Listas!$B$124:$C$141,2,FALSE),"")</f>
        <v>Aportes de la Nacion - Inversion</v>
      </c>
      <c r="J552" s="23" t="s">
        <v>1062</v>
      </c>
      <c r="K552" s="196" t="s">
        <v>49</v>
      </c>
      <c r="L552" s="186"/>
      <c r="M552" s="105" t="str">
        <f t="shared" ref="M552:M555" si="24">"INV-"&amp;A552&amp;"-"&amp;J552</f>
        <v>INV-42103-84</v>
      </c>
      <c r="N552" s="333" t="s">
        <v>84</v>
      </c>
      <c r="O552" s="330" t="s">
        <v>1589</v>
      </c>
      <c r="P552" s="18" t="s">
        <v>341</v>
      </c>
      <c r="Q552" s="18" t="s">
        <v>341</v>
      </c>
      <c r="R552" s="19">
        <v>5</v>
      </c>
      <c r="S552" s="197" t="s">
        <v>47</v>
      </c>
      <c r="T552" s="198" t="s">
        <v>186</v>
      </c>
      <c r="U552" s="153">
        <f>+G552</f>
        <v>974000</v>
      </c>
      <c r="V552" s="153">
        <f t="shared" si="23"/>
        <v>974000</v>
      </c>
      <c r="W552" s="197" t="s">
        <v>49</v>
      </c>
      <c r="X552" s="199" t="s">
        <v>50</v>
      </c>
      <c r="Y552" s="200" t="s">
        <v>51</v>
      </c>
      <c r="Z552" s="202" t="s">
        <v>52</v>
      </c>
      <c r="AA552" s="201" t="s">
        <v>242</v>
      </c>
      <c r="AB552" s="202" t="s">
        <v>54</v>
      </c>
      <c r="AC552" s="203" t="s">
        <v>55</v>
      </c>
      <c r="AD552" s="199" t="s">
        <v>49</v>
      </c>
      <c r="AE552" s="199" t="s">
        <v>46</v>
      </c>
      <c r="AF552" s="204" t="s">
        <v>56</v>
      </c>
      <c r="AG552" s="205" t="s">
        <v>57</v>
      </c>
      <c r="AH552" s="204" t="s">
        <v>58</v>
      </c>
      <c r="AI552" s="204" t="s">
        <v>243</v>
      </c>
      <c r="AJ552" s="204" t="s">
        <v>60</v>
      </c>
      <c r="AK552" s="204" t="s">
        <v>61</v>
      </c>
    </row>
    <row r="553" spans="1:37" s="102" customFormat="1" ht="90" hidden="1" customHeight="1">
      <c r="A553" s="206">
        <v>42103</v>
      </c>
      <c r="B553" s="208" t="str">
        <f>IFERROR(VLOOKUP(A553,[5]Listas!$A$91:$B$107,2,FALSE),"")</f>
        <v>MEJORAMIENTO DE LA PRODUCCIÓN, CIRCULACIÓN Y APROPIACIÓN SOCIAL DEL CONOCIMIENTO</v>
      </c>
      <c r="C553" s="208" t="s">
        <v>1264</v>
      </c>
      <c r="D553" s="66" t="s">
        <v>81</v>
      </c>
      <c r="E553" s="66" t="s">
        <v>43</v>
      </c>
      <c r="F553" s="382" t="s">
        <v>262</v>
      </c>
      <c r="G553" s="154">
        <v>5834400</v>
      </c>
      <c r="H553" s="15">
        <v>10.02</v>
      </c>
      <c r="I553" s="98" t="str">
        <f>IFERROR(VLOOKUP(H553,[5]Listas!$B$124:$C$141,2,FALSE),"")</f>
        <v>Aportes de la Nacion - Inversion</v>
      </c>
      <c r="J553" s="23" t="s">
        <v>1063</v>
      </c>
      <c r="K553" s="196" t="s">
        <v>46</v>
      </c>
      <c r="L553" s="186"/>
      <c r="M553" s="105" t="str">
        <f t="shared" si="24"/>
        <v>INV-42103-85</v>
      </c>
      <c r="N553" s="333" t="s">
        <v>814</v>
      </c>
      <c r="O553" s="330" t="s">
        <v>1590</v>
      </c>
      <c r="P553" s="18" t="s">
        <v>66</v>
      </c>
      <c r="Q553" s="18" t="s">
        <v>66</v>
      </c>
      <c r="R553" s="19">
        <v>7</v>
      </c>
      <c r="S553" s="197" t="s">
        <v>47</v>
      </c>
      <c r="T553" s="198" t="s">
        <v>186</v>
      </c>
      <c r="U553" s="153">
        <f>+G553</f>
        <v>5834400</v>
      </c>
      <c r="V553" s="153">
        <f t="shared" si="23"/>
        <v>5834400</v>
      </c>
      <c r="W553" s="197" t="s">
        <v>49</v>
      </c>
      <c r="X553" s="199" t="s">
        <v>50</v>
      </c>
      <c r="Y553" s="200" t="s">
        <v>51</v>
      </c>
      <c r="Z553" s="202" t="s">
        <v>52</v>
      </c>
      <c r="AA553" s="201" t="s">
        <v>242</v>
      </c>
      <c r="AB553" s="202" t="s">
        <v>54</v>
      </c>
      <c r="AC553" s="203" t="s">
        <v>55</v>
      </c>
      <c r="AD553" s="199" t="s">
        <v>49</v>
      </c>
      <c r="AE553" s="199" t="s">
        <v>46</v>
      </c>
      <c r="AF553" s="204" t="s">
        <v>56</v>
      </c>
      <c r="AG553" s="205" t="s">
        <v>57</v>
      </c>
      <c r="AH553" s="204" t="s">
        <v>58</v>
      </c>
      <c r="AI553" s="204" t="s">
        <v>243</v>
      </c>
      <c r="AJ553" s="204" t="s">
        <v>60</v>
      </c>
      <c r="AK553" s="204" t="s">
        <v>61</v>
      </c>
    </row>
    <row r="554" spans="1:37" s="102" customFormat="1" ht="90" hidden="1" customHeight="1">
      <c r="A554" s="206">
        <v>42103</v>
      </c>
      <c r="B554" s="208" t="str">
        <f>IFERROR(VLOOKUP(A554,[5]Listas!$A$91:$B$107,2,FALSE),"")</f>
        <v>MEJORAMIENTO DE LA PRODUCCIÓN, CIRCULACIÓN Y APROPIACIÓN SOCIAL DEL CONOCIMIENTO</v>
      </c>
      <c r="C554" s="208" t="s">
        <v>1264</v>
      </c>
      <c r="D554" s="66" t="s">
        <v>81</v>
      </c>
      <c r="E554" s="66" t="s">
        <v>43</v>
      </c>
      <c r="F554" s="382" t="s">
        <v>97</v>
      </c>
      <c r="G554" s="154">
        <v>600000</v>
      </c>
      <c r="H554" s="15">
        <v>10.02</v>
      </c>
      <c r="I554" s="98" t="str">
        <f>IFERROR(VLOOKUP(H554,[5]Listas!$B$124:$C$141,2,FALSE),"")</f>
        <v>Aportes de la Nacion - Inversion</v>
      </c>
      <c r="J554" s="23" t="s">
        <v>1064</v>
      </c>
      <c r="K554" s="196" t="s">
        <v>49</v>
      </c>
      <c r="L554" s="186"/>
      <c r="M554" s="105" t="str">
        <f t="shared" si="24"/>
        <v>INV-42103-86</v>
      </c>
      <c r="N554" s="333" t="s">
        <v>84</v>
      </c>
      <c r="O554" s="330" t="s">
        <v>1612</v>
      </c>
      <c r="P554" s="18" t="s">
        <v>341</v>
      </c>
      <c r="Q554" s="18" t="s">
        <v>232</v>
      </c>
      <c r="R554" s="19">
        <v>2</v>
      </c>
      <c r="S554" s="197" t="s">
        <v>47</v>
      </c>
      <c r="T554" s="198" t="s">
        <v>186</v>
      </c>
      <c r="U554" s="153">
        <f>+G554</f>
        <v>600000</v>
      </c>
      <c r="V554" s="153">
        <f t="shared" si="23"/>
        <v>600000</v>
      </c>
      <c r="W554" s="197" t="s">
        <v>49</v>
      </c>
      <c r="X554" s="199" t="s">
        <v>50</v>
      </c>
      <c r="Y554" s="200" t="s">
        <v>51</v>
      </c>
      <c r="Z554" s="202" t="s">
        <v>52</v>
      </c>
      <c r="AA554" s="201" t="s">
        <v>242</v>
      </c>
      <c r="AB554" s="202" t="s">
        <v>54</v>
      </c>
      <c r="AC554" s="203" t="s">
        <v>55</v>
      </c>
      <c r="AD554" s="199" t="s">
        <v>49</v>
      </c>
      <c r="AE554" s="199" t="s">
        <v>46</v>
      </c>
      <c r="AF554" s="204" t="s">
        <v>56</v>
      </c>
      <c r="AG554" s="205" t="s">
        <v>57</v>
      </c>
      <c r="AH554" s="204" t="s">
        <v>58</v>
      </c>
      <c r="AI554" s="204" t="s">
        <v>243</v>
      </c>
      <c r="AJ554" s="204" t="s">
        <v>60</v>
      </c>
      <c r="AK554" s="204" t="s">
        <v>61</v>
      </c>
    </row>
    <row r="555" spans="1:37" s="102" customFormat="1" ht="51" hidden="1" customHeight="1">
      <c r="A555" s="206">
        <v>42103</v>
      </c>
      <c r="B555" s="208" t="str">
        <f>IFERROR(VLOOKUP(A555,[5]Listas!$A$91:$B$107,2,FALSE),"")</f>
        <v>MEJORAMIENTO DE LA PRODUCCIÓN, CIRCULACIÓN Y APROPIACIÓN SOCIAL DEL CONOCIMIENTO</v>
      </c>
      <c r="C555" s="208" t="s">
        <v>1264</v>
      </c>
      <c r="D555" s="66" t="s">
        <v>81</v>
      </c>
      <c r="E555" s="66" t="s">
        <v>43</v>
      </c>
      <c r="F555" s="382" t="s">
        <v>97</v>
      </c>
      <c r="G555" s="154">
        <v>1294350</v>
      </c>
      <c r="H555" s="15">
        <v>10.02</v>
      </c>
      <c r="I555" s="98" t="str">
        <f>IFERROR(VLOOKUP(H555,[5]Listas!$B$124:$C$141,2,FALSE),"")</f>
        <v>Aportes de la Nacion - Inversion</v>
      </c>
      <c r="J555" s="454" t="s">
        <v>1065</v>
      </c>
      <c r="K555" s="456" t="s">
        <v>46</v>
      </c>
      <c r="L555" s="458"/>
      <c r="M555" s="421" t="str">
        <f t="shared" si="24"/>
        <v>INV-42103-87</v>
      </c>
      <c r="N555" s="460">
        <v>80111600</v>
      </c>
      <c r="O555" s="462" t="s">
        <v>1439</v>
      </c>
      <c r="P555" s="463" t="s">
        <v>232</v>
      </c>
      <c r="Q555" s="465" t="s">
        <v>232</v>
      </c>
      <c r="R555" s="467">
        <v>2</v>
      </c>
      <c r="S555" s="197" t="s">
        <v>47</v>
      </c>
      <c r="T555" s="198" t="s">
        <v>186</v>
      </c>
      <c r="U555" s="153">
        <f>+G555</f>
        <v>1294350</v>
      </c>
      <c r="V555" s="153">
        <f t="shared" si="23"/>
        <v>1294350</v>
      </c>
      <c r="W555" s="197" t="s">
        <v>49</v>
      </c>
      <c r="X555" s="199" t="s">
        <v>50</v>
      </c>
      <c r="Y555" s="200" t="s">
        <v>51</v>
      </c>
      <c r="Z555" s="202" t="s">
        <v>52</v>
      </c>
      <c r="AA555" s="201" t="s">
        <v>242</v>
      </c>
      <c r="AB555" s="202" t="s">
        <v>54</v>
      </c>
      <c r="AC555" s="203" t="s">
        <v>55</v>
      </c>
      <c r="AD555" s="199" t="s">
        <v>49</v>
      </c>
      <c r="AE555" s="199" t="s">
        <v>46</v>
      </c>
      <c r="AF555" s="204" t="s">
        <v>56</v>
      </c>
      <c r="AG555" s="205" t="s">
        <v>57</v>
      </c>
      <c r="AH555" s="204" t="s">
        <v>58</v>
      </c>
      <c r="AI555" s="204" t="s">
        <v>243</v>
      </c>
      <c r="AJ555" s="204" t="s">
        <v>60</v>
      </c>
      <c r="AK555" s="204" t="s">
        <v>61</v>
      </c>
    </row>
    <row r="556" spans="1:37" s="102" customFormat="1" ht="51" hidden="1" customHeight="1">
      <c r="A556" s="321">
        <v>42103</v>
      </c>
      <c r="B556" s="233" t="s">
        <v>1386</v>
      </c>
      <c r="C556" s="233" t="s">
        <v>1264</v>
      </c>
      <c r="D556" s="234" t="s">
        <v>81</v>
      </c>
      <c r="E556" s="234" t="s">
        <v>43</v>
      </c>
      <c r="F556" s="389" t="s">
        <v>97</v>
      </c>
      <c r="G556" s="154">
        <v>1405650</v>
      </c>
      <c r="H556" s="15" t="s">
        <v>287</v>
      </c>
      <c r="I556" s="98" t="str">
        <f>IFERROR(VLOOKUP(H556,[5]Listas!$B$124:$C$141,2,FALSE),"")</f>
        <v>Recursos del Balance - Aportes Nación Inversion</v>
      </c>
      <c r="J556" s="455"/>
      <c r="K556" s="457"/>
      <c r="L556" s="459"/>
      <c r="M556" s="423"/>
      <c r="N556" s="461"/>
      <c r="O556" s="462"/>
      <c r="P556" s="464"/>
      <c r="Q556" s="466"/>
      <c r="R556" s="468"/>
      <c r="S556" s="197" t="s">
        <v>47</v>
      </c>
      <c r="T556" s="198" t="s">
        <v>186</v>
      </c>
      <c r="U556" s="153">
        <f>+G556</f>
        <v>1405650</v>
      </c>
      <c r="V556" s="153">
        <f t="shared" si="23"/>
        <v>1405650</v>
      </c>
      <c r="W556" s="197" t="s">
        <v>49</v>
      </c>
      <c r="X556" s="199" t="s">
        <v>50</v>
      </c>
      <c r="Y556" s="390" t="s">
        <v>51</v>
      </c>
      <c r="Z556" s="391" t="s">
        <v>52</v>
      </c>
      <c r="AA556" s="392" t="s">
        <v>242</v>
      </c>
      <c r="AB556" s="391" t="s">
        <v>54</v>
      </c>
      <c r="AC556" s="393" t="s">
        <v>55</v>
      </c>
      <c r="AD556" s="199" t="s">
        <v>49</v>
      </c>
      <c r="AE556" s="199" t="s">
        <v>46</v>
      </c>
      <c r="AF556" s="204" t="s">
        <v>56</v>
      </c>
      <c r="AG556" s="205" t="s">
        <v>57</v>
      </c>
      <c r="AH556" s="204" t="s">
        <v>58</v>
      </c>
      <c r="AI556" s="204" t="s">
        <v>243</v>
      </c>
      <c r="AJ556" s="204" t="s">
        <v>60</v>
      </c>
      <c r="AK556" s="204" t="s">
        <v>61</v>
      </c>
    </row>
    <row r="557" spans="1:37" s="102" customFormat="1" ht="67.150000000000006" hidden="1" customHeight="1">
      <c r="A557" s="321">
        <v>42103</v>
      </c>
      <c r="B557" s="233" t="s">
        <v>1386</v>
      </c>
      <c r="C557" s="233" t="s">
        <v>1264</v>
      </c>
      <c r="D557" s="234" t="s">
        <v>81</v>
      </c>
      <c r="E557" s="234" t="s">
        <v>43</v>
      </c>
      <c r="F557" s="389" t="s">
        <v>97</v>
      </c>
      <c r="G557" s="154">
        <v>2880000</v>
      </c>
      <c r="H557" s="15" t="s">
        <v>287</v>
      </c>
      <c r="I557" s="98" t="str">
        <f>IFERROR(VLOOKUP(H557,[5]Listas!$B$124:$C$141,2,FALSE),"")</f>
        <v>Recursos del Balance - Aportes Nación Inversion</v>
      </c>
      <c r="J557" s="23" t="s">
        <v>1066</v>
      </c>
      <c r="K557" s="196" t="s">
        <v>46</v>
      </c>
      <c r="L557" s="186"/>
      <c r="M557" s="105" t="str">
        <f t="shared" ref="M557" si="25">"INV-"&amp;A557&amp;"-"&amp;J557</f>
        <v>INV-42103-88</v>
      </c>
      <c r="N557" s="50">
        <v>80111600</v>
      </c>
      <c r="O557" s="67" t="s">
        <v>1392</v>
      </c>
      <c r="P557" s="18" t="s">
        <v>232</v>
      </c>
      <c r="Q557" s="18" t="s">
        <v>232</v>
      </c>
      <c r="R557" s="19">
        <v>2</v>
      </c>
      <c r="S557" s="197" t="s">
        <v>47</v>
      </c>
      <c r="T557" s="198" t="s">
        <v>186</v>
      </c>
      <c r="U557" s="153">
        <f>+G557</f>
        <v>2880000</v>
      </c>
      <c r="V557" s="153">
        <f t="shared" si="23"/>
        <v>2880000</v>
      </c>
      <c r="W557" s="197" t="s">
        <v>49</v>
      </c>
      <c r="X557" s="199" t="s">
        <v>50</v>
      </c>
      <c r="Y557" s="390" t="s">
        <v>51</v>
      </c>
      <c r="Z557" s="391" t="s">
        <v>52</v>
      </c>
      <c r="AA557" s="392" t="s">
        <v>242</v>
      </c>
      <c r="AB557" s="391" t="s">
        <v>54</v>
      </c>
      <c r="AC557" s="393" t="s">
        <v>55</v>
      </c>
      <c r="AD557" s="199" t="s">
        <v>49</v>
      </c>
      <c r="AE557" s="199" t="s">
        <v>46</v>
      </c>
      <c r="AF557" s="204" t="s">
        <v>56</v>
      </c>
      <c r="AG557" s="205" t="s">
        <v>57</v>
      </c>
      <c r="AH557" s="204" t="s">
        <v>58</v>
      </c>
      <c r="AI557" s="204" t="s">
        <v>243</v>
      </c>
      <c r="AJ557" s="204" t="s">
        <v>60</v>
      </c>
      <c r="AK557" s="204" t="s">
        <v>61</v>
      </c>
    </row>
    <row r="558" spans="1:37" s="102" customFormat="1" ht="51" hidden="1" customHeight="1">
      <c r="A558" s="206">
        <v>42103</v>
      </c>
      <c r="B558" s="208" t="str">
        <f>IFERROR(VLOOKUP(A558,[5]Listas!$A$91:$B$107,2,FALSE),"")</f>
        <v>MEJORAMIENTO DE LA PRODUCCIÓN, CIRCULACIÓN Y APROPIACIÓN SOCIAL DEL CONOCIMIENTO</v>
      </c>
      <c r="C558" s="208" t="s">
        <v>1264</v>
      </c>
      <c r="D558" s="66" t="s">
        <v>81</v>
      </c>
      <c r="E558" s="66" t="s">
        <v>43</v>
      </c>
      <c r="F558" s="382" t="s">
        <v>97</v>
      </c>
      <c r="G558" s="154">
        <v>2400000</v>
      </c>
      <c r="H558" s="15" t="s">
        <v>287</v>
      </c>
      <c r="I558" s="98" t="str">
        <f>IFERROR(VLOOKUP(H558,[5]Listas!$B$124:$C$141,2,FALSE),"")</f>
        <v>Recursos del Balance - Aportes Nación Inversion</v>
      </c>
      <c r="J558" s="23" t="s">
        <v>1067</v>
      </c>
      <c r="K558" s="342" t="s">
        <v>46</v>
      </c>
      <c r="L558" s="186"/>
      <c r="M558" s="279" t="str">
        <f>"INV-"&amp;A558&amp;"-"&amp;J558</f>
        <v>INV-42103-89</v>
      </c>
      <c r="N558" s="241">
        <v>82121500</v>
      </c>
      <c r="O558" s="17" t="s">
        <v>1634</v>
      </c>
      <c r="P558" s="18" t="s">
        <v>232</v>
      </c>
      <c r="Q558" s="18" t="s">
        <v>232</v>
      </c>
      <c r="R558" s="335">
        <v>4</v>
      </c>
      <c r="S558" s="197" t="s">
        <v>47</v>
      </c>
      <c r="T558" s="198" t="s">
        <v>186</v>
      </c>
      <c r="U558" s="153">
        <f>+G558</f>
        <v>2400000</v>
      </c>
      <c r="V558" s="153">
        <f t="shared" si="23"/>
        <v>2400000</v>
      </c>
      <c r="W558" s="197" t="s">
        <v>49</v>
      </c>
      <c r="X558" s="199" t="s">
        <v>50</v>
      </c>
      <c r="Y558" s="200" t="s">
        <v>51</v>
      </c>
      <c r="Z558" s="202" t="s">
        <v>52</v>
      </c>
      <c r="AA558" s="201" t="s">
        <v>242</v>
      </c>
      <c r="AB558" s="202" t="s">
        <v>54</v>
      </c>
      <c r="AC558" s="203" t="s">
        <v>55</v>
      </c>
      <c r="AD558" s="199" t="s">
        <v>49</v>
      </c>
      <c r="AE558" s="199" t="s">
        <v>46</v>
      </c>
      <c r="AF558" s="204" t="s">
        <v>56</v>
      </c>
      <c r="AG558" s="205" t="s">
        <v>57</v>
      </c>
      <c r="AH558" s="204" t="s">
        <v>58</v>
      </c>
      <c r="AI558" s="204" t="s">
        <v>243</v>
      </c>
      <c r="AJ558" s="204" t="s">
        <v>60</v>
      </c>
      <c r="AK558" s="204" t="s">
        <v>61</v>
      </c>
    </row>
    <row r="559" spans="1:37" s="102" customFormat="1" ht="51" hidden="1" customHeight="1">
      <c r="A559" s="206">
        <v>42103</v>
      </c>
      <c r="B559" s="208" t="str">
        <f>IFERROR(VLOOKUP(A559,[5]Listas!$A$91:$B$107,2,FALSE),"")</f>
        <v>MEJORAMIENTO DE LA PRODUCCIÓN, CIRCULACIÓN Y APROPIACIÓN SOCIAL DEL CONOCIMIENTO</v>
      </c>
      <c r="C559" s="208" t="s">
        <v>1264</v>
      </c>
      <c r="D559" s="66" t="s">
        <v>81</v>
      </c>
      <c r="E559" s="66" t="s">
        <v>43</v>
      </c>
      <c r="F559" s="382" t="s">
        <v>97</v>
      </c>
      <c r="G559" s="154">
        <v>2200000</v>
      </c>
      <c r="H559" s="15" t="s">
        <v>287</v>
      </c>
      <c r="I559" s="98" t="str">
        <f>IFERROR(VLOOKUP(H559,[5]Listas!$B$124:$C$141,2,FALSE),"")</f>
        <v>Recursos del Balance - Aportes Nación Inversion</v>
      </c>
      <c r="J559" s="23" t="s">
        <v>1068</v>
      </c>
      <c r="K559" s="342" t="s">
        <v>46</v>
      </c>
      <c r="L559" s="186"/>
      <c r="M559" s="279" t="str">
        <f>"INV-"&amp;A559&amp;"-"&amp;J559</f>
        <v>INV-42103-90</v>
      </c>
      <c r="N559" s="50">
        <v>80111600</v>
      </c>
      <c r="O559" s="67" t="s">
        <v>1635</v>
      </c>
      <c r="P559" s="18" t="s">
        <v>232</v>
      </c>
      <c r="Q559" s="18" t="s">
        <v>232</v>
      </c>
      <c r="R559" s="335">
        <v>4</v>
      </c>
      <c r="S559" s="197" t="s">
        <v>47</v>
      </c>
      <c r="T559" s="198" t="s">
        <v>186</v>
      </c>
      <c r="U559" s="153">
        <f>+G559</f>
        <v>2200000</v>
      </c>
      <c r="V559" s="153">
        <f t="shared" si="23"/>
        <v>2200000</v>
      </c>
      <c r="W559" s="197" t="s">
        <v>49</v>
      </c>
      <c r="X559" s="199" t="s">
        <v>50</v>
      </c>
      <c r="Y559" s="200" t="s">
        <v>51</v>
      </c>
      <c r="Z559" s="202" t="s">
        <v>52</v>
      </c>
      <c r="AA559" s="201" t="s">
        <v>242</v>
      </c>
      <c r="AB559" s="202" t="s">
        <v>54</v>
      </c>
      <c r="AC559" s="203" t="s">
        <v>55</v>
      </c>
      <c r="AD559" s="199" t="s">
        <v>49</v>
      </c>
      <c r="AE559" s="199" t="s">
        <v>46</v>
      </c>
      <c r="AF559" s="204" t="s">
        <v>56</v>
      </c>
      <c r="AG559" s="205" t="s">
        <v>57</v>
      </c>
      <c r="AH559" s="204" t="s">
        <v>58</v>
      </c>
      <c r="AI559" s="204" t="s">
        <v>243</v>
      </c>
      <c r="AJ559" s="204" t="s">
        <v>60</v>
      </c>
      <c r="AK559" s="204" t="s">
        <v>61</v>
      </c>
    </row>
    <row r="560" spans="1:37" s="102" customFormat="1" ht="51" customHeight="1">
      <c r="A560" s="232">
        <v>42103</v>
      </c>
      <c r="B560" s="233" t="s">
        <v>1386</v>
      </c>
      <c r="C560" s="233" t="s">
        <v>1264</v>
      </c>
      <c r="D560" s="234" t="s">
        <v>81</v>
      </c>
      <c r="E560" s="234" t="s">
        <v>43</v>
      </c>
      <c r="F560" s="389" t="s">
        <v>97</v>
      </c>
      <c r="G560" s="154">
        <v>14000000</v>
      </c>
      <c r="H560" s="15" t="s">
        <v>287</v>
      </c>
      <c r="I560" s="98" t="str">
        <f>IFERROR(VLOOKUP(H560,[5]Listas!$B$124:$C$141,2,FALSE),"")</f>
        <v>Recursos del Balance - Aportes Nación Inversion</v>
      </c>
      <c r="J560" s="23" t="s">
        <v>1069</v>
      </c>
      <c r="K560" s="196" t="s">
        <v>46</v>
      </c>
      <c r="L560" s="766" t="s">
        <v>1755</v>
      </c>
      <c r="M560" s="105" t="str">
        <f t="shared" ref="M560" si="26">"INV-"&amp;A560&amp;"-"&amp;J560</f>
        <v>INV-42103-91</v>
      </c>
      <c r="N560" s="50">
        <v>80111600</v>
      </c>
      <c r="O560" s="67" t="s">
        <v>1754</v>
      </c>
      <c r="P560" s="18" t="s">
        <v>1660</v>
      </c>
      <c r="Q560" s="18" t="s">
        <v>1660</v>
      </c>
      <c r="R560" s="19">
        <v>2</v>
      </c>
      <c r="S560" s="197" t="s">
        <v>47</v>
      </c>
      <c r="T560" s="198" t="s">
        <v>186</v>
      </c>
      <c r="U560" s="153">
        <f>+G560</f>
        <v>14000000</v>
      </c>
      <c r="V560" s="153">
        <f t="shared" si="23"/>
        <v>14000000</v>
      </c>
      <c r="W560" s="197" t="s">
        <v>49</v>
      </c>
      <c r="X560" s="199" t="s">
        <v>50</v>
      </c>
      <c r="Y560" s="390" t="s">
        <v>51</v>
      </c>
      <c r="Z560" s="391" t="s">
        <v>52</v>
      </c>
      <c r="AA560" s="392" t="s">
        <v>242</v>
      </c>
      <c r="AB560" s="391" t="s">
        <v>54</v>
      </c>
      <c r="AC560" s="393" t="s">
        <v>55</v>
      </c>
      <c r="AD560" s="199" t="s">
        <v>49</v>
      </c>
      <c r="AE560" s="199" t="s">
        <v>46</v>
      </c>
      <c r="AF560" s="204" t="s">
        <v>56</v>
      </c>
      <c r="AG560" s="205" t="s">
        <v>57</v>
      </c>
      <c r="AH560" s="204" t="s">
        <v>58</v>
      </c>
      <c r="AI560" s="204" t="s">
        <v>243</v>
      </c>
      <c r="AJ560" s="204" t="s">
        <v>60</v>
      </c>
      <c r="AK560" s="204" t="s">
        <v>61</v>
      </c>
    </row>
    <row r="561" spans="1:37" s="102" customFormat="1" ht="51" hidden="1" customHeight="1">
      <c r="A561" s="206">
        <v>44101</v>
      </c>
      <c r="B561" s="208" t="s">
        <v>277</v>
      </c>
      <c r="C561" s="208" t="s">
        <v>1530</v>
      </c>
      <c r="D561" s="66" t="s">
        <v>278</v>
      </c>
      <c r="E561" s="66" t="s">
        <v>43</v>
      </c>
      <c r="F561" s="67" t="s">
        <v>279</v>
      </c>
      <c r="G561" s="259">
        <v>284700000</v>
      </c>
      <c r="H561" s="15">
        <v>17</v>
      </c>
      <c r="I561" s="98" t="s">
        <v>1531</v>
      </c>
      <c r="J561" s="23">
        <v>1</v>
      </c>
      <c r="K561" s="342" t="s">
        <v>281</v>
      </c>
      <c r="L561" s="186"/>
      <c r="M561" s="105" t="s">
        <v>1532</v>
      </c>
      <c r="N561" s="241" t="s">
        <v>59</v>
      </c>
      <c r="O561" s="66" t="s">
        <v>1533</v>
      </c>
      <c r="P561" s="18" t="s">
        <v>65</v>
      </c>
      <c r="Q561" s="18" t="s">
        <v>65</v>
      </c>
      <c r="R561" s="19" t="s">
        <v>178</v>
      </c>
      <c r="S561" s="197" t="s">
        <v>178</v>
      </c>
      <c r="T561" s="260" t="s">
        <v>178</v>
      </c>
      <c r="U561" s="261">
        <v>284700000</v>
      </c>
      <c r="V561" s="261">
        <v>284700000</v>
      </c>
      <c r="W561" s="197" t="s">
        <v>49</v>
      </c>
      <c r="X561" s="197" t="s">
        <v>50</v>
      </c>
      <c r="Y561" s="22" t="s">
        <v>282</v>
      </c>
      <c r="Z561" s="262" t="s">
        <v>52</v>
      </c>
      <c r="AA561" s="263" t="s">
        <v>53</v>
      </c>
      <c r="AB561" s="264" t="s">
        <v>283</v>
      </c>
      <c r="AC561" s="265" t="s">
        <v>55</v>
      </c>
      <c r="AD561" s="197" t="s">
        <v>49</v>
      </c>
      <c r="AE561" s="197" t="s">
        <v>46</v>
      </c>
      <c r="AF561" s="205" t="s">
        <v>56</v>
      </c>
      <c r="AG561" s="205" t="s">
        <v>57</v>
      </c>
      <c r="AH561" s="205" t="s">
        <v>58</v>
      </c>
      <c r="AI561" s="256" t="s">
        <v>59</v>
      </c>
      <c r="AJ561" s="256" t="s">
        <v>60</v>
      </c>
      <c r="AK561" s="256" t="s">
        <v>61</v>
      </c>
    </row>
    <row r="562" spans="1:37" s="102" customFormat="1" ht="51" hidden="1" customHeight="1">
      <c r="A562" s="206">
        <v>44101</v>
      </c>
      <c r="B562" s="208" t="s">
        <v>277</v>
      </c>
      <c r="C562" s="208" t="s">
        <v>1530</v>
      </c>
      <c r="D562" s="66" t="s">
        <v>278</v>
      </c>
      <c r="E562" s="66" t="s">
        <v>43</v>
      </c>
      <c r="F562" s="67" t="s">
        <v>279</v>
      </c>
      <c r="G562" s="259">
        <v>284700000</v>
      </c>
      <c r="H562" s="15">
        <v>17</v>
      </c>
      <c r="I562" s="98" t="s">
        <v>1531</v>
      </c>
      <c r="J562" s="23">
        <v>2</v>
      </c>
      <c r="K562" s="342" t="s">
        <v>281</v>
      </c>
      <c r="L562" s="186"/>
      <c r="M562" s="105" t="s">
        <v>1534</v>
      </c>
      <c r="N562" s="241" t="s">
        <v>59</v>
      </c>
      <c r="O562" s="66" t="s">
        <v>1535</v>
      </c>
      <c r="P562" s="18" t="s">
        <v>232</v>
      </c>
      <c r="Q562" s="18" t="s">
        <v>232</v>
      </c>
      <c r="R562" s="19" t="s">
        <v>178</v>
      </c>
      <c r="S562" s="197" t="s">
        <v>178</v>
      </c>
      <c r="T562" s="260" t="s">
        <v>178</v>
      </c>
      <c r="U562" s="261">
        <v>284700000</v>
      </c>
      <c r="V562" s="261">
        <v>284700000</v>
      </c>
      <c r="W562" s="197" t="s">
        <v>49</v>
      </c>
      <c r="X562" s="197" t="s">
        <v>50</v>
      </c>
      <c r="Y562" s="22" t="s">
        <v>282</v>
      </c>
      <c r="Z562" s="262" t="s">
        <v>52</v>
      </c>
      <c r="AA562" s="263" t="s">
        <v>53</v>
      </c>
      <c r="AB562" s="264" t="s">
        <v>283</v>
      </c>
      <c r="AC562" s="265" t="s">
        <v>55</v>
      </c>
      <c r="AD562" s="197" t="s">
        <v>49</v>
      </c>
      <c r="AE562" s="197" t="s">
        <v>46</v>
      </c>
      <c r="AF562" s="205" t="s">
        <v>56</v>
      </c>
      <c r="AG562" s="205" t="s">
        <v>57</v>
      </c>
      <c r="AH562" s="205" t="s">
        <v>58</v>
      </c>
      <c r="AI562" s="256" t="s">
        <v>59</v>
      </c>
      <c r="AJ562" s="256" t="s">
        <v>60</v>
      </c>
      <c r="AK562" s="256" t="s">
        <v>61</v>
      </c>
    </row>
    <row r="563" spans="1:37" s="102" customFormat="1" ht="51" hidden="1" customHeight="1">
      <c r="A563" s="206">
        <v>44101</v>
      </c>
      <c r="B563" s="208" t="s">
        <v>277</v>
      </c>
      <c r="C563" s="208" t="s">
        <v>1536</v>
      </c>
      <c r="D563" s="66" t="s">
        <v>278</v>
      </c>
      <c r="E563" s="66" t="s">
        <v>43</v>
      </c>
      <c r="F563" s="67" t="s">
        <v>279</v>
      </c>
      <c r="G563" s="259">
        <v>307476000</v>
      </c>
      <c r="H563" s="15">
        <v>17</v>
      </c>
      <c r="I563" s="98" t="s">
        <v>1531</v>
      </c>
      <c r="J563" s="23">
        <v>3</v>
      </c>
      <c r="K563" s="342" t="s">
        <v>281</v>
      </c>
      <c r="L563" s="186"/>
      <c r="M563" s="105" t="s">
        <v>1537</v>
      </c>
      <c r="N563" s="241" t="s">
        <v>178</v>
      </c>
      <c r="O563" s="66" t="s">
        <v>1538</v>
      </c>
      <c r="P563" s="18" t="s">
        <v>71</v>
      </c>
      <c r="Q563" s="18" t="s">
        <v>71</v>
      </c>
      <c r="R563" s="19" t="s">
        <v>178</v>
      </c>
      <c r="S563" s="197" t="s">
        <v>178</v>
      </c>
      <c r="T563" s="260" t="s">
        <v>178</v>
      </c>
      <c r="U563" s="261">
        <v>307476000</v>
      </c>
      <c r="V563" s="261">
        <v>307476000</v>
      </c>
      <c r="W563" s="197" t="s">
        <v>49</v>
      </c>
      <c r="X563" s="197" t="s">
        <v>50</v>
      </c>
      <c r="Y563" s="22" t="s">
        <v>282</v>
      </c>
      <c r="Z563" s="262" t="s">
        <v>52</v>
      </c>
      <c r="AA563" s="263" t="s">
        <v>53</v>
      </c>
      <c r="AB563" s="264" t="s">
        <v>112</v>
      </c>
      <c r="AC563" s="265" t="s">
        <v>55</v>
      </c>
      <c r="AD563" s="197" t="s">
        <v>49</v>
      </c>
      <c r="AE563" s="197" t="s">
        <v>46</v>
      </c>
      <c r="AF563" s="205" t="s">
        <v>56</v>
      </c>
      <c r="AG563" s="205" t="s">
        <v>57</v>
      </c>
      <c r="AH563" s="205" t="s">
        <v>58</v>
      </c>
      <c r="AI563" s="256" t="s">
        <v>59</v>
      </c>
      <c r="AJ563" s="256" t="s">
        <v>60</v>
      </c>
      <c r="AK563" s="256" t="s">
        <v>61</v>
      </c>
    </row>
    <row r="564" spans="1:37" s="102" customFormat="1" ht="51" hidden="1" customHeight="1">
      <c r="A564" s="206">
        <v>44101</v>
      </c>
      <c r="B564" s="208" t="s">
        <v>277</v>
      </c>
      <c r="C564" s="208" t="s">
        <v>1536</v>
      </c>
      <c r="D564" s="66" t="s">
        <v>278</v>
      </c>
      <c r="E564" s="66" t="s">
        <v>43</v>
      </c>
      <c r="F564" s="67" t="s">
        <v>279</v>
      </c>
      <c r="G564" s="259">
        <v>218124000</v>
      </c>
      <c r="H564" s="15">
        <v>17</v>
      </c>
      <c r="I564" s="98" t="s">
        <v>1531</v>
      </c>
      <c r="J564" s="454">
        <v>4</v>
      </c>
      <c r="K564" s="668" t="s">
        <v>281</v>
      </c>
      <c r="L564" s="458"/>
      <c r="M564" s="669" t="s">
        <v>1539</v>
      </c>
      <c r="N564" s="670" t="s">
        <v>178</v>
      </c>
      <c r="O564" s="646" t="s">
        <v>1540</v>
      </c>
      <c r="P564" s="430" t="s">
        <v>108</v>
      </c>
      <c r="Q564" s="430" t="s">
        <v>108</v>
      </c>
      <c r="R564" s="656" t="s">
        <v>178</v>
      </c>
      <c r="S564" s="597" t="s">
        <v>178</v>
      </c>
      <c r="T564" s="623" t="s">
        <v>178</v>
      </c>
      <c r="U564" s="738">
        <f>+G564+G565+G566</f>
        <v>318106500</v>
      </c>
      <c r="V564" s="738">
        <f>+U564</f>
        <v>318106500</v>
      </c>
      <c r="W564" s="597" t="s">
        <v>49</v>
      </c>
      <c r="X564" s="597" t="s">
        <v>50</v>
      </c>
      <c r="Y564" s="546" t="s">
        <v>282</v>
      </c>
      <c r="Z564" s="633" t="s">
        <v>52</v>
      </c>
      <c r="AA564" s="639" t="s">
        <v>1245</v>
      </c>
      <c r="AB564" s="633" t="s">
        <v>112</v>
      </c>
      <c r="AC564" s="643" t="s">
        <v>55</v>
      </c>
      <c r="AD564" s="575" t="s">
        <v>49</v>
      </c>
      <c r="AE564" s="575" t="s">
        <v>46</v>
      </c>
      <c r="AF564" s="571" t="s">
        <v>56</v>
      </c>
      <c r="AG564" s="571" t="s">
        <v>57</v>
      </c>
      <c r="AH564" s="571" t="s">
        <v>58</v>
      </c>
      <c r="AI564" s="571" t="s">
        <v>59</v>
      </c>
      <c r="AJ564" s="571" t="s">
        <v>60</v>
      </c>
      <c r="AK564" s="571" t="s">
        <v>61</v>
      </c>
    </row>
    <row r="565" spans="1:37" s="102" customFormat="1" ht="51" hidden="1" customHeight="1">
      <c r="A565" s="206">
        <v>44101</v>
      </c>
      <c r="B565" s="208" t="s">
        <v>277</v>
      </c>
      <c r="C565" s="208" t="s">
        <v>1536</v>
      </c>
      <c r="D565" s="66" t="s">
        <v>278</v>
      </c>
      <c r="E565" s="66" t="s">
        <v>43</v>
      </c>
      <c r="F565" s="67" t="s">
        <v>279</v>
      </c>
      <c r="G565" s="259">
        <v>53059200</v>
      </c>
      <c r="H565" s="15" t="s">
        <v>284</v>
      </c>
      <c r="I565" s="98" t="s">
        <v>1541</v>
      </c>
      <c r="J565" s="482"/>
      <c r="K565" s="668"/>
      <c r="L565" s="755"/>
      <c r="M565" s="669"/>
      <c r="N565" s="671"/>
      <c r="O565" s="673"/>
      <c r="P565" s="431"/>
      <c r="Q565" s="431"/>
      <c r="R565" s="754"/>
      <c r="S565" s="615"/>
      <c r="T565" s="645"/>
      <c r="U565" s="739"/>
      <c r="V565" s="739"/>
      <c r="W565" s="615"/>
      <c r="X565" s="615"/>
      <c r="Y565" s="660"/>
      <c r="Z565" s="741"/>
      <c r="AA565" s="748"/>
      <c r="AB565" s="741"/>
      <c r="AC565" s="749"/>
      <c r="AD565" s="592"/>
      <c r="AE565" s="592"/>
      <c r="AF565" s="591"/>
      <c r="AG565" s="591"/>
      <c r="AH565" s="591"/>
      <c r="AI565" s="591"/>
      <c r="AJ565" s="591"/>
      <c r="AK565" s="591"/>
    </row>
    <row r="566" spans="1:37" s="102" customFormat="1" ht="51" hidden="1" customHeight="1">
      <c r="A566" s="206">
        <v>44101</v>
      </c>
      <c r="B566" s="208" t="s">
        <v>277</v>
      </c>
      <c r="C566" s="208" t="s">
        <v>1536</v>
      </c>
      <c r="D566" s="66" t="s">
        <v>278</v>
      </c>
      <c r="E566" s="66" t="s">
        <v>43</v>
      </c>
      <c r="F566" s="67" t="s">
        <v>279</v>
      </c>
      <c r="G566" s="259">
        <v>46923300</v>
      </c>
      <c r="H566" s="15" t="s">
        <v>340</v>
      </c>
      <c r="I566" s="98" t="s">
        <v>1542</v>
      </c>
      <c r="J566" s="455"/>
      <c r="K566" s="668"/>
      <c r="L566" s="677"/>
      <c r="M566" s="669"/>
      <c r="N566" s="672"/>
      <c r="O566" s="647"/>
      <c r="P566" s="432"/>
      <c r="Q566" s="432"/>
      <c r="R566" s="657"/>
      <c r="S566" s="598"/>
      <c r="T566" s="624"/>
      <c r="U566" s="740"/>
      <c r="V566" s="740"/>
      <c r="W566" s="598"/>
      <c r="X566" s="598"/>
      <c r="Y566" s="547"/>
      <c r="Z566" s="634"/>
      <c r="AA566" s="640"/>
      <c r="AB566" s="634"/>
      <c r="AC566" s="644"/>
      <c r="AD566" s="576"/>
      <c r="AE566" s="576"/>
      <c r="AF566" s="572"/>
      <c r="AG566" s="572"/>
      <c r="AH566" s="572"/>
      <c r="AI566" s="572"/>
      <c r="AJ566" s="572"/>
      <c r="AK566" s="572"/>
    </row>
    <row r="567" spans="1:37" ht="36" hidden="1" customHeight="1">
      <c r="A567" s="2" t="s">
        <v>276</v>
      </c>
      <c r="B567" s="69" t="s">
        <v>277</v>
      </c>
      <c r="C567" s="69" t="s">
        <v>285</v>
      </c>
      <c r="D567" s="69" t="s">
        <v>278</v>
      </c>
      <c r="E567" s="69" t="s">
        <v>43</v>
      </c>
      <c r="F567" s="67" t="s">
        <v>286</v>
      </c>
      <c r="G567" s="92">
        <v>100000000</v>
      </c>
      <c r="H567" s="48" t="s">
        <v>287</v>
      </c>
      <c r="I567" s="69" t="s">
        <v>288</v>
      </c>
      <c r="J567" s="546">
        <v>5</v>
      </c>
      <c r="K567" s="546" t="s">
        <v>289</v>
      </c>
      <c r="L567" s="546"/>
      <c r="M567" s="665" t="s">
        <v>290</v>
      </c>
      <c r="N567" s="546" t="s">
        <v>291</v>
      </c>
      <c r="O567" s="494" t="s">
        <v>292</v>
      </c>
      <c r="P567" s="551" t="s">
        <v>71</v>
      </c>
      <c r="Q567" s="585" t="s">
        <v>71</v>
      </c>
      <c r="R567" s="546">
        <v>4</v>
      </c>
      <c r="S567" s="551" t="s">
        <v>47</v>
      </c>
      <c r="T567" s="551" t="s">
        <v>48</v>
      </c>
      <c r="U567" s="602">
        <v>252000000</v>
      </c>
      <c r="V567" s="602">
        <v>252000000</v>
      </c>
      <c r="W567" s="585" t="s">
        <v>49</v>
      </c>
      <c r="X567" s="551" t="s">
        <v>50</v>
      </c>
      <c r="Y567" s="546" t="s">
        <v>51</v>
      </c>
      <c r="Z567" s="546" t="s">
        <v>52</v>
      </c>
      <c r="AA567" s="600" t="s">
        <v>53</v>
      </c>
      <c r="AB567" s="546" t="s">
        <v>283</v>
      </c>
      <c r="AC567" s="593" t="s">
        <v>55</v>
      </c>
      <c r="AD567" s="569" t="s">
        <v>49</v>
      </c>
      <c r="AE567" s="569" t="s">
        <v>46</v>
      </c>
      <c r="AF567" s="573" t="s">
        <v>56</v>
      </c>
      <c r="AG567" s="573" t="s">
        <v>57</v>
      </c>
      <c r="AH567" s="573" t="s">
        <v>58</v>
      </c>
      <c r="AI567" s="577" t="s">
        <v>59</v>
      </c>
      <c r="AJ567" s="577" t="s">
        <v>60</v>
      </c>
      <c r="AK567" s="577" t="s">
        <v>61</v>
      </c>
    </row>
    <row r="568" spans="1:37" ht="36" hidden="1" customHeight="1">
      <c r="A568" s="2" t="s">
        <v>276</v>
      </c>
      <c r="B568" s="69" t="s">
        <v>277</v>
      </c>
      <c r="C568" s="69" t="s">
        <v>285</v>
      </c>
      <c r="D568" s="69" t="s">
        <v>278</v>
      </c>
      <c r="E568" s="69" t="s">
        <v>43</v>
      </c>
      <c r="F568" s="67" t="s">
        <v>286</v>
      </c>
      <c r="G568" s="92">
        <v>119889149</v>
      </c>
      <c r="H568" s="48" t="s">
        <v>210</v>
      </c>
      <c r="I568" s="69" t="s">
        <v>280</v>
      </c>
      <c r="J568" s="660"/>
      <c r="K568" s="660"/>
      <c r="L568" s="660"/>
      <c r="M568" s="666"/>
      <c r="N568" s="660"/>
      <c r="O568" s="587"/>
      <c r="P568" s="616"/>
      <c r="Q568" s="659"/>
      <c r="R568" s="660"/>
      <c r="S568" s="616"/>
      <c r="T568" s="616"/>
      <c r="U568" s="756"/>
      <c r="V568" s="756"/>
      <c r="W568" s="659"/>
      <c r="X568" s="616"/>
      <c r="Y568" s="660"/>
      <c r="Z568" s="660"/>
      <c r="AA568" s="601"/>
      <c r="AB568" s="660"/>
      <c r="AC568" s="757"/>
      <c r="AD568" s="758"/>
      <c r="AE568" s="758"/>
      <c r="AF568" s="599"/>
      <c r="AG568" s="599"/>
      <c r="AH568" s="599"/>
      <c r="AI568" s="661"/>
      <c r="AJ568" s="661"/>
      <c r="AK568" s="661"/>
    </row>
    <row r="569" spans="1:37" ht="48" hidden="1" customHeight="1">
      <c r="A569" s="2" t="s">
        <v>276</v>
      </c>
      <c r="B569" s="69" t="s">
        <v>277</v>
      </c>
      <c r="C569" s="69" t="s">
        <v>285</v>
      </c>
      <c r="D569" s="69" t="s">
        <v>278</v>
      </c>
      <c r="E569" s="69" t="s">
        <v>43</v>
      </c>
      <c r="F569" s="67" t="s">
        <v>286</v>
      </c>
      <c r="G569" s="92">
        <v>32110851</v>
      </c>
      <c r="H569" s="48" t="s">
        <v>284</v>
      </c>
      <c r="I569" s="69" t="s">
        <v>293</v>
      </c>
      <c r="J569" s="660"/>
      <c r="K569" s="660"/>
      <c r="L569" s="660"/>
      <c r="M569" s="666"/>
      <c r="N569" s="660"/>
      <c r="O569" s="587"/>
      <c r="P569" s="616"/>
      <c r="Q569" s="659"/>
      <c r="R569" s="660"/>
      <c r="S569" s="616"/>
      <c r="T569" s="616"/>
      <c r="U569" s="603"/>
      <c r="V569" s="603"/>
      <c r="W569" s="659"/>
      <c r="X569" s="616"/>
      <c r="Y569" s="660"/>
      <c r="Z569" s="660"/>
      <c r="AA569" s="601"/>
      <c r="AB569" s="660"/>
      <c r="AC569" s="757"/>
      <c r="AD569" s="758"/>
      <c r="AE569" s="758"/>
      <c r="AF569" s="599"/>
      <c r="AG569" s="599"/>
      <c r="AH569" s="599"/>
      <c r="AI569" s="661"/>
      <c r="AJ569" s="661"/>
      <c r="AK569" s="661"/>
    </row>
    <row r="570" spans="1:37" ht="48" hidden="1" customHeight="1">
      <c r="A570" s="2">
        <v>44101</v>
      </c>
      <c r="B570" s="69" t="s">
        <v>277</v>
      </c>
      <c r="C570" s="69" t="s">
        <v>1477</v>
      </c>
      <c r="D570" s="69" t="s">
        <v>278</v>
      </c>
      <c r="E570" s="69" t="s">
        <v>43</v>
      </c>
      <c r="F570" s="67" t="s">
        <v>279</v>
      </c>
      <c r="G570" s="92">
        <v>280725588</v>
      </c>
      <c r="H570" s="48">
        <v>20.04</v>
      </c>
      <c r="I570" s="69" t="s">
        <v>1478</v>
      </c>
      <c r="J570" s="48">
        <v>6</v>
      </c>
      <c r="K570" s="48" t="s">
        <v>281</v>
      </c>
      <c r="L570" s="48"/>
      <c r="M570" s="47" t="s">
        <v>1479</v>
      </c>
      <c r="N570" s="48" t="s">
        <v>59</v>
      </c>
      <c r="O570" s="69" t="s">
        <v>1480</v>
      </c>
      <c r="P570" s="43" t="s">
        <v>227</v>
      </c>
      <c r="Q570" s="44" t="s">
        <v>341</v>
      </c>
      <c r="R570" s="48" t="s">
        <v>178</v>
      </c>
      <c r="S570" s="43" t="s">
        <v>178</v>
      </c>
      <c r="T570" s="43" t="s">
        <v>178</v>
      </c>
      <c r="U570" s="94">
        <v>280725588</v>
      </c>
      <c r="V570" s="94">
        <v>280725588</v>
      </c>
      <c r="W570" s="44" t="s">
        <v>49</v>
      </c>
      <c r="X570" s="43" t="s">
        <v>50</v>
      </c>
      <c r="Y570" s="62" t="s">
        <v>282</v>
      </c>
      <c r="Z570" s="2" t="s">
        <v>52</v>
      </c>
      <c r="AA570" s="11" t="s">
        <v>53</v>
      </c>
      <c r="AB570" s="69" t="s">
        <v>283</v>
      </c>
      <c r="AC570" s="76" t="s">
        <v>55</v>
      </c>
      <c r="AD570" s="12" t="s">
        <v>49</v>
      </c>
      <c r="AE570" s="12" t="s">
        <v>46</v>
      </c>
      <c r="AF570" s="80" t="s">
        <v>56</v>
      </c>
      <c r="AG570" s="80" t="s">
        <v>57</v>
      </c>
      <c r="AH570" s="80" t="s">
        <v>58</v>
      </c>
      <c r="AI570" s="13" t="s">
        <v>59</v>
      </c>
      <c r="AJ570" s="13" t="s">
        <v>60</v>
      </c>
      <c r="AK570" s="13" t="s">
        <v>61</v>
      </c>
    </row>
    <row r="571" spans="1:37" ht="36" hidden="1" customHeight="1">
      <c r="A571" s="2">
        <v>44101</v>
      </c>
      <c r="B571" s="69" t="s">
        <v>277</v>
      </c>
      <c r="C571" s="69" t="s">
        <v>1613</v>
      </c>
      <c r="D571" s="69" t="s">
        <v>278</v>
      </c>
      <c r="E571" s="69" t="s">
        <v>43</v>
      </c>
      <c r="F571" s="67" t="s">
        <v>1614</v>
      </c>
      <c r="G571" s="92">
        <v>142350000</v>
      </c>
      <c r="H571" s="48">
        <v>17</v>
      </c>
      <c r="I571" s="69" t="s">
        <v>1531</v>
      </c>
      <c r="J571" s="48">
        <v>7</v>
      </c>
      <c r="K571" s="48" t="s">
        <v>46</v>
      </c>
      <c r="L571" s="48"/>
      <c r="M571" s="47" t="s">
        <v>1615</v>
      </c>
      <c r="N571" s="48" t="s">
        <v>1616</v>
      </c>
      <c r="O571" s="69" t="s">
        <v>1617</v>
      </c>
      <c r="P571" s="43" t="s">
        <v>232</v>
      </c>
      <c r="Q571" s="44" t="s">
        <v>232</v>
      </c>
      <c r="R571" s="48">
        <v>3</v>
      </c>
      <c r="S571" s="43" t="s">
        <v>178</v>
      </c>
      <c r="T571" s="43" t="s">
        <v>178</v>
      </c>
      <c r="U571" s="94">
        <v>142350000</v>
      </c>
      <c r="V571" s="94">
        <v>142350000</v>
      </c>
      <c r="W571" s="44" t="s">
        <v>49</v>
      </c>
      <c r="X571" s="43" t="s">
        <v>50</v>
      </c>
      <c r="Y571" s="62" t="s">
        <v>282</v>
      </c>
      <c r="Z571" s="2" t="s">
        <v>52</v>
      </c>
      <c r="AA571" s="11" t="s">
        <v>53</v>
      </c>
      <c r="AB571" s="69" t="s">
        <v>112</v>
      </c>
      <c r="AC571" s="76" t="s">
        <v>55</v>
      </c>
      <c r="AD571" s="12" t="s">
        <v>49</v>
      </c>
      <c r="AE571" s="12" t="s">
        <v>46</v>
      </c>
      <c r="AF571" s="80" t="s">
        <v>56</v>
      </c>
      <c r="AG571" s="80" t="s">
        <v>57</v>
      </c>
      <c r="AH571" s="80" t="s">
        <v>58</v>
      </c>
      <c r="AI571" s="13" t="s">
        <v>59</v>
      </c>
      <c r="AJ571" s="13" t="s">
        <v>60</v>
      </c>
      <c r="AK571" s="13" t="s">
        <v>61</v>
      </c>
    </row>
    <row r="572" spans="1:37" ht="36" hidden="1" customHeight="1">
      <c r="A572" s="2">
        <v>41102</v>
      </c>
      <c r="B572" s="69" t="s">
        <v>294</v>
      </c>
      <c r="C572" s="69" t="s">
        <v>295</v>
      </c>
      <c r="D572" s="69" t="s">
        <v>296</v>
      </c>
      <c r="E572" s="69" t="s">
        <v>43</v>
      </c>
      <c r="F572" s="67" t="s">
        <v>297</v>
      </c>
      <c r="G572" s="92">
        <v>15600000</v>
      </c>
      <c r="H572" s="48" t="s">
        <v>239</v>
      </c>
      <c r="I572" s="69" t="s">
        <v>240</v>
      </c>
      <c r="J572" s="48" t="s">
        <v>45</v>
      </c>
      <c r="K572" s="48" t="s">
        <v>46</v>
      </c>
      <c r="L572" s="69"/>
      <c r="M572" s="47" t="s">
        <v>298</v>
      </c>
      <c r="N572" s="48" t="s">
        <v>326</v>
      </c>
      <c r="O572" s="69" t="s">
        <v>299</v>
      </c>
      <c r="P572" s="43" t="s">
        <v>66</v>
      </c>
      <c r="Q572" s="44" t="s">
        <v>66</v>
      </c>
      <c r="R572" s="48">
        <v>9</v>
      </c>
      <c r="S572" s="43" t="s">
        <v>47</v>
      </c>
      <c r="T572" s="43" t="s">
        <v>186</v>
      </c>
      <c r="U572" s="94">
        <v>15600000</v>
      </c>
      <c r="V572" s="94">
        <v>15600000</v>
      </c>
      <c r="W572" s="44" t="s">
        <v>49</v>
      </c>
      <c r="X572" s="43" t="s">
        <v>50</v>
      </c>
      <c r="Y572" s="87" t="s">
        <v>51</v>
      </c>
      <c r="Z572" s="2" t="s">
        <v>52</v>
      </c>
      <c r="AA572" s="11" t="s">
        <v>300</v>
      </c>
      <c r="AB572" s="69" t="s">
        <v>755</v>
      </c>
      <c r="AC572" s="76" t="s">
        <v>301</v>
      </c>
      <c r="AD572" s="12" t="s">
        <v>49</v>
      </c>
      <c r="AE572" s="12" t="s">
        <v>46</v>
      </c>
      <c r="AF572" s="80" t="s">
        <v>56</v>
      </c>
      <c r="AG572" s="80" t="s">
        <v>57</v>
      </c>
      <c r="AH572" s="80" t="s">
        <v>58</v>
      </c>
      <c r="AI572" s="13" t="s">
        <v>56</v>
      </c>
      <c r="AJ572" s="13" t="s">
        <v>60</v>
      </c>
      <c r="AK572" s="13" t="s">
        <v>61</v>
      </c>
    </row>
    <row r="573" spans="1:37" ht="36" hidden="1" customHeight="1">
      <c r="A573" s="2">
        <v>41102</v>
      </c>
      <c r="B573" s="69" t="s">
        <v>294</v>
      </c>
      <c r="C573" s="69" t="s">
        <v>302</v>
      </c>
      <c r="D573" s="69" t="s">
        <v>296</v>
      </c>
      <c r="E573" s="69" t="s">
        <v>43</v>
      </c>
      <c r="F573" s="67" t="s">
        <v>297</v>
      </c>
      <c r="G573" s="92">
        <v>15450000</v>
      </c>
      <c r="H573" s="48" t="s">
        <v>239</v>
      </c>
      <c r="I573" s="69" t="s">
        <v>240</v>
      </c>
      <c r="J573" s="48" t="s">
        <v>63</v>
      </c>
      <c r="K573" s="48" t="s">
        <v>46</v>
      </c>
      <c r="L573" s="69"/>
      <c r="M573" s="47" t="s">
        <v>303</v>
      </c>
      <c r="N573" s="48" t="s">
        <v>327</v>
      </c>
      <c r="O573" s="69" t="s">
        <v>304</v>
      </c>
      <c r="P573" s="43" t="s">
        <v>66</v>
      </c>
      <c r="Q573" s="44" t="s">
        <v>66</v>
      </c>
      <c r="R573" s="48">
        <v>9</v>
      </c>
      <c r="S573" s="43" t="s">
        <v>47</v>
      </c>
      <c r="T573" s="43" t="s">
        <v>186</v>
      </c>
      <c r="U573" s="94">
        <v>15450000</v>
      </c>
      <c r="V573" s="94">
        <v>15450000</v>
      </c>
      <c r="W573" s="44" t="s">
        <v>49</v>
      </c>
      <c r="X573" s="43" t="s">
        <v>50</v>
      </c>
      <c r="Y573" s="87" t="s">
        <v>51</v>
      </c>
      <c r="Z573" s="2" t="s">
        <v>52</v>
      </c>
      <c r="AA573" s="11" t="s">
        <v>300</v>
      </c>
      <c r="AB573" s="69" t="s">
        <v>755</v>
      </c>
      <c r="AC573" s="76" t="s">
        <v>301</v>
      </c>
      <c r="AD573" s="12" t="s">
        <v>49</v>
      </c>
      <c r="AE573" s="12" t="s">
        <v>46</v>
      </c>
      <c r="AF573" s="80" t="s">
        <v>56</v>
      </c>
      <c r="AG573" s="80" t="s">
        <v>57</v>
      </c>
      <c r="AH573" s="80" t="s">
        <v>58</v>
      </c>
      <c r="AI573" s="13" t="s">
        <v>56</v>
      </c>
      <c r="AJ573" s="13" t="s">
        <v>60</v>
      </c>
      <c r="AK573" s="13" t="s">
        <v>61</v>
      </c>
    </row>
    <row r="574" spans="1:37" ht="48" hidden="1" customHeight="1">
      <c r="A574" s="2">
        <v>41102</v>
      </c>
      <c r="B574" s="69" t="s">
        <v>294</v>
      </c>
      <c r="C574" s="69" t="s">
        <v>295</v>
      </c>
      <c r="D574" s="69" t="s">
        <v>296</v>
      </c>
      <c r="E574" s="69" t="s">
        <v>43</v>
      </c>
      <c r="F574" s="67" t="s">
        <v>79</v>
      </c>
      <c r="G574" s="92">
        <v>6490600</v>
      </c>
      <c r="H574" s="48" t="s">
        <v>239</v>
      </c>
      <c r="I574" s="69" t="s">
        <v>240</v>
      </c>
      <c r="J574" s="48" t="s">
        <v>72</v>
      </c>
      <c r="K574" s="48" t="s">
        <v>46</v>
      </c>
      <c r="L574" s="69"/>
      <c r="M574" s="47" t="s">
        <v>305</v>
      </c>
      <c r="N574" s="48">
        <v>80111600</v>
      </c>
      <c r="O574" s="69" t="s">
        <v>306</v>
      </c>
      <c r="P574" s="43" t="s">
        <v>66</v>
      </c>
      <c r="Q574" s="44" t="s">
        <v>66</v>
      </c>
      <c r="R574" s="48">
        <v>3</v>
      </c>
      <c r="S574" s="43" t="s">
        <v>47</v>
      </c>
      <c r="T574" s="43" t="s">
        <v>186</v>
      </c>
      <c r="U574" s="94">
        <v>6490600</v>
      </c>
      <c r="V574" s="94">
        <v>6490600</v>
      </c>
      <c r="W574" s="44" t="s">
        <v>49</v>
      </c>
      <c r="X574" s="43" t="s">
        <v>50</v>
      </c>
      <c r="Y574" s="87" t="s">
        <v>51</v>
      </c>
      <c r="Z574" s="2" t="s">
        <v>52</v>
      </c>
      <c r="AA574" s="11" t="s">
        <v>300</v>
      </c>
      <c r="AB574" s="69" t="s">
        <v>755</v>
      </c>
      <c r="AC574" s="76" t="s">
        <v>301</v>
      </c>
      <c r="AD574" s="12" t="s">
        <v>49</v>
      </c>
      <c r="AE574" s="12" t="s">
        <v>46</v>
      </c>
      <c r="AF574" s="80" t="s">
        <v>56</v>
      </c>
      <c r="AG574" s="80" t="s">
        <v>57</v>
      </c>
      <c r="AH574" s="80" t="s">
        <v>58</v>
      </c>
      <c r="AI574" s="13" t="s">
        <v>56</v>
      </c>
      <c r="AJ574" s="13" t="s">
        <v>60</v>
      </c>
      <c r="AK574" s="13" t="s">
        <v>61</v>
      </c>
    </row>
    <row r="575" spans="1:37" ht="60" hidden="1" customHeight="1">
      <c r="A575" s="2">
        <v>41102</v>
      </c>
      <c r="B575" s="69" t="s">
        <v>294</v>
      </c>
      <c r="C575" s="69" t="s">
        <v>295</v>
      </c>
      <c r="D575" s="69" t="s">
        <v>296</v>
      </c>
      <c r="E575" s="69" t="s">
        <v>43</v>
      </c>
      <c r="F575" s="67" t="s">
        <v>79</v>
      </c>
      <c r="G575" s="92">
        <v>6490600</v>
      </c>
      <c r="H575" s="48" t="s">
        <v>239</v>
      </c>
      <c r="I575" s="69" t="s">
        <v>240</v>
      </c>
      <c r="J575" s="48" t="s">
        <v>73</v>
      </c>
      <c r="K575" s="48" t="s">
        <v>46</v>
      </c>
      <c r="L575" s="69"/>
      <c r="M575" s="47" t="s">
        <v>307</v>
      </c>
      <c r="N575" s="48">
        <v>80111600</v>
      </c>
      <c r="O575" s="69" t="s">
        <v>308</v>
      </c>
      <c r="P575" s="43" t="s">
        <v>66</v>
      </c>
      <c r="Q575" s="44" t="s">
        <v>66</v>
      </c>
      <c r="R575" s="48">
        <v>3</v>
      </c>
      <c r="S575" s="43" t="s">
        <v>47</v>
      </c>
      <c r="T575" s="43" t="s">
        <v>186</v>
      </c>
      <c r="U575" s="94">
        <v>6490600</v>
      </c>
      <c r="V575" s="94">
        <v>6490600</v>
      </c>
      <c r="W575" s="44" t="s">
        <v>49</v>
      </c>
      <c r="X575" s="43" t="s">
        <v>50</v>
      </c>
      <c r="Y575" s="87" t="s">
        <v>51</v>
      </c>
      <c r="Z575" s="2" t="s">
        <v>52</v>
      </c>
      <c r="AA575" s="11" t="s">
        <v>300</v>
      </c>
      <c r="AB575" s="69" t="s">
        <v>755</v>
      </c>
      <c r="AC575" s="76" t="s">
        <v>301</v>
      </c>
      <c r="AD575" s="12" t="s">
        <v>49</v>
      </c>
      <c r="AE575" s="12" t="s">
        <v>46</v>
      </c>
      <c r="AF575" s="80" t="s">
        <v>56</v>
      </c>
      <c r="AG575" s="80" t="s">
        <v>57</v>
      </c>
      <c r="AH575" s="80" t="s">
        <v>58</v>
      </c>
      <c r="AI575" s="13" t="s">
        <v>56</v>
      </c>
      <c r="AJ575" s="13" t="s">
        <v>60</v>
      </c>
      <c r="AK575" s="13" t="s">
        <v>61</v>
      </c>
    </row>
    <row r="576" spans="1:37" ht="48" hidden="1" customHeight="1">
      <c r="A576" s="2">
        <v>41102</v>
      </c>
      <c r="B576" s="69" t="s">
        <v>294</v>
      </c>
      <c r="C576" s="69" t="s">
        <v>295</v>
      </c>
      <c r="D576" s="69" t="s">
        <v>296</v>
      </c>
      <c r="E576" s="69" t="s">
        <v>43</v>
      </c>
      <c r="F576" s="67" t="s">
        <v>79</v>
      </c>
      <c r="G576" s="92">
        <v>3786766</v>
      </c>
      <c r="H576" s="48" t="s">
        <v>239</v>
      </c>
      <c r="I576" s="69" t="s">
        <v>240</v>
      </c>
      <c r="J576" s="48" t="s">
        <v>74</v>
      </c>
      <c r="K576" s="48" t="s">
        <v>46</v>
      </c>
      <c r="L576" s="69"/>
      <c r="M576" s="47" t="s">
        <v>309</v>
      </c>
      <c r="N576" s="48">
        <v>80111600</v>
      </c>
      <c r="O576" s="69" t="s">
        <v>310</v>
      </c>
      <c r="P576" s="43" t="s">
        <v>108</v>
      </c>
      <c r="Q576" s="44" t="s">
        <v>108</v>
      </c>
      <c r="R576" s="48">
        <v>3</v>
      </c>
      <c r="S576" s="43" t="s">
        <v>47</v>
      </c>
      <c r="T576" s="43" t="s">
        <v>186</v>
      </c>
      <c r="U576" s="94">
        <v>3786766</v>
      </c>
      <c r="V576" s="94">
        <v>3786766</v>
      </c>
      <c r="W576" s="44" t="s">
        <v>49</v>
      </c>
      <c r="X576" s="43" t="s">
        <v>50</v>
      </c>
      <c r="Y576" s="87" t="s">
        <v>51</v>
      </c>
      <c r="Z576" s="2" t="s">
        <v>52</v>
      </c>
      <c r="AA576" s="11" t="s">
        <v>300</v>
      </c>
      <c r="AB576" s="69" t="s">
        <v>755</v>
      </c>
      <c r="AC576" s="76" t="s">
        <v>301</v>
      </c>
      <c r="AD576" s="12" t="s">
        <v>49</v>
      </c>
      <c r="AE576" s="12" t="s">
        <v>46</v>
      </c>
      <c r="AF576" s="80" t="s">
        <v>56</v>
      </c>
      <c r="AG576" s="80" t="s">
        <v>57</v>
      </c>
      <c r="AH576" s="80" t="s">
        <v>58</v>
      </c>
      <c r="AI576" s="13" t="s">
        <v>56</v>
      </c>
      <c r="AJ576" s="13" t="s">
        <v>60</v>
      </c>
      <c r="AK576" s="13" t="s">
        <v>61</v>
      </c>
    </row>
    <row r="577" spans="1:37" ht="60" hidden="1" customHeight="1">
      <c r="A577" s="2">
        <v>41102</v>
      </c>
      <c r="B577" s="69" t="s">
        <v>294</v>
      </c>
      <c r="C577" s="69" t="s">
        <v>295</v>
      </c>
      <c r="D577" s="69" t="s">
        <v>296</v>
      </c>
      <c r="E577" s="69" t="s">
        <v>43</v>
      </c>
      <c r="F577" s="67" t="s">
        <v>79</v>
      </c>
      <c r="G577" s="92">
        <v>3786765</v>
      </c>
      <c r="H577" s="48" t="s">
        <v>239</v>
      </c>
      <c r="I577" s="69" t="s">
        <v>240</v>
      </c>
      <c r="J577" s="48" t="s">
        <v>75</v>
      </c>
      <c r="K577" s="48" t="s">
        <v>46</v>
      </c>
      <c r="L577" s="69"/>
      <c r="M577" s="47" t="s">
        <v>311</v>
      </c>
      <c r="N577" s="48">
        <v>80111600</v>
      </c>
      <c r="O577" s="69" t="s">
        <v>312</v>
      </c>
      <c r="P577" s="43" t="s">
        <v>108</v>
      </c>
      <c r="Q577" s="44" t="s">
        <v>108</v>
      </c>
      <c r="R577" s="48">
        <v>3</v>
      </c>
      <c r="S577" s="43" t="s">
        <v>47</v>
      </c>
      <c r="T577" s="43" t="s">
        <v>186</v>
      </c>
      <c r="U577" s="94">
        <v>3786765</v>
      </c>
      <c r="V577" s="94">
        <v>3786765</v>
      </c>
      <c r="W577" s="44" t="s">
        <v>49</v>
      </c>
      <c r="X577" s="43" t="s">
        <v>50</v>
      </c>
      <c r="Y577" s="87" t="s">
        <v>51</v>
      </c>
      <c r="Z577" s="2" t="s">
        <v>52</v>
      </c>
      <c r="AA577" s="11" t="s">
        <v>300</v>
      </c>
      <c r="AB577" s="69" t="s">
        <v>755</v>
      </c>
      <c r="AC577" s="76" t="s">
        <v>301</v>
      </c>
      <c r="AD577" s="12" t="s">
        <v>49</v>
      </c>
      <c r="AE577" s="12" t="s">
        <v>46</v>
      </c>
      <c r="AF577" s="80" t="s">
        <v>56</v>
      </c>
      <c r="AG577" s="80" t="s">
        <v>57</v>
      </c>
      <c r="AH577" s="80" t="s">
        <v>58</v>
      </c>
      <c r="AI577" s="13" t="s">
        <v>56</v>
      </c>
      <c r="AJ577" s="13" t="s">
        <v>60</v>
      </c>
      <c r="AK577" s="13" t="s">
        <v>61</v>
      </c>
    </row>
    <row r="578" spans="1:37" ht="60" hidden="1" customHeight="1">
      <c r="A578" s="2">
        <v>41102</v>
      </c>
      <c r="B578" s="69" t="s">
        <v>294</v>
      </c>
      <c r="C578" s="69" t="s">
        <v>302</v>
      </c>
      <c r="D578" s="69" t="s">
        <v>296</v>
      </c>
      <c r="E578" s="69" t="s">
        <v>43</v>
      </c>
      <c r="F578" s="67" t="s">
        <v>79</v>
      </c>
      <c r="G578" s="92">
        <v>7797282</v>
      </c>
      <c r="H578" s="48" t="s">
        <v>239</v>
      </c>
      <c r="I578" s="69" t="s">
        <v>240</v>
      </c>
      <c r="J578" s="48" t="s">
        <v>76</v>
      </c>
      <c r="K578" s="48" t="s">
        <v>46</v>
      </c>
      <c r="L578" s="69"/>
      <c r="M578" s="47" t="s">
        <v>313</v>
      </c>
      <c r="N578" s="48">
        <v>80111600</v>
      </c>
      <c r="O578" s="69" t="s">
        <v>314</v>
      </c>
      <c r="P578" s="43" t="s">
        <v>66</v>
      </c>
      <c r="Q578" s="44" t="s">
        <v>66</v>
      </c>
      <c r="R578" s="48">
        <v>3</v>
      </c>
      <c r="S578" s="43" t="s">
        <v>47</v>
      </c>
      <c r="T578" s="43" t="s">
        <v>186</v>
      </c>
      <c r="U578" s="94">
        <v>7797282</v>
      </c>
      <c r="V578" s="94">
        <v>7797282</v>
      </c>
      <c r="W578" s="44" t="s">
        <v>49</v>
      </c>
      <c r="X578" s="43" t="s">
        <v>50</v>
      </c>
      <c r="Y578" s="87" t="s">
        <v>51</v>
      </c>
      <c r="Z578" s="2" t="s">
        <v>52</v>
      </c>
      <c r="AA578" s="11" t="s">
        <v>300</v>
      </c>
      <c r="AB578" s="69" t="s">
        <v>755</v>
      </c>
      <c r="AC578" s="76" t="s">
        <v>301</v>
      </c>
      <c r="AD578" s="12" t="s">
        <v>49</v>
      </c>
      <c r="AE578" s="12" t="s">
        <v>46</v>
      </c>
      <c r="AF578" s="80" t="s">
        <v>56</v>
      </c>
      <c r="AG578" s="80" t="s">
        <v>57</v>
      </c>
      <c r="AH578" s="80" t="s">
        <v>58</v>
      </c>
      <c r="AI578" s="13" t="s">
        <v>56</v>
      </c>
      <c r="AJ578" s="13" t="s">
        <v>60</v>
      </c>
      <c r="AK578" s="13" t="s">
        <v>61</v>
      </c>
    </row>
    <row r="579" spans="1:37" ht="60" hidden="1" customHeight="1">
      <c r="A579" s="2">
        <v>41102</v>
      </c>
      <c r="B579" s="69" t="s">
        <v>294</v>
      </c>
      <c r="C579" s="69" t="s">
        <v>302</v>
      </c>
      <c r="D579" s="69" t="s">
        <v>296</v>
      </c>
      <c r="E579" s="69" t="s">
        <v>43</v>
      </c>
      <c r="F579" s="69" t="s">
        <v>79</v>
      </c>
      <c r="G579" s="92">
        <v>4556800</v>
      </c>
      <c r="H579" s="48" t="s">
        <v>239</v>
      </c>
      <c r="I579" s="69" t="s">
        <v>240</v>
      </c>
      <c r="J579" s="48" t="s">
        <v>77</v>
      </c>
      <c r="K579" s="48" t="s">
        <v>46</v>
      </c>
      <c r="L579" s="69"/>
      <c r="M579" s="47" t="s">
        <v>315</v>
      </c>
      <c r="N579" s="48">
        <v>80111600</v>
      </c>
      <c r="O579" s="69" t="s">
        <v>316</v>
      </c>
      <c r="P579" s="43" t="s">
        <v>108</v>
      </c>
      <c r="Q579" s="44" t="s">
        <v>108</v>
      </c>
      <c r="R579" s="48">
        <v>3</v>
      </c>
      <c r="S579" s="43" t="s">
        <v>47</v>
      </c>
      <c r="T579" s="43" t="s">
        <v>186</v>
      </c>
      <c r="U579" s="94">
        <v>4556800</v>
      </c>
      <c r="V579" s="94">
        <v>4556800</v>
      </c>
      <c r="W579" s="44" t="s">
        <v>49</v>
      </c>
      <c r="X579" s="43" t="s">
        <v>50</v>
      </c>
      <c r="Y579" s="87" t="s">
        <v>51</v>
      </c>
      <c r="Z579" s="2" t="s">
        <v>52</v>
      </c>
      <c r="AA579" s="11" t="s">
        <v>317</v>
      </c>
      <c r="AB579" s="69" t="s">
        <v>755</v>
      </c>
      <c r="AC579" s="76" t="s">
        <v>301</v>
      </c>
      <c r="AD579" s="12" t="s">
        <v>49</v>
      </c>
      <c r="AE579" s="12" t="s">
        <v>46</v>
      </c>
      <c r="AF579" s="80" t="s">
        <v>56</v>
      </c>
      <c r="AG579" s="80" t="s">
        <v>57</v>
      </c>
      <c r="AH579" s="80" t="s">
        <v>58</v>
      </c>
      <c r="AI579" s="13" t="s">
        <v>56</v>
      </c>
      <c r="AJ579" s="13" t="s">
        <v>60</v>
      </c>
      <c r="AK579" s="13" t="s">
        <v>61</v>
      </c>
    </row>
    <row r="580" spans="1:37" ht="48" hidden="1" customHeight="1">
      <c r="A580" s="2">
        <v>41201</v>
      </c>
      <c r="B580" s="69" t="s">
        <v>318</v>
      </c>
      <c r="C580" s="69" t="s">
        <v>319</v>
      </c>
      <c r="D580" s="69" t="s">
        <v>296</v>
      </c>
      <c r="E580" s="69" t="s">
        <v>43</v>
      </c>
      <c r="F580" s="69" t="s">
        <v>79</v>
      </c>
      <c r="G580" s="92">
        <v>52863296</v>
      </c>
      <c r="H580" s="48" t="s">
        <v>239</v>
      </c>
      <c r="I580" s="69" t="s">
        <v>240</v>
      </c>
      <c r="J580" s="48" t="s">
        <v>45</v>
      </c>
      <c r="K580" s="48" t="s">
        <v>320</v>
      </c>
      <c r="L580" s="69"/>
      <c r="M580" s="47" t="s">
        <v>321</v>
      </c>
      <c r="N580" s="48" t="s">
        <v>84</v>
      </c>
      <c r="O580" s="69" t="s">
        <v>322</v>
      </c>
      <c r="P580" s="43" t="s">
        <v>65</v>
      </c>
      <c r="Q580" s="44" t="s">
        <v>65</v>
      </c>
      <c r="R580" s="48">
        <v>10</v>
      </c>
      <c r="S580" s="43" t="s">
        <v>47</v>
      </c>
      <c r="T580" s="43" t="s">
        <v>84</v>
      </c>
      <c r="U580" s="94">
        <v>52863296</v>
      </c>
      <c r="V580" s="94">
        <v>52863296</v>
      </c>
      <c r="W580" s="44" t="s">
        <v>49</v>
      </c>
      <c r="X580" s="43" t="s">
        <v>50</v>
      </c>
      <c r="Y580" s="62" t="s">
        <v>296</v>
      </c>
      <c r="Z580" s="2" t="s">
        <v>323</v>
      </c>
      <c r="AA580" s="11" t="s">
        <v>324</v>
      </c>
      <c r="AB580" s="69" t="s">
        <v>54</v>
      </c>
      <c r="AC580" s="76" t="s">
        <v>325</v>
      </c>
      <c r="AD580" s="12" t="s">
        <v>49</v>
      </c>
      <c r="AE580" s="12" t="s">
        <v>46</v>
      </c>
      <c r="AF580" s="80" t="s">
        <v>56</v>
      </c>
      <c r="AG580" s="80" t="s">
        <v>57</v>
      </c>
      <c r="AH580" s="80" t="s">
        <v>58</v>
      </c>
      <c r="AI580" s="13" t="s">
        <v>56</v>
      </c>
      <c r="AJ580" s="13" t="s">
        <v>60</v>
      </c>
      <c r="AK580" s="13" t="s">
        <v>61</v>
      </c>
    </row>
    <row r="581" spans="1:37" s="102" customFormat="1" ht="53.25" hidden="1" customHeight="1">
      <c r="A581" s="99">
        <v>43102</v>
      </c>
      <c r="B581" s="97" t="str">
        <f>IFERROR(VLOOKUP(A581,[6]Listas!$A$91:$B$107,2,FALSE),"")</f>
        <v>MEJORAMIENTO DE LA INFRAESTRUCTURA TECNOLÓGICA</v>
      </c>
      <c r="C581" s="98" t="s">
        <v>336</v>
      </c>
      <c r="D581" s="97" t="s">
        <v>337</v>
      </c>
      <c r="E581" s="97" t="s">
        <v>43</v>
      </c>
      <c r="F581" s="97" t="s">
        <v>1259</v>
      </c>
      <c r="G581" s="405">
        <v>200000000</v>
      </c>
      <c r="H581" s="99">
        <v>10.02</v>
      </c>
      <c r="I581" s="100" t="str">
        <f>IFERROR(VLOOKUP(H581,[6]Listas!$B$124:$C$142,2,FALSE),"")</f>
        <v>Aportes de la Nacion - Inversion</v>
      </c>
      <c r="J581" s="417">
        <v>1</v>
      </c>
      <c r="K581" s="417" t="s">
        <v>46</v>
      </c>
      <c r="L581" s="417"/>
      <c r="M581" s="567" t="str">
        <f>"INV-"&amp;A581&amp;"-"&amp;J581</f>
        <v>INV-43102-1</v>
      </c>
      <c r="N581" s="101" t="s">
        <v>1464</v>
      </c>
      <c r="O581" s="452" t="s">
        <v>1724</v>
      </c>
      <c r="P581" s="430" t="s">
        <v>65</v>
      </c>
      <c r="Q581" s="430" t="s">
        <v>65</v>
      </c>
      <c r="R581" s="532">
        <v>4</v>
      </c>
      <c r="S581" s="430" t="s">
        <v>47</v>
      </c>
      <c r="T581" s="448" t="s">
        <v>48</v>
      </c>
      <c r="U581" s="433">
        <v>1117922712</v>
      </c>
      <c r="V581" s="433">
        <v>1117922712</v>
      </c>
      <c r="W581" s="430" t="s">
        <v>49</v>
      </c>
      <c r="X581" s="430" t="s">
        <v>50</v>
      </c>
      <c r="Y581" s="436" t="s">
        <v>1244</v>
      </c>
      <c r="Z581" s="436" t="s">
        <v>52</v>
      </c>
      <c r="AA581" s="439" t="s">
        <v>1245</v>
      </c>
      <c r="AB581" s="436" t="s">
        <v>1246</v>
      </c>
      <c r="AC581" s="436" t="s">
        <v>1247</v>
      </c>
      <c r="AD581" s="430" t="s">
        <v>49</v>
      </c>
      <c r="AE581" s="430" t="s">
        <v>46</v>
      </c>
      <c r="AF581" s="412" t="s">
        <v>243</v>
      </c>
      <c r="AG581" s="412" t="s">
        <v>338</v>
      </c>
      <c r="AH581" s="412" t="s">
        <v>58</v>
      </c>
      <c r="AI581" s="412" t="s">
        <v>56</v>
      </c>
      <c r="AJ581" s="412" t="s">
        <v>60</v>
      </c>
      <c r="AK581" s="412" t="s">
        <v>61</v>
      </c>
    </row>
    <row r="582" spans="1:37" s="102" customFormat="1" ht="53.25" hidden="1" customHeight="1">
      <c r="A582" s="99">
        <v>43102</v>
      </c>
      <c r="B582" s="97" t="str">
        <f>IFERROR(VLOOKUP(A582,[6]Listas!$A$91:$B$107,2,FALSE),"")</f>
        <v>MEJORAMIENTO DE LA INFRAESTRUCTURA TECNOLÓGICA</v>
      </c>
      <c r="C582" s="98" t="s">
        <v>336</v>
      </c>
      <c r="D582" s="97" t="s">
        <v>337</v>
      </c>
      <c r="E582" s="97" t="s">
        <v>43</v>
      </c>
      <c r="F582" s="97" t="s">
        <v>1259</v>
      </c>
      <c r="G582" s="405">
        <v>34195300</v>
      </c>
      <c r="H582" s="99">
        <v>10.029999999999999</v>
      </c>
      <c r="I582" s="100" t="str">
        <f>IFERROR(VLOOKUP(H582,[6]Listas!$B$124:$C$142,2,FALSE),"")</f>
        <v>Aportes de la Nación - Inversión Recurso SUE-PFC</v>
      </c>
      <c r="J582" s="418"/>
      <c r="K582" s="418"/>
      <c r="L582" s="418"/>
      <c r="M582" s="664"/>
      <c r="N582" s="103" t="s">
        <v>1465</v>
      </c>
      <c r="O582" s="453"/>
      <c r="P582" s="431"/>
      <c r="Q582" s="431"/>
      <c r="R582" s="533"/>
      <c r="S582" s="431"/>
      <c r="T582" s="449"/>
      <c r="U582" s="450"/>
      <c r="V582" s="450"/>
      <c r="W582" s="431"/>
      <c r="X582" s="431"/>
      <c r="Y582" s="437"/>
      <c r="Z582" s="437"/>
      <c r="AA582" s="440"/>
      <c r="AB582" s="437"/>
      <c r="AC582" s="437"/>
      <c r="AD582" s="431" t="s">
        <v>49</v>
      </c>
      <c r="AE582" s="431" t="s">
        <v>46</v>
      </c>
      <c r="AF582" s="413"/>
      <c r="AG582" s="413" t="s">
        <v>338</v>
      </c>
      <c r="AH582" s="413" t="s">
        <v>58</v>
      </c>
      <c r="AI582" s="413" t="s">
        <v>56</v>
      </c>
      <c r="AJ582" s="413" t="s">
        <v>60</v>
      </c>
      <c r="AK582" s="413" t="s">
        <v>61</v>
      </c>
    </row>
    <row r="583" spans="1:37" s="102" customFormat="1" ht="53.25" hidden="1" customHeight="1">
      <c r="A583" s="99">
        <v>43102</v>
      </c>
      <c r="B583" s="97" t="str">
        <f>IFERROR(VLOOKUP(A583,[6]Listas!$A$91:$B$107,2,FALSE),"")</f>
        <v>MEJORAMIENTO DE LA INFRAESTRUCTURA TECNOLÓGICA</v>
      </c>
      <c r="C583" s="98" t="s">
        <v>336</v>
      </c>
      <c r="D583" s="97" t="s">
        <v>337</v>
      </c>
      <c r="E583" s="97" t="s">
        <v>43</v>
      </c>
      <c r="F583" s="97" t="s">
        <v>1259</v>
      </c>
      <c r="G583" s="405">
        <v>58170934</v>
      </c>
      <c r="H583" s="99">
        <v>20.010000000000002</v>
      </c>
      <c r="I583" s="100" t="str">
        <f>IFERROR(VLOOKUP(H583,[6]Listas!$B$124:$C$142,2,FALSE),"")</f>
        <v>Recursos Propios</v>
      </c>
      <c r="J583" s="418"/>
      <c r="K583" s="418"/>
      <c r="L583" s="418"/>
      <c r="M583" s="664"/>
      <c r="N583" s="103" t="s">
        <v>1466</v>
      </c>
      <c r="O583" s="453"/>
      <c r="P583" s="431"/>
      <c r="Q583" s="431"/>
      <c r="R583" s="533"/>
      <c r="S583" s="431"/>
      <c r="T583" s="449"/>
      <c r="U583" s="450"/>
      <c r="V583" s="450"/>
      <c r="W583" s="431"/>
      <c r="X583" s="431"/>
      <c r="Y583" s="437"/>
      <c r="Z583" s="437"/>
      <c r="AA583" s="440"/>
      <c r="AB583" s="437"/>
      <c r="AC583" s="437"/>
      <c r="AD583" s="431" t="s">
        <v>49</v>
      </c>
      <c r="AE583" s="431" t="s">
        <v>46</v>
      </c>
      <c r="AF583" s="413"/>
      <c r="AG583" s="413" t="s">
        <v>338</v>
      </c>
      <c r="AH583" s="413" t="s">
        <v>58</v>
      </c>
      <c r="AI583" s="413" t="s">
        <v>56</v>
      </c>
      <c r="AJ583" s="413" t="s">
        <v>60</v>
      </c>
      <c r="AK583" s="413" t="s">
        <v>61</v>
      </c>
    </row>
    <row r="584" spans="1:37" s="102" customFormat="1" ht="53.25" hidden="1" customHeight="1">
      <c r="A584" s="99">
        <v>43102</v>
      </c>
      <c r="B584" s="97" t="str">
        <f>IFERROR(VLOOKUP(A584,[6]Listas!$A$91:$B$107,2,FALSE),"")</f>
        <v>MEJORAMIENTO DE LA INFRAESTRUCTURA TECNOLÓGICA</v>
      </c>
      <c r="C584" s="98" t="s">
        <v>336</v>
      </c>
      <c r="D584" s="97" t="s">
        <v>337</v>
      </c>
      <c r="E584" s="97" t="s">
        <v>43</v>
      </c>
      <c r="F584" s="97" t="s">
        <v>1259</v>
      </c>
      <c r="G584" s="405">
        <v>250610889</v>
      </c>
      <c r="H584" s="99" t="s">
        <v>210</v>
      </c>
      <c r="I584" s="100" t="str">
        <f>IFERROR(VLOOKUP(H584,[6]Listas!$B$124:$C$142,2,FALSE),"")</f>
        <v>Rendimientos Recursos Nación Inversión</v>
      </c>
      <c r="J584" s="418"/>
      <c r="K584" s="418"/>
      <c r="L584" s="418"/>
      <c r="M584" s="664"/>
      <c r="N584" s="103" t="s">
        <v>1467</v>
      </c>
      <c r="O584" s="453"/>
      <c r="P584" s="431"/>
      <c r="Q584" s="431"/>
      <c r="R584" s="533"/>
      <c r="S584" s="431"/>
      <c r="T584" s="449"/>
      <c r="U584" s="450"/>
      <c r="V584" s="450"/>
      <c r="W584" s="431"/>
      <c r="X584" s="431"/>
      <c r="Y584" s="437"/>
      <c r="Z584" s="437"/>
      <c r="AA584" s="440"/>
      <c r="AB584" s="437"/>
      <c r="AC584" s="437"/>
      <c r="AD584" s="431" t="s">
        <v>49</v>
      </c>
      <c r="AE584" s="431" t="s">
        <v>46</v>
      </c>
      <c r="AF584" s="413"/>
      <c r="AG584" s="413" t="s">
        <v>338</v>
      </c>
      <c r="AH584" s="413" t="s">
        <v>58</v>
      </c>
      <c r="AI584" s="413" t="s">
        <v>56</v>
      </c>
      <c r="AJ584" s="413" t="s">
        <v>60</v>
      </c>
      <c r="AK584" s="413" t="s">
        <v>61</v>
      </c>
    </row>
    <row r="585" spans="1:37" s="102" customFormat="1" ht="53.25" hidden="1" customHeight="1">
      <c r="A585" s="99">
        <v>43102</v>
      </c>
      <c r="B585" s="98" t="str">
        <f>IFERROR(VLOOKUP(A585,[6]Listas!$A$91:$B$107,2,FALSE),"")</f>
        <v>MEJORAMIENTO DE LA INFRAESTRUCTURA TECNOLÓGICA</v>
      </c>
      <c r="C585" s="98" t="s">
        <v>336</v>
      </c>
      <c r="D585" s="97" t="s">
        <v>337</v>
      </c>
      <c r="E585" s="97" t="s">
        <v>43</v>
      </c>
      <c r="F585" s="97" t="s">
        <v>1259</v>
      </c>
      <c r="G585" s="405">
        <v>188429438</v>
      </c>
      <c r="H585" s="99" t="s">
        <v>197</v>
      </c>
      <c r="I585" s="100" t="str">
        <f>IFERROR(VLOOKUP(H585,[6]Listas!$B$124:$C$142,2,FALSE),"")</f>
        <v>Rendimientos PFC-SUE</v>
      </c>
      <c r="J585" s="418"/>
      <c r="K585" s="418"/>
      <c r="L585" s="418"/>
      <c r="M585" s="664"/>
      <c r="N585" s="103" t="s">
        <v>1468</v>
      </c>
      <c r="O585" s="453"/>
      <c r="P585" s="431"/>
      <c r="Q585" s="431"/>
      <c r="R585" s="533"/>
      <c r="S585" s="431"/>
      <c r="T585" s="449"/>
      <c r="U585" s="450"/>
      <c r="V585" s="450"/>
      <c r="W585" s="431"/>
      <c r="X585" s="431"/>
      <c r="Y585" s="437"/>
      <c r="Z585" s="437"/>
      <c r="AA585" s="440"/>
      <c r="AB585" s="437"/>
      <c r="AC585" s="437"/>
      <c r="AD585" s="431" t="s">
        <v>49</v>
      </c>
      <c r="AE585" s="431" t="s">
        <v>46</v>
      </c>
      <c r="AF585" s="413"/>
      <c r="AG585" s="413" t="s">
        <v>338</v>
      </c>
      <c r="AH585" s="413" t="s">
        <v>58</v>
      </c>
      <c r="AI585" s="413" t="s">
        <v>56</v>
      </c>
      <c r="AJ585" s="413" t="s">
        <v>60</v>
      </c>
      <c r="AK585" s="413" t="s">
        <v>61</v>
      </c>
    </row>
    <row r="586" spans="1:37" s="102" customFormat="1" ht="53.25" hidden="1" customHeight="1">
      <c r="A586" s="99">
        <v>43102</v>
      </c>
      <c r="B586" s="98" t="str">
        <f>IFERROR(VLOOKUP(A586,[6]Listas!$A$91:$B$107,2,FALSE),"")</f>
        <v>MEJORAMIENTO DE LA INFRAESTRUCTURA TECNOLÓGICA</v>
      </c>
      <c r="C586" s="98" t="s">
        <v>336</v>
      </c>
      <c r="D586" s="97" t="s">
        <v>337</v>
      </c>
      <c r="E586" s="97" t="s">
        <v>43</v>
      </c>
      <c r="F586" s="97" t="s">
        <v>1259</v>
      </c>
      <c r="G586" s="405">
        <v>173587331</v>
      </c>
      <c r="H586" s="99" t="s">
        <v>284</v>
      </c>
      <c r="I586" s="100" t="str">
        <f>IFERROR(VLOOKUP(H586,[6]Listas!$B$124:$C$142,2,FALSE),"")</f>
        <v>Recursos del Balance - Estampilla UNAL</v>
      </c>
      <c r="J586" s="418"/>
      <c r="K586" s="418"/>
      <c r="L586" s="418"/>
      <c r="M586" s="664"/>
      <c r="N586" s="103" t="s">
        <v>1469</v>
      </c>
      <c r="O586" s="453"/>
      <c r="P586" s="431"/>
      <c r="Q586" s="431"/>
      <c r="R586" s="533"/>
      <c r="S586" s="431"/>
      <c r="T586" s="449"/>
      <c r="U586" s="450"/>
      <c r="V586" s="450"/>
      <c r="W586" s="431"/>
      <c r="X586" s="431"/>
      <c r="Y586" s="437"/>
      <c r="Z586" s="437"/>
      <c r="AA586" s="440"/>
      <c r="AB586" s="437"/>
      <c r="AC586" s="437"/>
      <c r="AD586" s="431" t="s">
        <v>49</v>
      </c>
      <c r="AE586" s="431" t="s">
        <v>46</v>
      </c>
      <c r="AF586" s="413"/>
      <c r="AG586" s="413" t="s">
        <v>338</v>
      </c>
      <c r="AH586" s="413" t="s">
        <v>58</v>
      </c>
      <c r="AI586" s="413" t="s">
        <v>56</v>
      </c>
      <c r="AJ586" s="413" t="s">
        <v>60</v>
      </c>
      <c r="AK586" s="413" t="s">
        <v>61</v>
      </c>
    </row>
    <row r="587" spans="1:37" s="102" customFormat="1" ht="53.25" hidden="1" customHeight="1">
      <c r="A587" s="99">
        <v>43102</v>
      </c>
      <c r="B587" s="98" t="str">
        <f>IFERROR(VLOOKUP(A587,[6]Listas!$A$91:$B$107,2,FALSE),"")</f>
        <v>MEJORAMIENTO DE LA INFRAESTRUCTURA TECNOLÓGICA</v>
      </c>
      <c r="C587" s="98" t="s">
        <v>336</v>
      </c>
      <c r="D587" s="97" t="s">
        <v>337</v>
      </c>
      <c r="E587" s="97" t="s">
        <v>43</v>
      </c>
      <c r="F587" s="97" t="s">
        <v>1259</v>
      </c>
      <c r="G587" s="405">
        <v>212928820</v>
      </c>
      <c r="H587" s="99" t="s">
        <v>340</v>
      </c>
      <c r="I587" s="100" t="str">
        <f>IFERROR(VLOOKUP(H587,[6]Listas!$B$124:$C$142,2,FALSE),"")</f>
        <v>Rendimientos Financieros - UNAL y Otras Universidades</v>
      </c>
      <c r="J587" s="419"/>
      <c r="K587" s="419"/>
      <c r="L587" s="419"/>
      <c r="M587" s="568"/>
      <c r="N587" s="104"/>
      <c r="O587" s="667"/>
      <c r="P587" s="432"/>
      <c r="Q587" s="432"/>
      <c r="R587" s="534"/>
      <c r="S587" s="432"/>
      <c r="T587" s="473"/>
      <c r="U587" s="469"/>
      <c r="V587" s="469"/>
      <c r="W587" s="432"/>
      <c r="X587" s="432"/>
      <c r="Y587" s="438"/>
      <c r="Z587" s="438"/>
      <c r="AA587" s="441"/>
      <c r="AB587" s="438"/>
      <c r="AC587" s="438"/>
      <c r="AD587" s="432" t="s">
        <v>49</v>
      </c>
      <c r="AE587" s="432" t="s">
        <v>46</v>
      </c>
      <c r="AF587" s="414"/>
      <c r="AG587" s="414" t="s">
        <v>338</v>
      </c>
      <c r="AH587" s="414" t="s">
        <v>58</v>
      </c>
      <c r="AI587" s="414" t="s">
        <v>56</v>
      </c>
      <c r="AJ587" s="414" t="s">
        <v>60</v>
      </c>
      <c r="AK587" s="414" t="s">
        <v>61</v>
      </c>
    </row>
    <row r="588" spans="1:37" s="102" customFormat="1" ht="53.25" hidden="1" customHeight="1">
      <c r="A588" s="99">
        <v>43102</v>
      </c>
      <c r="B588" s="98" t="str">
        <f>IFERROR(VLOOKUP(A588,[6]Listas!$A$91:$B$107,2,FALSE),"")</f>
        <v>MEJORAMIENTO DE LA INFRAESTRUCTURA TECNOLÓGICA</v>
      </c>
      <c r="C588" s="98" t="s">
        <v>336</v>
      </c>
      <c r="D588" s="97" t="s">
        <v>337</v>
      </c>
      <c r="E588" s="97" t="s">
        <v>43</v>
      </c>
      <c r="F588" s="97" t="s">
        <v>1259</v>
      </c>
      <c r="G588" s="405">
        <v>141750000</v>
      </c>
      <c r="H588" s="99">
        <v>10.029999999999999</v>
      </c>
      <c r="I588" s="100" t="str">
        <f>IFERROR(VLOOKUP(H588,[6]Listas!$B$124:$C$142,2,FALSE),"")</f>
        <v>Aportes de la Nación - Inversión Recurso SUE-PFC</v>
      </c>
      <c r="J588" s="99">
        <v>2</v>
      </c>
      <c r="K588" s="99" t="s">
        <v>46</v>
      </c>
      <c r="L588" s="99"/>
      <c r="M588" s="105" t="str">
        <f>"INV-"&amp;A588&amp;"-"&amp;J588</f>
        <v>INV-43102-2</v>
      </c>
      <c r="N588" s="106">
        <v>81112501</v>
      </c>
      <c r="O588" s="406" t="s">
        <v>1725</v>
      </c>
      <c r="P588" s="108" t="s">
        <v>65</v>
      </c>
      <c r="Q588" s="108" t="s">
        <v>65</v>
      </c>
      <c r="R588" s="287">
        <v>3</v>
      </c>
      <c r="S588" s="108" t="s">
        <v>47</v>
      </c>
      <c r="T588" s="374" t="s">
        <v>48</v>
      </c>
      <c r="U588" s="407">
        <v>141750000</v>
      </c>
      <c r="V588" s="407">
        <v>141750000</v>
      </c>
      <c r="W588" s="108" t="s">
        <v>49</v>
      </c>
      <c r="X588" s="108" t="s">
        <v>50</v>
      </c>
      <c r="Y588" s="109" t="s">
        <v>1244</v>
      </c>
      <c r="Z588" s="109" t="s">
        <v>52</v>
      </c>
      <c r="AA588" s="110" t="s">
        <v>1245</v>
      </c>
      <c r="AB588" s="109" t="s">
        <v>1246</v>
      </c>
      <c r="AC588" s="111" t="s">
        <v>1247</v>
      </c>
      <c r="AD588" s="112" t="s">
        <v>49</v>
      </c>
      <c r="AE588" s="112" t="s">
        <v>46</v>
      </c>
      <c r="AF588" s="113" t="s">
        <v>243</v>
      </c>
      <c r="AG588" s="113" t="s">
        <v>338</v>
      </c>
      <c r="AH588" s="113" t="s">
        <v>58</v>
      </c>
      <c r="AI588" s="113" t="s">
        <v>56</v>
      </c>
      <c r="AJ588" s="113" t="s">
        <v>60</v>
      </c>
      <c r="AK588" s="113" t="s">
        <v>61</v>
      </c>
    </row>
    <row r="589" spans="1:37" s="102" customFormat="1" ht="53.25" hidden="1" customHeight="1">
      <c r="A589" s="99">
        <v>43102</v>
      </c>
      <c r="B589" s="98" t="str">
        <f>IFERROR(VLOOKUP(A589,[6]Listas!$A$91:$B$107,2,FALSE),"")</f>
        <v>MEJORAMIENTO DE LA INFRAESTRUCTURA TECNOLÓGICA</v>
      </c>
      <c r="C589" s="98" t="s">
        <v>336</v>
      </c>
      <c r="D589" s="97" t="s">
        <v>337</v>
      </c>
      <c r="E589" s="97" t="s">
        <v>43</v>
      </c>
      <c r="F589" s="97" t="s">
        <v>1259</v>
      </c>
      <c r="G589" s="405">
        <v>68966100</v>
      </c>
      <c r="H589" s="99">
        <v>10.029999999999999</v>
      </c>
      <c r="I589" s="100" t="str">
        <f>IFERROR(VLOOKUP(H589,[6]Listas!$B$124:$C$142,2,FALSE),"")</f>
        <v>Aportes de la Nación - Inversión Recurso SUE-PFC</v>
      </c>
      <c r="J589" s="99">
        <v>3</v>
      </c>
      <c r="K589" s="99" t="s">
        <v>46</v>
      </c>
      <c r="L589" s="99"/>
      <c r="M589" s="105" t="str">
        <f>"INV-"&amp;A589&amp;"-"&amp;J589</f>
        <v>INV-43102-3</v>
      </c>
      <c r="N589" s="106">
        <v>81112501</v>
      </c>
      <c r="O589" s="408" t="s">
        <v>1726</v>
      </c>
      <c r="P589" s="108" t="s">
        <v>65</v>
      </c>
      <c r="Q589" s="108" t="s">
        <v>65</v>
      </c>
      <c r="R589" s="287">
        <v>1</v>
      </c>
      <c r="S589" s="108" t="s">
        <v>205</v>
      </c>
      <c r="T589" s="374" t="s">
        <v>96</v>
      </c>
      <c r="U589" s="407">
        <v>68966100</v>
      </c>
      <c r="V589" s="407">
        <v>68966100</v>
      </c>
      <c r="W589" s="108" t="s">
        <v>49</v>
      </c>
      <c r="X589" s="108" t="s">
        <v>50</v>
      </c>
      <c r="Y589" s="109" t="s">
        <v>1244</v>
      </c>
      <c r="Z589" s="109" t="s">
        <v>52</v>
      </c>
      <c r="AA589" s="110" t="s">
        <v>1245</v>
      </c>
      <c r="AB589" s="109" t="s">
        <v>1470</v>
      </c>
      <c r="AC589" s="111" t="s">
        <v>1247</v>
      </c>
      <c r="AD589" s="112" t="s">
        <v>49</v>
      </c>
      <c r="AE589" s="112" t="s">
        <v>46</v>
      </c>
      <c r="AF589" s="113" t="s">
        <v>243</v>
      </c>
      <c r="AG589" s="113" t="s">
        <v>338</v>
      </c>
      <c r="AH589" s="113" t="s">
        <v>58</v>
      </c>
      <c r="AI589" s="113" t="s">
        <v>56</v>
      </c>
      <c r="AJ589" s="113" t="s">
        <v>60</v>
      </c>
      <c r="AK589" s="113" t="s">
        <v>61</v>
      </c>
    </row>
    <row r="590" spans="1:37" s="102" customFormat="1" ht="53.25" hidden="1" customHeight="1">
      <c r="A590" s="99">
        <v>43102</v>
      </c>
      <c r="B590" s="98" t="str">
        <f>IFERROR(VLOOKUP(A590,[6]Listas!$A$91:$B$107,2,FALSE),"")</f>
        <v>MEJORAMIENTO DE LA INFRAESTRUCTURA TECNOLÓGICA</v>
      </c>
      <c r="C590" s="98" t="s">
        <v>336</v>
      </c>
      <c r="D590" s="97" t="s">
        <v>337</v>
      </c>
      <c r="E590" s="97" t="s">
        <v>43</v>
      </c>
      <c r="F590" s="97" t="s">
        <v>1259</v>
      </c>
      <c r="G590" s="405">
        <v>94595930</v>
      </c>
      <c r="H590" s="99">
        <v>10.029999999999999</v>
      </c>
      <c r="I590" s="100" t="str">
        <f>IFERROR(VLOOKUP(H590,[6]Listas!$B$124:$C$142,2,FALSE),"")</f>
        <v>Aportes de la Nación - Inversión Recurso SUE-PFC</v>
      </c>
      <c r="J590" s="99">
        <v>4</v>
      </c>
      <c r="K590" s="99" t="s">
        <v>46</v>
      </c>
      <c r="L590" s="99"/>
      <c r="M590" s="105" t="str">
        <f>"INV-"&amp;A590&amp;"-"&amp;J590</f>
        <v>INV-43102-4</v>
      </c>
      <c r="N590" s="106">
        <v>81112501</v>
      </c>
      <c r="O590" s="406" t="s">
        <v>1727</v>
      </c>
      <c r="P590" s="108" t="s">
        <v>65</v>
      </c>
      <c r="Q590" s="108" t="s">
        <v>65</v>
      </c>
      <c r="R590" s="287">
        <v>1</v>
      </c>
      <c r="S590" s="108" t="s">
        <v>205</v>
      </c>
      <c r="T590" s="374" t="s">
        <v>96</v>
      </c>
      <c r="U590" s="407">
        <v>94595930</v>
      </c>
      <c r="V590" s="407">
        <v>94595930</v>
      </c>
      <c r="W590" s="108" t="s">
        <v>49</v>
      </c>
      <c r="X590" s="108" t="s">
        <v>50</v>
      </c>
      <c r="Y590" s="109" t="s">
        <v>1244</v>
      </c>
      <c r="Z590" s="109" t="s">
        <v>52</v>
      </c>
      <c r="AA590" s="110" t="s">
        <v>1245</v>
      </c>
      <c r="AB590" s="109" t="s">
        <v>1471</v>
      </c>
      <c r="AC590" s="111" t="s">
        <v>1247</v>
      </c>
      <c r="AD590" s="112" t="s">
        <v>49</v>
      </c>
      <c r="AE590" s="112" t="s">
        <v>46</v>
      </c>
      <c r="AF590" s="113" t="s">
        <v>243</v>
      </c>
      <c r="AG590" s="113" t="s">
        <v>338</v>
      </c>
      <c r="AH590" s="113" t="s">
        <v>58</v>
      </c>
      <c r="AI590" s="113" t="s">
        <v>56</v>
      </c>
      <c r="AJ590" s="113" t="s">
        <v>60</v>
      </c>
      <c r="AK590" s="113" t="s">
        <v>61</v>
      </c>
    </row>
    <row r="591" spans="1:37" s="102" customFormat="1" ht="53.25" customHeight="1">
      <c r="A591" s="99">
        <v>43102</v>
      </c>
      <c r="B591" s="98" t="str">
        <f>IFERROR(VLOOKUP(A591,[6]Listas!$A$91:$B$107,2,FALSE),"")</f>
        <v>MEJORAMIENTO DE LA INFRAESTRUCTURA TECNOLÓGICA</v>
      </c>
      <c r="C591" s="98" t="s">
        <v>336</v>
      </c>
      <c r="D591" s="97" t="s">
        <v>337</v>
      </c>
      <c r="E591" s="97" t="s">
        <v>43</v>
      </c>
      <c r="F591" s="97" t="s">
        <v>1259</v>
      </c>
      <c r="G591" s="405">
        <v>0</v>
      </c>
      <c r="H591" s="115"/>
      <c r="I591" s="100" t="str">
        <f>IFERROR(VLOOKUP(H591,[6]Listas!$B$124:$C$142,2,FALSE),"")</f>
        <v/>
      </c>
      <c r="J591" s="417">
        <v>5</v>
      </c>
      <c r="K591" s="417" t="s">
        <v>46</v>
      </c>
      <c r="L591" s="768" t="s">
        <v>212</v>
      </c>
      <c r="M591" s="421" t="str">
        <f>"INV-"&amp;A591&amp;"-"&amp;J591</f>
        <v>INV-43102-5</v>
      </c>
      <c r="N591" s="424">
        <v>81112501</v>
      </c>
      <c r="O591" s="471" t="s">
        <v>1729</v>
      </c>
      <c r="P591" s="430" t="s">
        <v>1683</v>
      </c>
      <c r="Q591" s="430" t="s">
        <v>1683</v>
      </c>
      <c r="R591" s="417">
        <v>1</v>
      </c>
      <c r="S591" s="430" t="s">
        <v>205</v>
      </c>
      <c r="T591" s="448" t="s">
        <v>96</v>
      </c>
      <c r="U591" s="767">
        <v>0</v>
      </c>
      <c r="V591" s="767">
        <v>0</v>
      </c>
      <c r="W591" s="430" t="s">
        <v>49</v>
      </c>
      <c r="X591" s="430" t="s">
        <v>50</v>
      </c>
      <c r="Y591" s="109" t="s">
        <v>1244</v>
      </c>
      <c r="Z591" s="109" t="s">
        <v>52</v>
      </c>
      <c r="AA591" s="110" t="s">
        <v>1245</v>
      </c>
      <c r="AB591" s="109" t="s">
        <v>1471</v>
      </c>
      <c r="AC591" s="111" t="s">
        <v>1247</v>
      </c>
      <c r="AD591" s="112" t="s">
        <v>49</v>
      </c>
      <c r="AE591" s="112" t="s">
        <v>46</v>
      </c>
      <c r="AF591" s="113" t="s">
        <v>243</v>
      </c>
      <c r="AG591" s="113" t="s">
        <v>338</v>
      </c>
      <c r="AH591" s="113" t="s">
        <v>58</v>
      </c>
      <c r="AI591" s="113" t="s">
        <v>56</v>
      </c>
      <c r="AJ591" s="113" t="s">
        <v>60</v>
      </c>
      <c r="AK591" s="113" t="s">
        <v>61</v>
      </c>
    </row>
    <row r="592" spans="1:37" s="102" customFormat="1" ht="53.25" hidden="1" customHeight="1">
      <c r="A592" s="99">
        <v>43102</v>
      </c>
      <c r="B592" s="98" t="str">
        <f>IFERROR(VLOOKUP(A592,[6]Listas!$A$91:$B$107,2,FALSE),"")</f>
        <v>MEJORAMIENTO DE LA INFRAESTRUCTURA TECNOLÓGICA</v>
      </c>
      <c r="C592" s="98" t="s">
        <v>336</v>
      </c>
      <c r="D592" s="97" t="s">
        <v>337</v>
      </c>
      <c r="E592" s="97" t="s">
        <v>43</v>
      </c>
      <c r="F592" s="97" t="s">
        <v>1252</v>
      </c>
      <c r="G592" s="405">
        <v>0</v>
      </c>
      <c r="H592" s="115"/>
      <c r="I592" s="100" t="str">
        <f>IFERROR(VLOOKUP(H592,[6]Listas!$B$124:$C$142,2,FALSE),"")</f>
        <v/>
      </c>
      <c r="J592" s="419"/>
      <c r="K592" s="419"/>
      <c r="L592" s="470"/>
      <c r="M592" s="423"/>
      <c r="N592" s="426"/>
      <c r="O592" s="472"/>
      <c r="P592" s="432"/>
      <c r="Q592" s="432"/>
      <c r="R592" s="419"/>
      <c r="S592" s="432"/>
      <c r="T592" s="473"/>
      <c r="U592" s="469"/>
      <c r="V592" s="469"/>
      <c r="W592" s="432"/>
      <c r="X592" s="432"/>
      <c r="Y592" s="109" t="s">
        <v>1244</v>
      </c>
      <c r="Z592" s="109" t="s">
        <v>52</v>
      </c>
      <c r="AA592" s="110" t="s">
        <v>1245</v>
      </c>
      <c r="AB592" s="109" t="s">
        <v>1471</v>
      </c>
      <c r="AC592" s="111" t="s">
        <v>1247</v>
      </c>
      <c r="AD592" s="112" t="s">
        <v>49</v>
      </c>
      <c r="AE592" s="112" t="s">
        <v>46</v>
      </c>
      <c r="AF592" s="113" t="s">
        <v>243</v>
      </c>
      <c r="AG592" s="113" t="s">
        <v>338</v>
      </c>
      <c r="AH592" s="113" t="s">
        <v>58</v>
      </c>
      <c r="AI592" s="113" t="s">
        <v>56</v>
      </c>
      <c r="AJ592" s="113" t="s">
        <v>60</v>
      </c>
      <c r="AK592" s="113" t="s">
        <v>61</v>
      </c>
    </row>
    <row r="593" spans="1:37" s="102" customFormat="1" ht="53.25" customHeight="1">
      <c r="A593" s="99">
        <v>43102</v>
      </c>
      <c r="B593" s="98" t="str">
        <f>IFERROR(VLOOKUP(A593,[6]Listas!$A$91:$B$107,2,FALSE),"")</f>
        <v>MEJORAMIENTO DE LA INFRAESTRUCTURA TECNOLÓGICA</v>
      </c>
      <c r="C593" s="98" t="s">
        <v>336</v>
      </c>
      <c r="D593" s="97" t="s">
        <v>337</v>
      </c>
      <c r="E593" s="97" t="s">
        <v>43</v>
      </c>
      <c r="F593" s="97" t="s">
        <v>1259</v>
      </c>
      <c r="G593" s="405">
        <v>50000000</v>
      </c>
      <c r="H593" s="99">
        <v>10.029999999999999</v>
      </c>
      <c r="I593" s="100" t="str">
        <f>IFERROR(VLOOKUP(H593,[6]Listas!$B$124:$C$142,2,FALSE),"")</f>
        <v>Aportes de la Nación - Inversión Recurso SUE-PFC</v>
      </c>
      <c r="J593" s="99">
        <v>6</v>
      </c>
      <c r="K593" s="99" t="s">
        <v>49</v>
      </c>
      <c r="L593" s="410" t="s">
        <v>1728</v>
      </c>
      <c r="M593" s="105" t="str">
        <f>"INV-"&amp;A593&amp;"-"&amp;J593</f>
        <v>INV-43102-6</v>
      </c>
      <c r="N593" s="106">
        <v>81112501</v>
      </c>
      <c r="O593" s="406" t="s">
        <v>1730</v>
      </c>
      <c r="P593" s="108" t="s">
        <v>232</v>
      </c>
      <c r="Q593" s="108" t="s">
        <v>108</v>
      </c>
      <c r="R593" s="99">
        <v>3</v>
      </c>
      <c r="S593" s="108" t="s">
        <v>47</v>
      </c>
      <c r="T593" s="374" t="s">
        <v>96</v>
      </c>
      <c r="U593" s="407">
        <v>50000000</v>
      </c>
      <c r="V593" s="407">
        <v>50000000</v>
      </c>
      <c r="W593" s="108" t="s">
        <v>49</v>
      </c>
      <c r="X593" s="108" t="s">
        <v>50</v>
      </c>
      <c r="Y593" s="109" t="s">
        <v>1244</v>
      </c>
      <c r="Z593" s="109" t="s">
        <v>52</v>
      </c>
      <c r="AA593" s="110" t="s">
        <v>1245</v>
      </c>
      <c r="AB593" s="109" t="s">
        <v>1471</v>
      </c>
      <c r="AC593" s="111" t="s">
        <v>1247</v>
      </c>
      <c r="AD593" s="112" t="s">
        <v>49</v>
      </c>
      <c r="AE593" s="112" t="s">
        <v>46</v>
      </c>
      <c r="AF593" s="113" t="s">
        <v>243</v>
      </c>
      <c r="AG593" s="113" t="s">
        <v>338</v>
      </c>
      <c r="AH593" s="113" t="s">
        <v>58</v>
      </c>
      <c r="AI593" s="113" t="s">
        <v>56</v>
      </c>
      <c r="AJ593" s="113" t="s">
        <v>60</v>
      </c>
      <c r="AK593" s="113" t="s">
        <v>61</v>
      </c>
    </row>
    <row r="594" spans="1:37" s="102" customFormat="1" ht="53.25" customHeight="1">
      <c r="A594" s="99">
        <v>43102</v>
      </c>
      <c r="B594" s="98" t="str">
        <f>IFERROR(VLOOKUP(A594,[6]Listas!$A$91:$B$107,2,FALSE),"")</f>
        <v>MEJORAMIENTO DE LA INFRAESTRUCTURA TECNOLÓGICA</v>
      </c>
      <c r="C594" s="98" t="s">
        <v>336</v>
      </c>
      <c r="D594" s="97" t="s">
        <v>337</v>
      </c>
      <c r="E594" s="97" t="s">
        <v>43</v>
      </c>
      <c r="F594" s="146" t="s">
        <v>1259</v>
      </c>
      <c r="G594" s="114">
        <v>233770166</v>
      </c>
      <c r="H594" s="115">
        <v>10.029999999999999</v>
      </c>
      <c r="I594" s="100" t="str">
        <f>IFERROR(VLOOKUP(H594,[6]Listas!$B$124:$C$142,2,FALSE),"")</f>
        <v>Aportes de la Nación - Inversión Recurso SUE-PFC</v>
      </c>
      <c r="J594" s="417">
        <v>7</v>
      </c>
      <c r="K594" s="417" t="s">
        <v>46</v>
      </c>
      <c r="L594" s="420" t="s">
        <v>1728</v>
      </c>
      <c r="M594" s="421" t="str">
        <f>"INV-"&amp;A594&amp;"-"&amp;J594</f>
        <v>INV-43102-7</v>
      </c>
      <c r="N594" s="106">
        <v>81112500</v>
      </c>
      <c r="O594" s="452" t="s">
        <v>1731</v>
      </c>
      <c r="P594" s="430" t="s">
        <v>232</v>
      </c>
      <c r="Q594" s="430" t="s">
        <v>108</v>
      </c>
      <c r="R594" s="417">
        <v>1</v>
      </c>
      <c r="S594" s="430" t="s">
        <v>205</v>
      </c>
      <c r="T594" s="448" t="s">
        <v>48</v>
      </c>
      <c r="U594" s="433">
        <v>400000000</v>
      </c>
      <c r="V594" s="433">
        <v>400000000</v>
      </c>
      <c r="W594" s="430" t="s">
        <v>49</v>
      </c>
      <c r="X594" s="430" t="s">
        <v>50</v>
      </c>
      <c r="Y594" s="436" t="s">
        <v>1244</v>
      </c>
      <c r="Z594" s="436" t="s">
        <v>52</v>
      </c>
      <c r="AA594" s="439" t="s">
        <v>1245</v>
      </c>
      <c r="AB594" s="436" t="s">
        <v>1471</v>
      </c>
      <c r="AC594" s="442" t="s">
        <v>1247</v>
      </c>
      <c r="AD594" s="415" t="s">
        <v>49</v>
      </c>
      <c r="AE594" s="415" t="s">
        <v>46</v>
      </c>
      <c r="AF594" s="412" t="s">
        <v>243</v>
      </c>
      <c r="AG594" s="412" t="s">
        <v>338</v>
      </c>
      <c r="AH594" s="412" t="s">
        <v>58</v>
      </c>
      <c r="AI594" s="412" t="s">
        <v>56</v>
      </c>
      <c r="AJ594" s="412" t="s">
        <v>60</v>
      </c>
      <c r="AK594" s="412" t="s">
        <v>61</v>
      </c>
    </row>
    <row r="595" spans="1:37" s="102" customFormat="1" ht="53.25" hidden="1" customHeight="1">
      <c r="A595" s="99">
        <v>43102</v>
      </c>
      <c r="B595" s="98" t="str">
        <f>IFERROR(VLOOKUP(A595,[6]Listas!$A$91:$B$107,2,FALSE),"")</f>
        <v>MEJORAMIENTO DE LA INFRAESTRUCTURA TECNOLÓGICA</v>
      </c>
      <c r="C595" s="98" t="s">
        <v>336</v>
      </c>
      <c r="D595" s="97" t="s">
        <v>337</v>
      </c>
      <c r="E595" s="97" t="s">
        <v>43</v>
      </c>
      <c r="F595" s="146" t="s">
        <v>1259</v>
      </c>
      <c r="G595" s="114">
        <v>166229834</v>
      </c>
      <c r="H595" s="115" t="s">
        <v>1248</v>
      </c>
      <c r="I595" s="100" t="str">
        <f>IFERROR(VLOOKUP(H595,[6]Listas!$B$124:$C$142,2,FALSE),"")</f>
        <v>Recursos del Balance - Inversión - PFC-SUE</v>
      </c>
      <c r="J595" s="418"/>
      <c r="K595" s="418"/>
      <c r="L595" s="451"/>
      <c r="M595" s="422"/>
      <c r="N595" s="116" t="s">
        <v>1472</v>
      </c>
      <c r="O595" s="453"/>
      <c r="P595" s="431"/>
      <c r="Q595" s="431"/>
      <c r="R595" s="418"/>
      <c r="S595" s="431"/>
      <c r="T595" s="449"/>
      <c r="U595" s="435"/>
      <c r="V595" s="434"/>
      <c r="W595" s="431"/>
      <c r="X595" s="431"/>
      <c r="Y595" s="437"/>
      <c r="Z595" s="437"/>
      <c r="AA595" s="440"/>
      <c r="AB595" s="437"/>
      <c r="AC595" s="443"/>
      <c r="AD595" s="416"/>
      <c r="AE595" s="416"/>
      <c r="AF595" s="413"/>
      <c r="AG595" s="413" t="s">
        <v>338</v>
      </c>
      <c r="AH595" s="413" t="s">
        <v>58</v>
      </c>
      <c r="AI595" s="413" t="s">
        <v>56</v>
      </c>
      <c r="AJ595" s="413" t="s">
        <v>60</v>
      </c>
      <c r="AK595" s="413" t="s">
        <v>61</v>
      </c>
    </row>
    <row r="596" spans="1:37" s="102" customFormat="1" ht="53.25" customHeight="1">
      <c r="A596" s="99">
        <v>43102</v>
      </c>
      <c r="B596" s="98" t="str">
        <f>IFERROR(VLOOKUP(A596,[6]Listas!$A$91:$B$107,2,FALSE),"")</f>
        <v>MEJORAMIENTO DE LA INFRAESTRUCTURA TECNOLÓGICA</v>
      </c>
      <c r="C596" s="98" t="s">
        <v>336</v>
      </c>
      <c r="D596" s="97" t="s">
        <v>337</v>
      </c>
      <c r="E596" s="97" t="s">
        <v>43</v>
      </c>
      <c r="F596" s="97" t="s">
        <v>1259</v>
      </c>
      <c r="G596" s="405">
        <v>27872418</v>
      </c>
      <c r="H596" s="99">
        <v>10.029999999999999</v>
      </c>
      <c r="I596" s="100" t="str">
        <f>IFERROR(VLOOKUP(H596,[6]Listas!$B$124:$C$142,2,FALSE),"")</f>
        <v>Aportes de la Nación - Inversión Recurso SUE-PFC</v>
      </c>
      <c r="J596" s="99">
        <v>8</v>
      </c>
      <c r="K596" s="99" t="s">
        <v>46</v>
      </c>
      <c r="L596" s="410" t="s">
        <v>1728</v>
      </c>
      <c r="M596" s="105" t="str">
        <f>"INV-"&amp;A596&amp;"-"&amp;J596</f>
        <v>INV-43102-8</v>
      </c>
      <c r="N596" s="106">
        <v>81112501</v>
      </c>
      <c r="O596" s="406" t="s">
        <v>1732</v>
      </c>
      <c r="P596" s="108" t="s">
        <v>232</v>
      </c>
      <c r="Q596" s="108" t="s">
        <v>108</v>
      </c>
      <c r="R596" s="99">
        <v>3</v>
      </c>
      <c r="S596" s="117" t="s">
        <v>47</v>
      </c>
      <c r="T596" s="374" t="s">
        <v>96</v>
      </c>
      <c r="U596" s="407">
        <v>27872418</v>
      </c>
      <c r="V596" s="407">
        <v>27872418</v>
      </c>
      <c r="W596" s="108" t="s">
        <v>49</v>
      </c>
      <c r="X596" s="108" t="s">
        <v>50</v>
      </c>
      <c r="Y596" s="109" t="s">
        <v>1244</v>
      </c>
      <c r="Z596" s="109" t="s">
        <v>52</v>
      </c>
      <c r="AA596" s="110" t="s">
        <v>1245</v>
      </c>
      <c r="AB596" s="109" t="s">
        <v>1471</v>
      </c>
      <c r="AC596" s="111" t="s">
        <v>1247</v>
      </c>
      <c r="AD596" s="112" t="s">
        <v>49</v>
      </c>
      <c r="AE596" s="112" t="s">
        <v>46</v>
      </c>
      <c r="AF596" s="113" t="s">
        <v>243</v>
      </c>
      <c r="AG596" s="113" t="s">
        <v>338</v>
      </c>
      <c r="AH596" s="113" t="s">
        <v>58</v>
      </c>
      <c r="AI596" s="113" t="s">
        <v>56</v>
      </c>
      <c r="AJ596" s="113" t="s">
        <v>60</v>
      </c>
      <c r="AK596" s="113" t="s">
        <v>61</v>
      </c>
    </row>
    <row r="597" spans="1:37" s="102" customFormat="1" ht="53.25" hidden="1" customHeight="1">
      <c r="A597" s="99">
        <v>43102</v>
      </c>
      <c r="B597" s="98" t="str">
        <f>IFERROR(VLOOKUP(A597,[6]Listas!$A$91:$B$107,2,FALSE),"")</f>
        <v>MEJORAMIENTO DE LA INFRAESTRUCTURA TECNOLÓGICA</v>
      </c>
      <c r="C597" s="98" t="s">
        <v>336</v>
      </c>
      <c r="D597" s="97" t="s">
        <v>337</v>
      </c>
      <c r="E597" s="97" t="s">
        <v>43</v>
      </c>
      <c r="F597" s="97" t="s">
        <v>1259</v>
      </c>
      <c r="G597" s="405">
        <v>130000000</v>
      </c>
      <c r="H597" s="99">
        <v>10.029999999999999</v>
      </c>
      <c r="I597" s="100" t="str">
        <f>IFERROR(VLOOKUP(H597,[6]Listas!$B$124:$C$142,2,FALSE),"")</f>
        <v>Aportes de la Nación - Inversión Recurso SUE-PFC</v>
      </c>
      <c r="J597" s="99">
        <v>9</v>
      </c>
      <c r="K597" s="99" t="s">
        <v>46</v>
      </c>
      <c r="L597" s="99"/>
      <c r="M597" s="105" t="str">
        <f>"INV-"&amp;A597&amp;"-"&amp;J597</f>
        <v>INV-43102-9</v>
      </c>
      <c r="N597" s="106">
        <v>81112501</v>
      </c>
      <c r="O597" s="406" t="s">
        <v>1733</v>
      </c>
      <c r="P597" s="108" t="s">
        <v>1683</v>
      </c>
      <c r="Q597" s="108" t="s">
        <v>1683</v>
      </c>
      <c r="R597" s="99">
        <v>2</v>
      </c>
      <c r="S597" s="108" t="s">
        <v>47</v>
      </c>
      <c r="T597" s="374" t="s">
        <v>96</v>
      </c>
      <c r="U597" s="407">
        <v>130000000</v>
      </c>
      <c r="V597" s="407">
        <v>130000000</v>
      </c>
      <c r="W597" s="108" t="s">
        <v>49</v>
      </c>
      <c r="X597" s="108" t="s">
        <v>50</v>
      </c>
      <c r="Y597" s="109" t="s">
        <v>1244</v>
      </c>
      <c r="Z597" s="109" t="s">
        <v>52</v>
      </c>
      <c r="AA597" s="110" t="s">
        <v>1245</v>
      </c>
      <c r="AB597" s="109" t="s">
        <v>1471</v>
      </c>
      <c r="AC597" s="111" t="s">
        <v>1247</v>
      </c>
      <c r="AD597" s="112" t="s">
        <v>49</v>
      </c>
      <c r="AE597" s="112" t="s">
        <v>46</v>
      </c>
      <c r="AF597" s="113" t="s">
        <v>243</v>
      </c>
      <c r="AG597" s="113" t="s">
        <v>338</v>
      </c>
      <c r="AH597" s="113" t="s">
        <v>58</v>
      </c>
      <c r="AI597" s="113" t="s">
        <v>56</v>
      </c>
      <c r="AJ597" s="113" t="s">
        <v>60</v>
      </c>
      <c r="AK597" s="113" t="s">
        <v>61</v>
      </c>
    </row>
    <row r="598" spans="1:37" s="102" customFormat="1" ht="53.25" customHeight="1">
      <c r="A598" s="99">
        <v>43102</v>
      </c>
      <c r="B598" s="98" t="str">
        <f>IFERROR(VLOOKUP(A598,[6]Listas!$A$91:$B$107,2,FALSE),"")</f>
        <v>MEJORAMIENTO DE LA INFRAESTRUCTURA TECNOLÓGICA</v>
      </c>
      <c r="C598" s="98" t="s">
        <v>336</v>
      </c>
      <c r="D598" s="97" t="s">
        <v>337</v>
      </c>
      <c r="E598" s="97" t="s">
        <v>43</v>
      </c>
      <c r="F598" s="97" t="s">
        <v>1259</v>
      </c>
      <c r="G598" s="405">
        <v>9763240</v>
      </c>
      <c r="H598" s="120" t="s">
        <v>197</v>
      </c>
      <c r="I598" s="100" t="str">
        <f>IFERROR(VLOOKUP(H598,[6]Listas!$B$124:$C$142,2,FALSE),"")</f>
        <v>Rendimientos PFC-SUE</v>
      </c>
      <c r="J598" s="417">
        <v>10</v>
      </c>
      <c r="K598" s="417" t="s">
        <v>46</v>
      </c>
      <c r="L598" s="420" t="s">
        <v>1728</v>
      </c>
      <c r="M598" s="421" t="str">
        <f>"INV-"&amp;A598&amp;"-"&amp;J598</f>
        <v>INV-43102-10</v>
      </c>
      <c r="N598" s="424">
        <v>81112501</v>
      </c>
      <c r="O598" s="452" t="s">
        <v>1734</v>
      </c>
      <c r="P598" s="430" t="s">
        <v>82</v>
      </c>
      <c r="Q598" s="430" t="s">
        <v>82</v>
      </c>
      <c r="R598" s="417">
        <v>2</v>
      </c>
      <c r="S598" s="430" t="s">
        <v>47</v>
      </c>
      <c r="T598" s="430" t="s">
        <v>96</v>
      </c>
      <c r="U598" s="433">
        <v>19613326</v>
      </c>
      <c r="V598" s="433">
        <v>19613326</v>
      </c>
      <c r="W598" s="430" t="s">
        <v>49</v>
      </c>
      <c r="X598" s="430" t="s">
        <v>50</v>
      </c>
      <c r="Y598" s="436" t="s">
        <v>1244</v>
      </c>
      <c r="Z598" s="436" t="s">
        <v>52</v>
      </c>
      <c r="AA598" s="439" t="s">
        <v>1245</v>
      </c>
      <c r="AB598" s="436" t="s">
        <v>1471</v>
      </c>
      <c r="AC598" s="442" t="s">
        <v>1247</v>
      </c>
      <c r="AD598" s="415" t="s">
        <v>49</v>
      </c>
      <c r="AE598" s="415" t="s">
        <v>46</v>
      </c>
      <c r="AF598" s="412" t="s">
        <v>243</v>
      </c>
      <c r="AG598" s="412" t="s">
        <v>338</v>
      </c>
      <c r="AH598" s="412" t="s">
        <v>58</v>
      </c>
      <c r="AI598" s="412" t="s">
        <v>56</v>
      </c>
      <c r="AJ598" s="412" t="s">
        <v>60</v>
      </c>
      <c r="AK598" s="412" t="s">
        <v>61</v>
      </c>
    </row>
    <row r="599" spans="1:37" s="102" customFormat="1" ht="53.25" hidden="1" customHeight="1">
      <c r="A599" s="99">
        <v>43102</v>
      </c>
      <c r="B599" s="98" t="str">
        <f>IFERROR(VLOOKUP(A599,[6]Listas!$A$91:$B$107,2,FALSE),"")</f>
        <v>MEJORAMIENTO DE LA INFRAESTRUCTURA TECNOLÓGICA</v>
      </c>
      <c r="C599" s="98" t="s">
        <v>336</v>
      </c>
      <c r="D599" s="97" t="s">
        <v>337</v>
      </c>
      <c r="E599" s="97" t="s">
        <v>43</v>
      </c>
      <c r="F599" s="97" t="s">
        <v>1259</v>
      </c>
      <c r="G599" s="405">
        <v>9850086</v>
      </c>
      <c r="H599" s="120">
        <v>10.029999999999999</v>
      </c>
      <c r="I599" s="100" t="str">
        <f>IFERROR(VLOOKUP(H599,[6]Listas!$B$124:$C$142,2,FALSE),"")</f>
        <v>Aportes de la Nación - Inversión Recurso SUE-PFC</v>
      </c>
      <c r="J599" s="419"/>
      <c r="K599" s="419"/>
      <c r="L599" s="470"/>
      <c r="M599" s="423"/>
      <c r="N599" s="426"/>
      <c r="O599" s="667"/>
      <c r="P599" s="432"/>
      <c r="Q599" s="432"/>
      <c r="R599" s="419"/>
      <c r="S599" s="432"/>
      <c r="T599" s="432"/>
      <c r="U599" s="435"/>
      <c r="V599" s="435"/>
      <c r="W599" s="432"/>
      <c r="X599" s="432"/>
      <c r="Y599" s="438"/>
      <c r="Z599" s="438"/>
      <c r="AA599" s="441"/>
      <c r="AB599" s="438"/>
      <c r="AC599" s="444"/>
      <c r="AD599" s="445"/>
      <c r="AE599" s="445"/>
      <c r="AF599" s="414"/>
      <c r="AG599" s="414"/>
      <c r="AH599" s="414"/>
      <c r="AI599" s="414"/>
      <c r="AJ599" s="414"/>
      <c r="AK599" s="414"/>
    </row>
    <row r="600" spans="1:37" s="102" customFormat="1" ht="53.25" hidden="1" customHeight="1">
      <c r="A600" s="99">
        <v>43102</v>
      </c>
      <c r="B600" s="98" t="str">
        <f>IFERROR(VLOOKUP(A600,[6]Listas!$A$91:$B$107,2,FALSE),"")</f>
        <v>MEJORAMIENTO DE LA INFRAESTRUCTURA TECNOLÓGICA</v>
      </c>
      <c r="C600" s="98" t="s">
        <v>336</v>
      </c>
      <c r="D600" s="97" t="s">
        <v>337</v>
      </c>
      <c r="E600" s="97" t="s">
        <v>43</v>
      </c>
      <c r="F600" s="146" t="s">
        <v>1259</v>
      </c>
      <c r="G600" s="114">
        <v>93000000</v>
      </c>
      <c r="H600" s="115" t="s">
        <v>284</v>
      </c>
      <c r="I600" s="100" t="str">
        <f>IFERROR(VLOOKUP(H600,[6]Listas!$B$124:$C$142,2,FALSE),"")</f>
        <v>Recursos del Balance - Estampilla UNAL</v>
      </c>
      <c r="J600" s="99">
        <v>11</v>
      </c>
      <c r="K600" s="99" t="s">
        <v>46</v>
      </c>
      <c r="L600" s="99"/>
      <c r="M600" s="105" t="str">
        <f>"INV-"&amp;A600&amp;"-"&amp;J600</f>
        <v>INV-43102-11</v>
      </c>
      <c r="N600" s="106">
        <v>81112501</v>
      </c>
      <c r="O600" s="408" t="s">
        <v>1735</v>
      </c>
      <c r="P600" s="108" t="s">
        <v>227</v>
      </c>
      <c r="Q600" s="108" t="s">
        <v>232</v>
      </c>
      <c r="R600" s="99">
        <v>4</v>
      </c>
      <c r="S600" s="108" t="s">
        <v>47</v>
      </c>
      <c r="T600" s="374" t="s">
        <v>96</v>
      </c>
      <c r="U600" s="407">
        <v>93000000</v>
      </c>
      <c r="V600" s="407">
        <v>93000000</v>
      </c>
      <c r="W600" s="108" t="s">
        <v>49</v>
      </c>
      <c r="X600" s="108" t="s">
        <v>50</v>
      </c>
      <c r="Y600" s="109" t="s">
        <v>1244</v>
      </c>
      <c r="Z600" s="109" t="s">
        <v>52</v>
      </c>
      <c r="AA600" s="110" t="s">
        <v>1245</v>
      </c>
      <c r="AB600" s="109" t="s">
        <v>1471</v>
      </c>
      <c r="AC600" s="111" t="s">
        <v>1247</v>
      </c>
      <c r="AD600" s="112" t="s">
        <v>49</v>
      </c>
      <c r="AE600" s="112" t="s">
        <v>46</v>
      </c>
      <c r="AF600" s="113" t="s">
        <v>243</v>
      </c>
      <c r="AG600" s="113" t="s">
        <v>338</v>
      </c>
      <c r="AH600" s="113" t="s">
        <v>58</v>
      </c>
      <c r="AI600" s="113" t="s">
        <v>56</v>
      </c>
      <c r="AJ600" s="113" t="s">
        <v>60</v>
      </c>
      <c r="AK600" s="113" t="s">
        <v>61</v>
      </c>
    </row>
    <row r="601" spans="1:37" s="102" customFormat="1" ht="53.25" hidden="1" customHeight="1">
      <c r="A601" s="99">
        <v>43102</v>
      </c>
      <c r="B601" s="98" t="str">
        <f>IFERROR(VLOOKUP(A601,[6]Listas!$A$91:$B$107,2,FALSE),"")</f>
        <v>MEJORAMIENTO DE LA INFRAESTRUCTURA TECNOLÓGICA</v>
      </c>
      <c r="C601" s="98" t="s">
        <v>342</v>
      </c>
      <c r="D601" s="97" t="s">
        <v>337</v>
      </c>
      <c r="E601" s="97" t="s">
        <v>43</v>
      </c>
      <c r="F601" s="146" t="s">
        <v>218</v>
      </c>
      <c r="G601" s="114">
        <v>880000000</v>
      </c>
      <c r="H601" s="115">
        <v>10.029999999999999</v>
      </c>
      <c r="I601" s="100" t="str">
        <f>IFERROR(VLOOKUP(H601,[6]Listas!$B$124:$C$142,2,FALSE),"")</f>
        <v>Aportes de la Nación - Inversión Recurso SUE-PFC</v>
      </c>
      <c r="J601" s="417">
        <v>12</v>
      </c>
      <c r="K601" s="417" t="s">
        <v>46</v>
      </c>
      <c r="L601" s="417"/>
      <c r="M601" s="421" t="str">
        <f>"INV-"&amp;A601&amp;"-"&amp;J601</f>
        <v>INV-43102-12</v>
      </c>
      <c r="N601" s="424" t="s">
        <v>1736</v>
      </c>
      <c r="O601" s="446" t="s">
        <v>1737</v>
      </c>
      <c r="P601" s="430" t="s">
        <v>341</v>
      </c>
      <c r="Q601" s="430" t="s">
        <v>232</v>
      </c>
      <c r="R601" s="417">
        <v>5</v>
      </c>
      <c r="S601" s="430" t="s">
        <v>47</v>
      </c>
      <c r="T601" s="448" t="s">
        <v>48</v>
      </c>
      <c r="U601" s="433">
        <v>1649252516</v>
      </c>
      <c r="V601" s="433">
        <v>1649252516</v>
      </c>
      <c r="W601" s="430" t="s">
        <v>49</v>
      </c>
      <c r="X601" s="430" t="s">
        <v>50</v>
      </c>
      <c r="Y601" s="436" t="s">
        <v>1244</v>
      </c>
      <c r="Z601" s="436" t="s">
        <v>52</v>
      </c>
      <c r="AA601" s="439" t="s">
        <v>1245</v>
      </c>
      <c r="AB601" s="436" t="s">
        <v>1471</v>
      </c>
      <c r="AC601" s="442" t="s">
        <v>1247</v>
      </c>
      <c r="AD601" s="415" t="s">
        <v>49</v>
      </c>
      <c r="AE601" s="415" t="s">
        <v>46</v>
      </c>
      <c r="AF601" s="412" t="s">
        <v>243</v>
      </c>
      <c r="AG601" s="412" t="s">
        <v>338</v>
      </c>
      <c r="AH601" s="412" t="s">
        <v>58</v>
      </c>
      <c r="AI601" s="412" t="s">
        <v>56</v>
      </c>
      <c r="AJ601" s="412" t="s">
        <v>60</v>
      </c>
      <c r="AK601" s="412" t="s">
        <v>61</v>
      </c>
    </row>
    <row r="602" spans="1:37" s="102" customFormat="1" ht="53.25" hidden="1" customHeight="1">
      <c r="A602" s="99">
        <v>43102</v>
      </c>
      <c r="B602" s="98" t="str">
        <f>IFERROR(VLOOKUP(A602,[6]Listas!$A$91:$B$107,2,FALSE),"")</f>
        <v>MEJORAMIENTO DE LA INFRAESTRUCTURA TECNOLÓGICA</v>
      </c>
      <c r="C602" s="98" t="s">
        <v>342</v>
      </c>
      <c r="D602" s="97" t="s">
        <v>337</v>
      </c>
      <c r="E602" s="97" t="s">
        <v>43</v>
      </c>
      <c r="F602" s="146" t="s">
        <v>218</v>
      </c>
      <c r="G602" s="118">
        <v>262692702</v>
      </c>
      <c r="H602" s="115" t="s">
        <v>197</v>
      </c>
      <c r="I602" s="100" t="str">
        <f>IFERROR(VLOOKUP(H602,[6]Listas!$B$124:$C$142,2,FALSE),"")</f>
        <v>Rendimientos PFC-SUE</v>
      </c>
      <c r="J602" s="418"/>
      <c r="K602" s="418"/>
      <c r="L602" s="418"/>
      <c r="M602" s="422"/>
      <c r="N602" s="425"/>
      <c r="O602" s="447"/>
      <c r="P602" s="431"/>
      <c r="Q602" s="431"/>
      <c r="R602" s="418"/>
      <c r="S602" s="431"/>
      <c r="T602" s="449"/>
      <c r="U602" s="434"/>
      <c r="V602" s="450"/>
      <c r="W602" s="431"/>
      <c r="X602" s="431"/>
      <c r="Y602" s="437"/>
      <c r="Z602" s="437"/>
      <c r="AA602" s="440"/>
      <c r="AB602" s="437"/>
      <c r="AC602" s="443"/>
      <c r="AD602" s="416"/>
      <c r="AE602" s="416"/>
      <c r="AF602" s="413"/>
      <c r="AG602" s="413"/>
      <c r="AH602" s="413"/>
      <c r="AI602" s="413"/>
      <c r="AJ602" s="413"/>
      <c r="AK602" s="413"/>
    </row>
    <row r="603" spans="1:37" s="102" customFormat="1" ht="53.25" hidden="1" customHeight="1">
      <c r="A603" s="99">
        <v>43102</v>
      </c>
      <c r="B603" s="98" t="str">
        <f>IFERROR(VLOOKUP(A603,[6]Listas!$A$91:$B$107,2,FALSE),"")</f>
        <v>MEJORAMIENTO DE LA INFRAESTRUCTURA TECNOLÓGICA</v>
      </c>
      <c r="C603" s="98" t="s">
        <v>342</v>
      </c>
      <c r="D603" s="97" t="s">
        <v>337</v>
      </c>
      <c r="E603" s="97" t="s">
        <v>43</v>
      </c>
      <c r="F603" s="146" t="s">
        <v>218</v>
      </c>
      <c r="G603" s="118">
        <v>266229834</v>
      </c>
      <c r="H603" s="115" t="s">
        <v>239</v>
      </c>
      <c r="I603" s="100" t="str">
        <f>IFERROR(VLOOKUP(H603,[6]Listas!$B$124:$C$142,2,FALSE),"")</f>
        <v>Recursos del Balance - Propios</v>
      </c>
      <c r="J603" s="418"/>
      <c r="K603" s="418"/>
      <c r="L603" s="418"/>
      <c r="M603" s="422"/>
      <c r="N603" s="425"/>
      <c r="O603" s="447"/>
      <c r="P603" s="431"/>
      <c r="Q603" s="431"/>
      <c r="R603" s="418"/>
      <c r="S603" s="431"/>
      <c r="T603" s="449"/>
      <c r="U603" s="434"/>
      <c r="V603" s="450"/>
      <c r="W603" s="431"/>
      <c r="X603" s="431"/>
      <c r="Y603" s="437"/>
      <c r="Z603" s="437"/>
      <c r="AA603" s="440"/>
      <c r="AB603" s="437"/>
      <c r="AC603" s="443"/>
      <c r="AD603" s="416"/>
      <c r="AE603" s="416"/>
      <c r="AF603" s="413"/>
      <c r="AG603" s="413"/>
      <c r="AH603" s="413"/>
      <c r="AI603" s="413"/>
      <c r="AJ603" s="413"/>
      <c r="AK603" s="413"/>
    </row>
    <row r="604" spans="1:37" s="102" customFormat="1" ht="53.25" hidden="1" customHeight="1">
      <c r="A604" s="99">
        <v>43102</v>
      </c>
      <c r="B604" s="98" t="str">
        <f>IFERROR(VLOOKUP(A604,[6]Listas!$A$91:$B$107,2,FALSE),"")</f>
        <v>MEJORAMIENTO DE LA INFRAESTRUCTURA TECNOLÓGICA</v>
      </c>
      <c r="C604" s="98" t="s">
        <v>342</v>
      </c>
      <c r="D604" s="97" t="s">
        <v>337</v>
      </c>
      <c r="E604" s="97" t="s">
        <v>43</v>
      </c>
      <c r="F604" s="146" t="s">
        <v>218</v>
      </c>
      <c r="G604" s="114">
        <v>71092228</v>
      </c>
      <c r="H604" s="115" t="s">
        <v>1473</v>
      </c>
      <c r="I604" s="100" t="str">
        <f>IFERROR(VLOOKUP(H604,[6]Listas!$B$124:$C$142,2,FALSE),"")</f>
        <v>Recursos del balance cooperativas Gestión</v>
      </c>
      <c r="J604" s="418"/>
      <c r="K604" s="418"/>
      <c r="L604" s="418"/>
      <c r="M604" s="422"/>
      <c r="N604" s="425"/>
      <c r="O604" s="447"/>
      <c r="P604" s="431"/>
      <c r="Q604" s="431"/>
      <c r="R604" s="418"/>
      <c r="S604" s="431"/>
      <c r="T604" s="449"/>
      <c r="U604" s="434"/>
      <c r="V604" s="450"/>
      <c r="W604" s="431"/>
      <c r="X604" s="431"/>
      <c r="Y604" s="437"/>
      <c r="Z604" s="437"/>
      <c r="AA604" s="440"/>
      <c r="AB604" s="437"/>
      <c r="AC604" s="443"/>
      <c r="AD604" s="416"/>
      <c r="AE604" s="416"/>
      <c r="AF604" s="413"/>
      <c r="AG604" s="413"/>
      <c r="AH604" s="413"/>
      <c r="AI604" s="413"/>
      <c r="AJ604" s="413"/>
      <c r="AK604" s="413"/>
    </row>
    <row r="605" spans="1:37" s="102" customFormat="1" ht="53.25" hidden="1" customHeight="1">
      <c r="A605" s="99">
        <v>43102</v>
      </c>
      <c r="B605" s="98" t="str">
        <f>IFERROR(VLOOKUP(A605,[6]Listas!$A$91:$B$107,2,FALSE),"")</f>
        <v>MEJORAMIENTO DE LA INFRAESTRUCTURA TECNOLÓGICA</v>
      </c>
      <c r="C605" s="98" t="s">
        <v>342</v>
      </c>
      <c r="D605" s="97" t="s">
        <v>337</v>
      </c>
      <c r="E605" s="97" t="s">
        <v>43</v>
      </c>
      <c r="F605" s="146" t="s">
        <v>218</v>
      </c>
      <c r="G605" s="405">
        <v>169237752</v>
      </c>
      <c r="H605" s="115" t="s">
        <v>287</v>
      </c>
      <c r="I605" s="100" t="str">
        <f>IFERROR(VLOOKUP(H605,[6]Listas!$B$124:$C$142,2,FALSE),"")</f>
        <v>Recursos del Balance - Aportes Nación Inversion</v>
      </c>
      <c r="J605" s="418"/>
      <c r="K605" s="418"/>
      <c r="L605" s="418"/>
      <c r="M605" s="423"/>
      <c r="N605" s="425"/>
      <c r="O605" s="447"/>
      <c r="P605" s="431"/>
      <c r="Q605" s="431"/>
      <c r="R605" s="418"/>
      <c r="S605" s="431"/>
      <c r="T605" s="449"/>
      <c r="U605" s="435"/>
      <c r="V605" s="450"/>
      <c r="W605" s="431"/>
      <c r="X605" s="431"/>
      <c r="Y605" s="437"/>
      <c r="Z605" s="437"/>
      <c r="AA605" s="440"/>
      <c r="AB605" s="437"/>
      <c r="AC605" s="443"/>
      <c r="AD605" s="416"/>
      <c r="AE605" s="416"/>
      <c r="AF605" s="413"/>
      <c r="AG605" s="413"/>
      <c r="AH605" s="413"/>
      <c r="AI605" s="413"/>
      <c r="AJ605" s="413"/>
      <c r="AK605" s="413"/>
    </row>
    <row r="606" spans="1:37" s="102" customFormat="1" ht="53.25" hidden="1" customHeight="1">
      <c r="A606" s="99">
        <v>43102</v>
      </c>
      <c r="B606" s="98" t="str">
        <f>IFERROR(VLOOKUP(A606,[6]Listas!$A$91:$B$107,2,FALSE),"")</f>
        <v>MEJORAMIENTO DE LA INFRAESTRUCTURA TECNOLÓGICA</v>
      </c>
      <c r="C606" s="98" t="s">
        <v>336</v>
      </c>
      <c r="D606" s="97" t="s">
        <v>337</v>
      </c>
      <c r="E606" s="97" t="s">
        <v>43</v>
      </c>
      <c r="F606" s="97" t="s">
        <v>1259</v>
      </c>
      <c r="G606" s="405">
        <v>10000000</v>
      </c>
      <c r="H606" s="99">
        <v>20.07</v>
      </c>
      <c r="I606" s="100" t="str">
        <f>IFERROR(VLOOKUP(H606,[6]Listas!$B$124:$C$142,2,FALSE),"")</f>
        <v>Recursos Propios - Atenea</v>
      </c>
      <c r="J606" s="99">
        <v>13</v>
      </c>
      <c r="K606" s="99" t="s">
        <v>46</v>
      </c>
      <c r="L606" s="99"/>
      <c r="M606" s="105" t="str">
        <f t="shared" ref="M606:M611" si="27">"INV-"&amp;A606&amp;"-"&amp;J606</f>
        <v>INV-43102-13</v>
      </c>
      <c r="N606" s="106">
        <v>81112501</v>
      </c>
      <c r="O606" s="409" t="s">
        <v>1738</v>
      </c>
      <c r="P606" s="108" t="s">
        <v>71</v>
      </c>
      <c r="Q606" s="108" t="s">
        <v>71</v>
      </c>
      <c r="R606" s="99">
        <v>4</v>
      </c>
      <c r="S606" s="108" t="s">
        <v>47</v>
      </c>
      <c r="T606" s="374" t="s">
        <v>96</v>
      </c>
      <c r="U606" s="407">
        <v>10000000</v>
      </c>
      <c r="V606" s="407">
        <v>10000000</v>
      </c>
      <c r="W606" s="108" t="s">
        <v>49</v>
      </c>
      <c r="X606" s="108" t="s">
        <v>50</v>
      </c>
      <c r="Y606" s="109" t="s">
        <v>1244</v>
      </c>
      <c r="Z606" s="109" t="s">
        <v>52</v>
      </c>
      <c r="AA606" s="110" t="s">
        <v>1245</v>
      </c>
      <c r="AB606" s="109" t="s">
        <v>1471</v>
      </c>
      <c r="AC606" s="111" t="s">
        <v>1247</v>
      </c>
      <c r="AD606" s="112" t="s">
        <v>49</v>
      </c>
      <c r="AE606" s="112" t="s">
        <v>46</v>
      </c>
      <c r="AF606" s="113" t="s">
        <v>243</v>
      </c>
      <c r="AG606" s="113" t="s">
        <v>338</v>
      </c>
      <c r="AH606" s="113" t="s">
        <v>58</v>
      </c>
      <c r="AI606" s="113" t="s">
        <v>56</v>
      </c>
      <c r="AJ606" s="113" t="s">
        <v>60</v>
      </c>
      <c r="AK606" s="113" t="s">
        <v>61</v>
      </c>
    </row>
    <row r="607" spans="1:37" s="102" customFormat="1" ht="53.25" hidden="1" customHeight="1">
      <c r="A607" s="99">
        <v>43102</v>
      </c>
      <c r="B607" s="98" t="str">
        <f>IFERROR(VLOOKUP(A607,[6]Listas!$A$91:$B$107,2,FALSE),"")</f>
        <v>MEJORAMIENTO DE LA INFRAESTRUCTURA TECNOLÓGICA</v>
      </c>
      <c r="C607" s="98" t="s">
        <v>342</v>
      </c>
      <c r="D607" s="97" t="s">
        <v>337</v>
      </c>
      <c r="E607" s="97" t="s">
        <v>43</v>
      </c>
      <c r="F607" s="97" t="s">
        <v>218</v>
      </c>
      <c r="G607" s="405">
        <v>234080177</v>
      </c>
      <c r="H607" s="99">
        <v>20.07</v>
      </c>
      <c r="I607" s="100" t="str">
        <f>IFERROR(VLOOKUP(H607,[6]Listas!$B$124:$C$142,2,FALSE),"")</f>
        <v>Recursos Propios - Atenea</v>
      </c>
      <c r="J607" s="99">
        <v>14</v>
      </c>
      <c r="K607" s="99" t="s">
        <v>46</v>
      </c>
      <c r="L607" s="99"/>
      <c r="M607" s="105" t="str">
        <f t="shared" si="27"/>
        <v>INV-43102-14</v>
      </c>
      <c r="N607" s="106" t="s">
        <v>1249</v>
      </c>
      <c r="O607" s="409" t="s">
        <v>1739</v>
      </c>
      <c r="P607" s="108" t="s">
        <v>71</v>
      </c>
      <c r="Q607" s="108" t="s">
        <v>71</v>
      </c>
      <c r="R607" s="99">
        <v>4</v>
      </c>
      <c r="S607" s="108" t="s">
        <v>47</v>
      </c>
      <c r="T607" s="374" t="s">
        <v>96</v>
      </c>
      <c r="U607" s="407">
        <v>234080177</v>
      </c>
      <c r="V607" s="407">
        <v>234080177</v>
      </c>
      <c r="W607" s="108" t="s">
        <v>49</v>
      </c>
      <c r="X607" s="108" t="s">
        <v>50</v>
      </c>
      <c r="Y607" s="109" t="s">
        <v>1244</v>
      </c>
      <c r="Z607" s="109" t="s">
        <v>52</v>
      </c>
      <c r="AA607" s="110" t="s">
        <v>1245</v>
      </c>
      <c r="AB607" s="109" t="s">
        <v>1471</v>
      </c>
      <c r="AC607" s="111" t="s">
        <v>1247</v>
      </c>
      <c r="AD607" s="112" t="s">
        <v>49</v>
      </c>
      <c r="AE607" s="112" t="s">
        <v>46</v>
      </c>
      <c r="AF607" s="113" t="s">
        <v>243</v>
      </c>
      <c r="AG607" s="113" t="s">
        <v>338</v>
      </c>
      <c r="AH607" s="113" t="s">
        <v>58</v>
      </c>
      <c r="AI607" s="113" t="s">
        <v>56</v>
      </c>
      <c r="AJ607" s="113" t="s">
        <v>60</v>
      </c>
      <c r="AK607" s="113" t="s">
        <v>61</v>
      </c>
    </row>
    <row r="608" spans="1:37" s="102" customFormat="1" ht="53.25" hidden="1" customHeight="1">
      <c r="A608" s="99">
        <v>43102</v>
      </c>
      <c r="B608" s="98" t="str">
        <f>IFERROR(VLOOKUP(A608,[6]Listas!$A$91:$B$107,2,FALSE),"")</f>
        <v>MEJORAMIENTO DE LA INFRAESTRUCTURA TECNOLÓGICA</v>
      </c>
      <c r="C608" s="98" t="s">
        <v>342</v>
      </c>
      <c r="D608" s="97" t="s">
        <v>337</v>
      </c>
      <c r="E608" s="97" t="s">
        <v>43</v>
      </c>
      <c r="F608" s="97" t="s">
        <v>218</v>
      </c>
      <c r="G608" s="405">
        <v>40000000</v>
      </c>
      <c r="H608" s="99">
        <v>20.07</v>
      </c>
      <c r="I608" s="100" t="str">
        <f>IFERROR(VLOOKUP(H608,[6]Listas!$B$124:$C$142,2,FALSE),"")</f>
        <v>Recursos Propios - Atenea</v>
      </c>
      <c r="J608" s="99">
        <v>15</v>
      </c>
      <c r="K608" s="99" t="s">
        <v>46</v>
      </c>
      <c r="L608" s="99"/>
      <c r="M608" s="105" t="str">
        <f t="shared" si="27"/>
        <v>INV-43102-15</v>
      </c>
      <c r="N608" s="106">
        <v>43211700</v>
      </c>
      <c r="O608" s="409" t="s">
        <v>1740</v>
      </c>
      <c r="P608" s="108" t="s">
        <v>71</v>
      </c>
      <c r="Q608" s="108" t="s">
        <v>71</v>
      </c>
      <c r="R608" s="99">
        <v>4</v>
      </c>
      <c r="S608" s="108" t="s">
        <v>47</v>
      </c>
      <c r="T608" s="374" t="s">
        <v>96</v>
      </c>
      <c r="U608" s="407">
        <v>40000000</v>
      </c>
      <c r="V608" s="407">
        <v>40000000</v>
      </c>
      <c r="W608" s="108" t="s">
        <v>49</v>
      </c>
      <c r="X608" s="108" t="s">
        <v>50</v>
      </c>
      <c r="Y608" s="109" t="s">
        <v>1244</v>
      </c>
      <c r="Z608" s="109" t="s">
        <v>52</v>
      </c>
      <c r="AA608" s="110" t="s">
        <v>1245</v>
      </c>
      <c r="AB608" s="109" t="s">
        <v>1471</v>
      </c>
      <c r="AC608" s="111" t="s">
        <v>1247</v>
      </c>
      <c r="AD608" s="112" t="s">
        <v>49</v>
      </c>
      <c r="AE608" s="112" t="s">
        <v>46</v>
      </c>
      <c r="AF608" s="113" t="s">
        <v>243</v>
      </c>
      <c r="AG608" s="113" t="s">
        <v>338</v>
      </c>
      <c r="AH608" s="113" t="s">
        <v>58</v>
      </c>
      <c r="AI608" s="113" t="s">
        <v>56</v>
      </c>
      <c r="AJ608" s="113" t="s">
        <v>60</v>
      </c>
      <c r="AK608" s="113" t="s">
        <v>61</v>
      </c>
    </row>
    <row r="609" spans="1:37" s="102" customFormat="1" ht="53.25" hidden="1" customHeight="1">
      <c r="A609" s="99">
        <v>43102</v>
      </c>
      <c r="B609" s="98" t="str">
        <f>IFERROR(VLOOKUP(A609,[6]Listas!$A$91:$B$107,2,FALSE),"")</f>
        <v>MEJORAMIENTO DE LA INFRAESTRUCTURA TECNOLÓGICA</v>
      </c>
      <c r="C609" s="98" t="s">
        <v>342</v>
      </c>
      <c r="D609" s="97" t="s">
        <v>337</v>
      </c>
      <c r="E609" s="97" t="s">
        <v>43</v>
      </c>
      <c r="F609" s="97" t="s">
        <v>218</v>
      </c>
      <c r="G609" s="405">
        <v>40000000</v>
      </c>
      <c r="H609" s="99">
        <v>20.07</v>
      </c>
      <c r="I609" s="100" t="str">
        <f>IFERROR(VLOOKUP(H609,[6]Listas!$B$124:$C$142,2,FALSE),"")</f>
        <v>Recursos Propios - Atenea</v>
      </c>
      <c r="J609" s="99">
        <v>16</v>
      </c>
      <c r="K609" s="99" t="s">
        <v>46</v>
      </c>
      <c r="L609" s="99"/>
      <c r="M609" s="105" t="str">
        <f t="shared" si="27"/>
        <v>INV-43102-16</v>
      </c>
      <c r="N609" s="106">
        <v>44111911</v>
      </c>
      <c r="O609" s="409" t="s">
        <v>1741</v>
      </c>
      <c r="P609" s="108" t="s">
        <v>71</v>
      </c>
      <c r="Q609" s="108" t="s">
        <v>71</v>
      </c>
      <c r="R609" s="99">
        <v>4</v>
      </c>
      <c r="S609" s="108" t="s">
        <v>47</v>
      </c>
      <c r="T609" s="374" t="s">
        <v>96</v>
      </c>
      <c r="U609" s="407">
        <v>40000000</v>
      </c>
      <c r="V609" s="407">
        <v>40000000</v>
      </c>
      <c r="W609" s="108" t="s">
        <v>49</v>
      </c>
      <c r="X609" s="108" t="s">
        <v>50</v>
      </c>
      <c r="Y609" s="109" t="s">
        <v>1244</v>
      </c>
      <c r="Z609" s="109" t="s">
        <v>52</v>
      </c>
      <c r="AA609" s="110" t="s">
        <v>1245</v>
      </c>
      <c r="AB609" s="109" t="s">
        <v>1471</v>
      </c>
      <c r="AC609" s="111" t="s">
        <v>1247</v>
      </c>
      <c r="AD609" s="112" t="s">
        <v>49</v>
      </c>
      <c r="AE609" s="112" t="s">
        <v>46</v>
      </c>
      <c r="AF609" s="113" t="s">
        <v>243</v>
      </c>
      <c r="AG609" s="113" t="s">
        <v>338</v>
      </c>
      <c r="AH609" s="113" t="s">
        <v>58</v>
      </c>
      <c r="AI609" s="113" t="s">
        <v>56</v>
      </c>
      <c r="AJ609" s="113" t="s">
        <v>60</v>
      </c>
      <c r="AK609" s="113" t="s">
        <v>61</v>
      </c>
    </row>
    <row r="610" spans="1:37" s="102" customFormat="1" ht="53.25" hidden="1" customHeight="1">
      <c r="A610" s="99">
        <v>43102</v>
      </c>
      <c r="B610" s="98" t="str">
        <f>IFERROR(VLOOKUP(A610,[6]Listas!$A$91:$B$107,2,FALSE),"")</f>
        <v>MEJORAMIENTO DE LA INFRAESTRUCTURA TECNOLÓGICA</v>
      </c>
      <c r="C610" s="98" t="s">
        <v>342</v>
      </c>
      <c r="D610" s="97" t="s">
        <v>337</v>
      </c>
      <c r="E610" s="97" t="s">
        <v>43</v>
      </c>
      <c r="F610" s="97" t="s">
        <v>218</v>
      </c>
      <c r="G610" s="405">
        <v>70000000</v>
      </c>
      <c r="H610" s="99">
        <v>20.07</v>
      </c>
      <c r="I610" s="100" t="str">
        <f>IFERROR(VLOOKUP(H610,[6]Listas!$B$124:$C$142,2,FALSE),"")</f>
        <v>Recursos Propios - Atenea</v>
      </c>
      <c r="J610" s="99">
        <v>17</v>
      </c>
      <c r="K610" s="99" t="s">
        <v>46</v>
      </c>
      <c r="L610" s="99"/>
      <c r="M610" s="105" t="str">
        <f t="shared" si="27"/>
        <v>INV-43102-17</v>
      </c>
      <c r="N610" s="106" t="s">
        <v>1474</v>
      </c>
      <c r="O610" s="409" t="s">
        <v>1742</v>
      </c>
      <c r="P610" s="108" t="s">
        <v>71</v>
      </c>
      <c r="Q610" s="108" t="s">
        <v>71</v>
      </c>
      <c r="R610" s="99">
        <v>4</v>
      </c>
      <c r="S610" s="108" t="s">
        <v>47</v>
      </c>
      <c r="T610" s="374" t="s">
        <v>96</v>
      </c>
      <c r="U610" s="407">
        <v>70000000</v>
      </c>
      <c r="V610" s="407">
        <v>70000000</v>
      </c>
      <c r="W610" s="108" t="s">
        <v>49</v>
      </c>
      <c r="X610" s="108" t="s">
        <v>50</v>
      </c>
      <c r="Y610" s="109" t="s">
        <v>1244</v>
      </c>
      <c r="Z610" s="109" t="s">
        <v>52</v>
      </c>
      <c r="AA610" s="110" t="s">
        <v>1245</v>
      </c>
      <c r="AB610" s="109" t="s">
        <v>1471</v>
      </c>
      <c r="AC610" s="111" t="s">
        <v>1247</v>
      </c>
      <c r="AD610" s="112" t="s">
        <v>49</v>
      </c>
      <c r="AE610" s="112" t="s">
        <v>46</v>
      </c>
      <c r="AF610" s="113" t="s">
        <v>243</v>
      </c>
      <c r="AG610" s="113" t="s">
        <v>338</v>
      </c>
      <c r="AH610" s="113" t="s">
        <v>58</v>
      </c>
      <c r="AI610" s="113" t="s">
        <v>56</v>
      </c>
      <c r="AJ610" s="113" t="s">
        <v>60</v>
      </c>
      <c r="AK610" s="113" t="s">
        <v>61</v>
      </c>
    </row>
    <row r="611" spans="1:37" s="102" customFormat="1" ht="53.25" customHeight="1">
      <c r="A611" s="99">
        <v>43102</v>
      </c>
      <c r="B611" s="98" t="str">
        <f>IFERROR(VLOOKUP(A611,[6]Listas!$A$91:$B$107,2,FALSE),"")</f>
        <v>MEJORAMIENTO DE LA INFRAESTRUCTURA TECNOLÓGICA</v>
      </c>
      <c r="C611" s="98" t="s">
        <v>336</v>
      </c>
      <c r="D611" s="97" t="s">
        <v>337</v>
      </c>
      <c r="E611" s="97" t="s">
        <v>43</v>
      </c>
      <c r="F611" s="146" t="s">
        <v>1259</v>
      </c>
      <c r="G611" s="114">
        <v>21253400</v>
      </c>
      <c r="H611" s="99" t="s">
        <v>284</v>
      </c>
      <c r="I611" s="100" t="str">
        <f>IFERROR(VLOOKUP(H611,[6]Listas!$B$124:$C$142,2,FALSE),"")</f>
        <v>Recursos del Balance - Estampilla UNAL</v>
      </c>
      <c r="J611" s="417">
        <v>18</v>
      </c>
      <c r="K611" s="417" t="s">
        <v>46</v>
      </c>
      <c r="L611" s="420" t="s">
        <v>1728</v>
      </c>
      <c r="M611" s="421" t="str">
        <f t="shared" si="27"/>
        <v>INV-43102-18</v>
      </c>
      <c r="N611" s="424" t="s">
        <v>1743</v>
      </c>
      <c r="O611" s="427" t="s">
        <v>1744</v>
      </c>
      <c r="P611" s="430" t="s">
        <v>232</v>
      </c>
      <c r="Q611" s="430" t="s">
        <v>108</v>
      </c>
      <c r="R611" s="417">
        <v>2</v>
      </c>
      <c r="S611" s="430" t="s">
        <v>47</v>
      </c>
      <c r="T611" s="430" t="s">
        <v>96</v>
      </c>
      <c r="U611" s="433">
        <v>66249270</v>
      </c>
      <c r="V611" s="433">
        <v>66249270</v>
      </c>
      <c r="W611" s="430" t="s">
        <v>49</v>
      </c>
      <c r="X611" s="430" t="s">
        <v>50</v>
      </c>
      <c r="Y611" s="436" t="s">
        <v>1244</v>
      </c>
      <c r="Z611" s="436" t="s">
        <v>52</v>
      </c>
      <c r="AA611" s="439" t="s">
        <v>1245</v>
      </c>
      <c r="AB611" s="436" t="s">
        <v>1471</v>
      </c>
      <c r="AC611" s="442" t="s">
        <v>1247</v>
      </c>
      <c r="AD611" s="415" t="s">
        <v>49</v>
      </c>
      <c r="AE611" s="415" t="s">
        <v>46</v>
      </c>
      <c r="AF611" s="412" t="s">
        <v>243</v>
      </c>
      <c r="AG611" s="412" t="s">
        <v>338</v>
      </c>
      <c r="AH611" s="412" t="s">
        <v>58</v>
      </c>
      <c r="AI611" s="412" t="s">
        <v>56</v>
      </c>
      <c r="AJ611" s="412" t="s">
        <v>60</v>
      </c>
      <c r="AK611" s="412" t="s">
        <v>61</v>
      </c>
    </row>
    <row r="612" spans="1:37" s="102" customFormat="1" ht="53.25" hidden="1" customHeight="1">
      <c r="A612" s="99">
        <v>43102</v>
      </c>
      <c r="B612" s="98" t="str">
        <f>IFERROR(VLOOKUP(A612,[6]Listas!$A$91:$B$107,2,FALSE),"")</f>
        <v>MEJORAMIENTO DE LA INFRAESTRUCTURA TECNOLÓGICA</v>
      </c>
      <c r="C612" s="98" t="s">
        <v>336</v>
      </c>
      <c r="D612" s="97" t="s">
        <v>337</v>
      </c>
      <c r="E612" s="97" t="s">
        <v>43</v>
      </c>
      <c r="F612" s="146" t="s">
        <v>218</v>
      </c>
      <c r="G612" s="114">
        <v>10111427</v>
      </c>
      <c r="H612" s="115">
        <v>20.010000000000002</v>
      </c>
      <c r="I612" s="100" t="str">
        <f>IFERROR(VLOOKUP(H612,[6]Listas!$B$124:$C$142,2,FALSE),"")</f>
        <v>Recursos Propios</v>
      </c>
      <c r="J612" s="418"/>
      <c r="K612" s="418"/>
      <c r="L612" s="418"/>
      <c r="M612" s="422"/>
      <c r="N612" s="425"/>
      <c r="O612" s="428"/>
      <c r="P612" s="431"/>
      <c r="Q612" s="431"/>
      <c r="R612" s="418"/>
      <c r="S612" s="431"/>
      <c r="T612" s="431"/>
      <c r="U612" s="434"/>
      <c r="V612" s="434"/>
      <c r="W612" s="431"/>
      <c r="X612" s="431"/>
      <c r="Y612" s="437"/>
      <c r="Z612" s="437"/>
      <c r="AA612" s="440"/>
      <c r="AB612" s="437"/>
      <c r="AC612" s="443"/>
      <c r="AD612" s="416"/>
      <c r="AE612" s="416"/>
      <c r="AF612" s="413"/>
      <c r="AG612" s="413"/>
      <c r="AH612" s="413"/>
      <c r="AI612" s="413"/>
      <c r="AJ612" s="413"/>
      <c r="AK612" s="413"/>
    </row>
    <row r="613" spans="1:37" s="102" customFormat="1" ht="53.25" hidden="1" customHeight="1">
      <c r="A613" s="99">
        <v>43102</v>
      </c>
      <c r="B613" s="98" t="str">
        <f>IFERROR(VLOOKUP(A613,[6]Listas!$A$91:$B$107,2,FALSE),"")</f>
        <v>MEJORAMIENTO DE LA INFRAESTRUCTURA TECNOLÓGICA</v>
      </c>
      <c r="C613" s="98" t="s">
        <v>336</v>
      </c>
      <c r="D613" s="97" t="s">
        <v>337</v>
      </c>
      <c r="E613" s="97" t="s">
        <v>43</v>
      </c>
      <c r="F613" s="146" t="s">
        <v>218</v>
      </c>
      <c r="G613" s="114">
        <v>34884443</v>
      </c>
      <c r="H613" s="115" t="s">
        <v>284</v>
      </c>
      <c r="I613" s="100" t="str">
        <f>IFERROR(VLOOKUP(H613,[6]Listas!$B$124:$C$142,2,FALSE),"")</f>
        <v>Recursos del Balance - Estampilla UNAL</v>
      </c>
      <c r="J613" s="419"/>
      <c r="K613" s="419"/>
      <c r="L613" s="419"/>
      <c r="M613" s="423"/>
      <c r="N613" s="426"/>
      <c r="O613" s="429"/>
      <c r="P613" s="432"/>
      <c r="Q613" s="432"/>
      <c r="R613" s="419"/>
      <c r="S613" s="432"/>
      <c r="T613" s="432"/>
      <c r="U613" s="435"/>
      <c r="V613" s="435"/>
      <c r="W613" s="432"/>
      <c r="X613" s="432"/>
      <c r="Y613" s="438"/>
      <c r="Z613" s="438"/>
      <c r="AA613" s="441"/>
      <c r="AB613" s="438"/>
      <c r="AC613" s="444"/>
      <c r="AD613" s="445"/>
      <c r="AE613" s="445"/>
      <c r="AF613" s="414"/>
      <c r="AG613" s="414"/>
      <c r="AH613" s="414"/>
      <c r="AI613" s="414"/>
      <c r="AJ613" s="414"/>
      <c r="AK613" s="414"/>
    </row>
    <row r="614" spans="1:37" s="102" customFormat="1" ht="53.25" hidden="1" customHeight="1">
      <c r="A614" s="99">
        <v>43102</v>
      </c>
      <c r="B614" s="98" t="str">
        <f>IFERROR(VLOOKUP(A614,[6]Listas!$A$91:$B$107,2,FALSE),"")</f>
        <v>MEJORAMIENTO DE LA INFRAESTRUCTURA TECNOLÓGICA</v>
      </c>
      <c r="C614" s="98" t="s">
        <v>336</v>
      </c>
      <c r="D614" s="97" t="s">
        <v>337</v>
      </c>
      <c r="E614" s="97" t="s">
        <v>43</v>
      </c>
      <c r="F614" s="119" t="s">
        <v>1259</v>
      </c>
      <c r="G614" s="114">
        <v>983892</v>
      </c>
      <c r="H614" s="120" t="s">
        <v>197</v>
      </c>
      <c r="I614" s="100" t="str">
        <f>IFERROR(VLOOKUP(H614,[6]Listas!$B$124:$C$142,2,FALSE),"")</f>
        <v>Rendimientos PFC-SUE</v>
      </c>
      <c r="J614" s="99">
        <v>19</v>
      </c>
      <c r="K614" s="99" t="s">
        <v>46</v>
      </c>
      <c r="L614" s="99"/>
      <c r="M614" s="105" t="str">
        <f t="shared" ref="M614:M621" si="28">"INV-"&amp;A614&amp;"-"&amp;J614</f>
        <v>INV-43102-19</v>
      </c>
      <c r="N614" s="121">
        <v>81112501</v>
      </c>
      <c r="O614" s="409" t="s">
        <v>1745</v>
      </c>
      <c r="P614" s="108" t="s">
        <v>227</v>
      </c>
      <c r="Q614" s="108" t="s">
        <v>232</v>
      </c>
      <c r="R614" s="99">
        <v>4</v>
      </c>
      <c r="S614" s="108" t="s">
        <v>47</v>
      </c>
      <c r="T614" s="374" t="s">
        <v>96</v>
      </c>
      <c r="U614" s="407">
        <v>983892</v>
      </c>
      <c r="V614" s="407">
        <v>983892</v>
      </c>
      <c r="W614" s="108" t="s">
        <v>49</v>
      </c>
      <c r="X614" s="108" t="s">
        <v>50</v>
      </c>
      <c r="Y614" s="109" t="s">
        <v>1244</v>
      </c>
      <c r="Z614" s="109" t="s">
        <v>52</v>
      </c>
      <c r="AA614" s="110" t="s">
        <v>1245</v>
      </c>
      <c r="AB614" s="109" t="s">
        <v>1471</v>
      </c>
      <c r="AC614" s="111" t="s">
        <v>1247</v>
      </c>
      <c r="AD614" s="112" t="s">
        <v>49</v>
      </c>
      <c r="AE614" s="112" t="s">
        <v>46</v>
      </c>
      <c r="AF614" s="113" t="s">
        <v>243</v>
      </c>
      <c r="AG614" s="113" t="s">
        <v>338</v>
      </c>
      <c r="AH614" s="113" t="s">
        <v>58</v>
      </c>
      <c r="AI614" s="113" t="s">
        <v>56</v>
      </c>
      <c r="AJ614" s="113" t="s">
        <v>60</v>
      </c>
      <c r="AK614" s="113" t="s">
        <v>61</v>
      </c>
    </row>
    <row r="615" spans="1:37" s="102" customFormat="1" ht="53.25" hidden="1" customHeight="1">
      <c r="A615" s="99">
        <v>43102</v>
      </c>
      <c r="B615" s="98" t="str">
        <f>IFERROR(VLOOKUP(A615,[6]Listas!$A$91:$B$107,2,FALSE),"")</f>
        <v>MEJORAMIENTO DE LA INFRAESTRUCTURA TECNOLÓGICA</v>
      </c>
      <c r="C615" s="98" t="s">
        <v>336</v>
      </c>
      <c r="D615" s="97" t="s">
        <v>337</v>
      </c>
      <c r="E615" s="97" t="s">
        <v>43</v>
      </c>
      <c r="F615" s="119" t="s">
        <v>1259</v>
      </c>
      <c r="G615" s="114">
        <v>30000000</v>
      </c>
      <c r="H615" s="120" t="s">
        <v>197</v>
      </c>
      <c r="I615" s="100" t="str">
        <f>IFERROR(VLOOKUP(H615,[6]Listas!$B$124:$C$142,2,FALSE),"")</f>
        <v>Rendimientos PFC-SUE</v>
      </c>
      <c r="J615" s="99">
        <v>20</v>
      </c>
      <c r="K615" s="99" t="s">
        <v>46</v>
      </c>
      <c r="L615" s="99"/>
      <c r="M615" s="105" t="str">
        <f t="shared" si="28"/>
        <v>INV-43102-20</v>
      </c>
      <c r="N615" s="121">
        <v>81112501</v>
      </c>
      <c r="O615" s="409" t="s">
        <v>1746</v>
      </c>
      <c r="P615" s="108" t="s">
        <v>82</v>
      </c>
      <c r="Q615" s="108" t="s">
        <v>82</v>
      </c>
      <c r="R615" s="99">
        <v>1</v>
      </c>
      <c r="S615" s="108" t="s">
        <v>205</v>
      </c>
      <c r="T615" s="374" t="s">
        <v>96</v>
      </c>
      <c r="U615" s="407">
        <v>30000000</v>
      </c>
      <c r="V615" s="407">
        <v>30000000</v>
      </c>
      <c r="W615" s="108" t="s">
        <v>49</v>
      </c>
      <c r="X615" s="108" t="s">
        <v>50</v>
      </c>
      <c r="Y615" s="109" t="s">
        <v>1244</v>
      </c>
      <c r="Z615" s="109" t="s">
        <v>52</v>
      </c>
      <c r="AA615" s="110" t="s">
        <v>1245</v>
      </c>
      <c r="AB615" s="109" t="s">
        <v>1471</v>
      </c>
      <c r="AC615" s="111" t="s">
        <v>1247</v>
      </c>
      <c r="AD615" s="112" t="s">
        <v>49</v>
      </c>
      <c r="AE615" s="112" t="s">
        <v>46</v>
      </c>
      <c r="AF615" s="113" t="s">
        <v>243</v>
      </c>
      <c r="AG615" s="113" t="s">
        <v>338</v>
      </c>
      <c r="AH615" s="113" t="s">
        <v>58</v>
      </c>
      <c r="AI615" s="113" t="s">
        <v>56</v>
      </c>
      <c r="AJ615" s="113" t="s">
        <v>60</v>
      </c>
      <c r="AK615" s="113" t="s">
        <v>61</v>
      </c>
    </row>
    <row r="616" spans="1:37" s="102" customFormat="1" ht="53.25" hidden="1" customHeight="1">
      <c r="A616" s="99">
        <v>43102</v>
      </c>
      <c r="B616" s="98" t="str">
        <f>IFERROR(VLOOKUP(A616,[6]Listas!$A$91:$B$107,2,FALSE),"")</f>
        <v>MEJORAMIENTO DE LA INFRAESTRUCTURA TECNOLÓGICA</v>
      </c>
      <c r="C616" s="98" t="s">
        <v>336</v>
      </c>
      <c r="D616" s="97" t="s">
        <v>337</v>
      </c>
      <c r="E616" s="97" t="s">
        <v>43</v>
      </c>
      <c r="F616" s="119" t="s">
        <v>1259</v>
      </c>
      <c r="G616" s="114">
        <v>9000000</v>
      </c>
      <c r="H616" s="120" t="s">
        <v>197</v>
      </c>
      <c r="I616" s="100" t="str">
        <f>IFERROR(VLOOKUP(H616,[6]Listas!$B$124:$C$142,2,FALSE),"")</f>
        <v>Rendimientos PFC-SUE</v>
      </c>
      <c r="J616" s="99">
        <v>21</v>
      </c>
      <c r="K616" s="99" t="s">
        <v>46</v>
      </c>
      <c r="L616" s="99"/>
      <c r="M616" s="105" t="str">
        <f t="shared" si="28"/>
        <v>INV-43102-21</v>
      </c>
      <c r="N616" s="121">
        <v>81112501</v>
      </c>
      <c r="O616" s="409" t="s">
        <v>1747</v>
      </c>
      <c r="P616" s="108" t="s">
        <v>82</v>
      </c>
      <c r="Q616" s="108" t="s">
        <v>1683</v>
      </c>
      <c r="R616" s="99">
        <v>1</v>
      </c>
      <c r="S616" s="108" t="s">
        <v>47</v>
      </c>
      <c r="T616" s="374" t="s">
        <v>96</v>
      </c>
      <c r="U616" s="407">
        <v>9000000</v>
      </c>
      <c r="V616" s="407">
        <v>9000000</v>
      </c>
      <c r="W616" s="108" t="s">
        <v>49</v>
      </c>
      <c r="X616" s="108" t="s">
        <v>50</v>
      </c>
      <c r="Y616" s="109" t="s">
        <v>1244</v>
      </c>
      <c r="Z616" s="109" t="s">
        <v>52</v>
      </c>
      <c r="AA616" s="110" t="s">
        <v>1245</v>
      </c>
      <c r="AB616" s="109" t="s">
        <v>1471</v>
      </c>
      <c r="AC616" s="111" t="s">
        <v>1247</v>
      </c>
      <c r="AD616" s="112" t="s">
        <v>49</v>
      </c>
      <c r="AE616" s="112" t="s">
        <v>46</v>
      </c>
      <c r="AF616" s="113" t="s">
        <v>243</v>
      </c>
      <c r="AG616" s="113" t="s">
        <v>338</v>
      </c>
      <c r="AH616" s="113" t="s">
        <v>58</v>
      </c>
      <c r="AI616" s="113" t="s">
        <v>56</v>
      </c>
      <c r="AJ616" s="113" t="s">
        <v>60</v>
      </c>
      <c r="AK616" s="113" t="s">
        <v>61</v>
      </c>
    </row>
    <row r="617" spans="1:37" s="102" customFormat="1" ht="53.25" hidden="1" customHeight="1">
      <c r="A617" s="99">
        <v>43102</v>
      </c>
      <c r="B617" s="98" t="str">
        <f>IFERROR(VLOOKUP(A617,[6]Listas!$A$91:$B$107,2,FALSE),"")</f>
        <v>MEJORAMIENTO DE LA INFRAESTRUCTURA TECNOLÓGICA</v>
      </c>
      <c r="C617" s="98" t="s">
        <v>1475</v>
      </c>
      <c r="D617" s="97" t="s">
        <v>337</v>
      </c>
      <c r="E617" s="97" t="s">
        <v>43</v>
      </c>
      <c r="F617" s="119" t="s">
        <v>1476</v>
      </c>
      <c r="G617" s="114">
        <v>78462600</v>
      </c>
      <c r="H617" s="120" t="s">
        <v>284</v>
      </c>
      <c r="I617" s="100" t="str">
        <f>IFERROR(VLOOKUP(H617,[6]Listas!$B$124:$C$142,2,FALSE),"")</f>
        <v>Recursos del Balance - Estampilla UNAL</v>
      </c>
      <c r="J617" s="99">
        <v>22</v>
      </c>
      <c r="K617" s="99" t="s">
        <v>46</v>
      </c>
      <c r="L617" s="99"/>
      <c r="M617" s="105" t="str">
        <f t="shared" si="28"/>
        <v>INV-43102-22</v>
      </c>
      <c r="N617" s="106">
        <v>81111501</v>
      </c>
      <c r="O617" s="409" t="s">
        <v>1748</v>
      </c>
      <c r="P617" s="108" t="s">
        <v>227</v>
      </c>
      <c r="Q617" s="108" t="s">
        <v>232</v>
      </c>
      <c r="R617" s="99">
        <v>6</v>
      </c>
      <c r="S617" s="108" t="s">
        <v>47</v>
      </c>
      <c r="T617" s="374" t="s">
        <v>186</v>
      </c>
      <c r="U617" s="407">
        <v>78462600</v>
      </c>
      <c r="V617" s="407">
        <v>78462600</v>
      </c>
      <c r="W617" s="108" t="s">
        <v>49</v>
      </c>
      <c r="X617" s="108" t="s">
        <v>50</v>
      </c>
      <c r="Y617" s="109" t="s">
        <v>1244</v>
      </c>
      <c r="Z617" s="109" t="s">
        <v>52</v>
      </c>
      <c r="AA617" s="110" t="s">
        <v>1245</v>
      </c>
      <c r="AB617" s="109" t="s">
        <v>1471</v>
      </c>
      <c r="AC617" s="111" t="s">
        <v>1247</v>
      </c>
      <c r="AD617" s="112" t="s">
        <v>49</v>
      </c>
      <c r="AE617" s="112" t="s">
        <v>46</v>
      </c>
      <c r="AF617" s="113" t="s">
        <v>243</v>
      </c>
      <c r="AG617" s="113" t="s">
        <v>338</v>
      </c>
      <c r="AH617" s="113" t="s">
        <v>58</v>
      </c>
      <c r="AI617" s="113" t="s">
        <v>56</v>
      </c>
      <c r="AJ617" s="113" t="s">
        <v>60</v>
      </c>
      <c r="AK617" s="113" t="s">
        <v>61</v>
      </c>
    </row>
    <row r="618" spans="1:37" s="102" customFormat="1" ht="53.25" hidden="1" customHeight="1">
      <c r="A618" s="99">
        <v>43102</v>
      </c>
      <c r="B618" s="98" t="str">
        <f>IFERROR(VLOOKUP(A618,[6]Listas!$A$91:$B$107,2,FALSE),"")</f>
        <v>MEJORAMIENTO DE LA INFRAESTRUCTURA TECNOLÓGICA</v>
      </c>
      <c r="C618" s="98" t="s">
        <v>1475</v>
      </c>
      <c r="D618" s="97" t="s">
        <v>337</v>
      </c>
      <c r="E618" s="97" t="s">
        <v>43</v>
      </c>
      <c r="F618" s="119" t="s">
        <v>1476</v>
      </c>
      <c r="G618" s="114">
        <v>190000000</v>
      </c>
      <c r="H618" s="120" t="s">
        <v>284</v>
      </c>
      <c r="I618" s="100" t="str">
        <f>IFERROR(VLOOKUP(H618,[6]Listas!$B$124:$C$142,2,FALSE),"")</f>
        <v>Recursos del Balance - Estampilla UNAL</v>
      </c>
      <c r="J618" s="99">
        <v>23</v>
      </c>
      <c r="K618" s="99" t="s">
        <v>46</v>
      </c>
      <c r="L618" s="99"/>
      <c r="M618" s="105" t="str">
        <f t="shared" si="28"/>
        <v>INV-43102-23</v>
      </c>
      <c r="N618" s="106">
        <v>81111501</v>
      </c>
      <c r="O618" s="409" t="s">
        <v>1749</v>
      </c>
      <c r="P618" s="108" t="s">
        <v>227</v>
      </c>
      <c r="Q618" s="108" t="s">
        <v>227</v>
      </c>
      <c r="R618" s="99">
        <v>4</v>
      </c>
      <c r="S618" s="108" t="s">
        <v>47</v>
      </c>
      <c r="T618" s="374" t="s">
        <v>186</v>
      </c>
      <c r="U618" s="407">
        <v>190000000</v>
      </c>
      <c r="V618" s="407">
        <v>190000000</v>
      </c>
      <c r="W618" s="108" t="s">
        <v>49</v>
      </c>
      <c r="X618" s="108" t="s">
        <v>50</v>
      </c>
      <c r="Y618" s="122" t="s">
        <v>1244</v>
      </c>
      <c r="Z618" s="122" t="s">
        <v>52</v>
      </c>
      <c r="AA618" s="123" t="s">
        <v>1245</v>
      </c>
      <c r="AB618" s="122" t="s">
        <v>1471</v>
      </c>
      <c r="AC618" s="124" t="s">
        <v>1247</v>
      </c>
      <c r="AD618" s="112" t="s">
        <v>49</v>
      </c>
      <c r="AE618" s="112" t="s">
        <v>46</v>
      </c>
      <c r="AF618" s="113" t="s">
        <v>243</v>
      </c>
      <c r="AG618" s="113" t="s">
        <v>338</v>
      </c>
      <c r="AH618" s="113" t="s">
        <v>58</v>
      </c>
      <c r="AI618" s="113" t="s">
        <v>56</v>
      </c>
      <c r="AJ618" s="113" t="s">
        <v>60</v>
      </c>
      <c r="AK618" s="113" t="s">
        <v>61</v>
      </c>
    </row>
    <row r="619" spans="1:37" s="102" customFormat="1" ht="53.25" customHeight="1">
      <c r="A619" s="99">
        <v>43102</v>
      </c>
      <c r="B619" s="98" t="str">
        <f>IFERROR(VLOOKUP(A619,[6]Listas!$A$91:$B$107,2,FALSE),"")</f>
        <v>MEJORAMIENTO DE LA INFRAESTRUCTURA TECNOLÓGICA</v>
      </c>
      <c r="C619" s="98" t="s">
        <v>1475</v>
      </c>
      <c r="D619" s="97" t="s">
        <v>337</v>
      </c>
      <c r="E619" s="97" t="s">
        <v>43</v>
      </c>
      <c r="F619" s="119" t="s">
        <v>1259</v>
      </c>
      <c r="G619" s="114">
        <v>9000000</v>
      </c>
      <c r="H619" s="120">
        <v>10.029999999999999</v>
      </c>
      <c r="I619" s="100" t="str">
        <f>IFERROR(VLOOKUP(H619,[6]Listas!$B$124:$C$142,2,FALSE),"")</f>
        <v>Aportes de la Nación - Inversión Recurso SUE-PFC</v>
      </c>
      <c r="J619" s="99">
        <v>24</v>
      </c>
      <c r="K619" s="99" t="s">
        <v>46</v>
      </c>
      <c r="L619" s="766" t="s">
        <v>1755</v>
      </c>
      <c r="M619" s="105" t="str">
        <f t="shared" si="28"/>
        <v>INV-43102-24</v>
      </c>
      <c r="N619" s="106">
        <v>81112501</v>
      </c>
      <c r="O619" s="409" t="s">
        <v>1750</v>
      </c>
      <c r="P619" s="108" t="s">
        <v>82</v>
      </c>
      <c r="Q619" s="108" t="s">
        <v>1683</v>
      </c>
      <c r="R619" s="99">
        <v>1</v>
      </c>
      <c r="S619" s="108" t="s">
        <v>47</v>
      </c>
      <c r="T619" s="374" t="s">
        <v>96</v>
      </c>
      <c r="U619" s="407">
        <v>9000000</v>
      </c>
      <c r="V619" s="407">
        <v>9000000</v>
      </c>
      <c r="W619" s="108" t="s">
        <v>49</v>
      </c>
      <c r="X619" s="108" t="s">
        <v>50</v>
      </c>
      <c r="Y619" s="109" t="s">
        <v>1244</v>
      </c>
      <c r="Z619" s="109" t="s">
        <v>52</v>
      </c>
      <c r="AA619" s="110" t="s">
        <v>1245</v>
      </c>
      <c r="AB619" s="109" t="s">
        <v>1471</v>
      </c>
      <c r="AC619" s="111" t="s">
        <v>1247</v>
      </c>
      <c r="AD619" s="112" t="s">
        <v>49</v>
      </c>
      <c r="AE619" s="112" t="s">
        <v>46</v>
      </c>
      <c r="AF619" s="113" t="s">
        <v>243</v>
      </c>
      <c r="AG619" s="113" t="s">
        <v>338</v>
      </c>
      <c r="AH619" s="113" t="s">
        <v>58</v>
      </c>
      <c r="AI619" s="113" t="s">
        <v>56</v>
      </c>
      <c r="AJ619" s="113" t="s">
        <v>60</v>
      </c>
      <c r="AK619" s="113" t="s">
        <v>61</v>
      </c>
    </row>
    <row r="620" spans="1:37" s="102" customFormat="1" ht="53.25" customHeight="1">
      <c r="A620" s="99">
        <v>43102</v>
      </c>
      <c r="B620" s="98" t="str">
        <f>IFERROR(VLOOKUP(A620,[6]Listas!$A$91:$B$107,2,FALSE),"")</f>
        <v>MEJORAMIENTO DE LA INFRAESTRUCTURA TECNOLÓGICA</v>
      </c>
      <c r="C620" s="98" t="s">
        <v>1475</v>
      </c>
      <c r="D620" s="97" t="s">
        <v>337</v>
      </c>
      <c r="E620" s="97" t="s">
        <v>43</v>
      </c>
      <c r="F620" s="146" t="s">
        <v>218</v>
      </c>
      <c r="G620" s="114">
        <v>402729266</v>
      </c>
      <c r="H620" s="120">
        <v>17</v>
      </c>
      <c r="I620" s="100" t="str">
        <f>IFERROR(VLOOKUP(H620,[6]Listas!$B$124:$C$142,2,FALSE),"")</f>
        <v>Recursos Estampilla UNAL y Otras Universidades</v>
      </c>
      <c r="J620" s="99">
        <v>26</v>
      </c>
      <c r="K620" s="99" t="s">
        <v>46</v>
      </c>
      <c r="L620" s="766" t="s">
        <v>1755</v>
      </c>
      <c r="M620" s="105" t="str">
        <f t="shared" si="28"/>
        <v>INV-43102-26</v>
      </c>
      <c r="N620" s="106" t="s">
        <v>1751</v>
      </c>
      <c r="O620" s="409" t="s">
        <v>1752</v>
      </c>
      <c r="P620" s="108" t="s">
        <v>108</v>
      </c>
      <c r="Q620" s="108" t="s">
        <v>82</v>
      </c>
      <c r="R620" s="99">
        <v>2</v>
      </c>
      <c r="S620" s="108" t="s">
        <v>47</v>
      </c>
      <c r="T620" s="374" t="s">
        <v>96</v>
      </c>
      <c r="U620" s="114">
        <v>402729266</v>
      </c>
      <c r="V620" s="114">
        <v>402729266</v>
      </c>
      <c r="W620" s="108" t="s">
        <v>49</v>
      </c>
      <c r="X620" s="108" t="s">
        <v>50</v>
      </c>
      <c r="Y620" s="109" t="s">
        <v>1244</v>
      </c>
      <c r="Z620" s="109" t="s">
        <v>52</v>
      </c>
      <c r="AA620" s="110" t="s">
        <v>1245</v>
      </c>
      <c r="AB620" s="109" t="s">
        <v>1471</v>
      </c>
      <c r="AC620" s="111" t="s">
        <v>1247</v>
      </c>
      <c r="AD620" s="112" t="s">
        <v>49</v>
      </c>
      <c r="AE620" s="112" t="s">
        <v>46</v>
      </c>
      <c r="AF620" s="113" t="s">
        <v>243</v>
      </c>
      <c r="AG620" s="113" t="s">
        <v>338</v>
      </c>
      <c r="AH620" s="113" t="s">
        <v>58</v>
      </c>
      <c r="AI620" s="113" t="s">
        <v>56</v>
      </c>
      <c r="AJ620" s="113" t="s">
        <v>60</v>
      </c>
      <c r="AK620" s="113" t="s">
        <v>61</v>
      </c>
    </row>
    <row r="621" spans="1:37" s="102" customFormat="1" ht="53.25" customHeight="1">
      <c r="A621" s="99">
        <v>43102</v>
      </c>
      <c r="B621" s="98" t="str">
        <f>IFERROR(VLOOKUP(A621,[6]Listas!$A$91:$B$107,2,FALSE),"")</f>
        <v>MEJORAMIENTO DE LA INFRAESTRUCTURA TECNOLÓGICA</v>
      </c>
      <c r="C621" s="98" t="s">
        <v>1475</v>
      </c>
      <c r="D621" s="97" t="s">
        <v>337</v>
      </c>
      <c r="E621" s="97" t="s">
        <v>43</v>
      </c>
      <c r="F621" s="119" t="s">
        <v>1476</v>
      </c>
      <c r="G621" s="114">
        <v>49774995</v>
      </c>
      <c r="H621" s="120">
        <v>10.02</v>
      </c>
      <c r="I621" s="100" t="str">
        <f>IFERROR(VLOOKUP(H621,[6]Listas!$B$124:$C$142,2,FALSE),"")</f>
        <v>Aportes de la Nacion - Inversion</v>
      </c>
      <c r="J621" s="99">
        <v>25</v>
      </c>
      <c r="K621" s="99" t="s">
        <v>46</v>
      </c>
      <c r="L621" s="766" t="s">
        <v>1755</v>
      </c>
      <c r="M621" s="105" t="str">
        <f t="shared" si="28"/>
        <v>INV-43102-25</v>
      </c>
      <c r="N621" s="106">
        <v>81111501</v>
      </c>
      <c r="O621" s="409" t="s">
        <v>1753</v>
      </c>
      <c r="P621" s="108" t="s">
        <v>108</v>
      </c>
      <c r="Q621" s="108" t="s">
        <v>108</v>
      </c>
      <c r="R621" s="99">
        <v>4</v>
      </c>
      <c r="S621" s="108" t="s">
        <v>47</v>
      </c>
      <c r="T621" s="374" t="s">
        <v>186</v>
      </c>
      <c r="U621" s="114">
        <v>49774995</v>
      </c>
      <c r="V621" s="114">
        <v>49774995</v>
      </c>
      <c r="W621" s="108" t="s">
        <v>49</v>
      </c>
      <c r="X621" s="108" t="s">
        <v>50</v>
      </c>
      <c r="Y621" s="122" t="s">
        <v>1244</v>
      </c>
      <c r="Z621" s="122" t="s">
        <v>52</v>
      </c>
      <c r="AA621" s="123" t="s">
        <v>1245</v>
      </c>
      <c r="AB621" s="122" t="s">
        <v>1471</v>
      </c>
      <c r="AC621" s="124" t="s">
        <v>1247</v>
      </c>
      <c r="AD621" s="112" t="s">
        <v>49</v>
      </c>
      <c r="AE621" s="112" t="s">
        <v>46</v>
      </c>
      <c r="AF621" s="113" t="s">
        <v>243</v>
      </c>
      <c r="AG621" s="113" t="s">
        <v>338</v>
      </c>
      <c r="AH621" s="113" t="s">
        <v>58</v>
      </c>
      <c r="AI621" s="113" t="s">
        <v>56</v>
      </c>
      <c r="AJ621" s="113" t="s">
        <v>60</v>
      </c>
      <c r="AK621" s="113" t="s">
        <v>61</v>
      </c>
    </row>
    <row r="622" spans="1:37" s="21" customFormat="1" ht="90" hidden="1" customHeight="1">
      <c r="A622" s="15">
        <v>43103</v>
      </c>
      <c r="B622" s="14" t="str">
        <f>IFERROR(VLOOKUP(A622,[7]Listas!A$134:C$147,2,FALSE),"")</f>
        <v xml:space="preserve">GESTIÓN DE BASES DE DATOS E INFRAESTRUCTURA BIBLIOGRAFICA </v>
      </c>
      <c r="C622" s="15" t="s">
        <v>756</v>
      </c>
      <c r="D622" s="157" t="s">
        <v>757</v>
      </c>
      <c r="E622" s="157" t="s">
        <v>43</v>
      </c>
      <c r="F622" s="157" t="s">
        <v>758</v>
      </c>
      <c r="G622" s="158">
        <v>96260000</v>
      </c>
      <c r="H622" s="15" t="s">
        <v>339</v>
      </c>
      <c r="I622" s="157" t="str">
        <f>IFERROR(VLOOKUP(H622,[7]Fuentes!$C$5:$D$36,2,FALSE),"")</f>
        <v xml:space="preserve">PFC </v>
      </c>
      <c r="J622" s="20" t="s">
        <v>45</v>
      </c>
      <c r="K622" s="147" t="s">
        <v>46</v>
      </c>
      <c r="L622" s="159"/>
      <c r="M622" s="16" t="str">
        <f>"INV-"&amp;A622&amp;"-"&amp;J622</f>
        <v>INV-43103-1</v>
      </c>
      <c r="N622" s="160" t="s">
        <v>761</v>
      </c>
      <c r="O622" s="161" t="s">
        <v>1493</v>
      </c>
      <c r="P622" s="162" t="s">
        <v>71</v>
      </c>
      <c r="Q622" s="162" t="s">
        <v>66</v>
      </c>
      <c r="R622" s="163">
        <v>36</v>
      </c>
      <c r="S622" s="162" t="s">
        <v>47</v>
      </c>
      <c r="T622" s="164" t="s">
        <v>186</v>
      </c>
      <c r="U622" s="165">
        <v>96260000</v>
      </c>
      <c r="V622" s="165">
        <v>96260000</v>
      </c>
      <c r="W622" s="162" t="s">
        <v>46</v>
      </c>
      <c r="X622" s="162" t="s">
        <v>50</v>
      </c>
      <c r="Y622" s="166" t="s">
        <v>51</v>
      </c>
      <c r="Z622" s="167" t="s">
        <v>52</v>
      </c>
      <c r="AA622" s="168" t="s">
        <v>759</v>
      </c>
      <c r="AB622" s="169" t="s">
        <v>283</v>
      </c>
      <c r="AC622" s="170" t="s">
        <v>55</v>
      </c>
      <c r="AD622" s="171" t="s">
        <v>49</v>
      </c>
      <c r="AE622" s="171" t="s">
        <v>49</v>
      </c>
      <c r="AF622" s="172" t="s">
        <v>59</v>
      </c>
      <c r="AG622" s="172" t="s">
        <v>57</v>
      </c>
      <c r="AH622" s="172" t="s">
        <v>58</v>
      </c>
      <c r="AI622" s="172" t="s">
        <v>59</v>
      </c>
      <c r="AJ622" s="173"/>
      <c r="AK622" s="173"/>
    </row>
    <row r="623" spans="1:37" s="21" customFormat="1" ht="48" hidden="1" customHeight="1">
      <c r="A623" s="14">
        <v>43103</v>
      </c>
      <c r="B623" s="14" t="str">
        <f>IFERROR(VLOOKUP(A623,[7]Listas!A$134:C$147,2,FALSE),"")</f>
        <v xml:space="preserve">GESTIÓN DE BASES DE DATOS E INFRAESTRUCTURA BIBLIOGRAFICA </v>
      </c>
      <c r="C623" s="14" t="s">
        <v>756</v>
      </c>
      <c r="D623" s="157" t="s">
        <v>757</v>
      </c>
      <c r="E623" s="157" t="s">
        <v>43</v>
      </c>
      <c r="F623" s="157" t="s">
        <v>758</v>
      </c>
      <c r="G623" s="189">
        <v>120812800</v>
      </c>
      <c r="H623" s="15" t="s">
        <v>339</v>
      </c>
      <c r="I623" s="157" t="str">
        <f>IFERROR(VLOOKUP(H623,[7]Fuentes!$C$5:$D$36,2,FALSE),"")</f>
        <v xml:space="preserve">PFC </v>
      </c>
      <c r="J623" s="20" t="s">
        <v>63</v>
      </c>
      <c r="K623" s="147" t="s">
        <v>46</v>
      </c>
      <c r="L623" s="186"/>
      <c r="M623" s="16" t="str">
        <f t="shared" ref="M623:M639" si="29">"INV-"&amp;A623&amp;"-"&amp;J623</f>
        <v>INV-43103-2</v>
      </c>
      <c r="N623" s="27" t="s">
        <v>1494</v>
      </c>
      <c r="O623" s="28" t="s">
        <v>762</v>
      </c>
      <c r="P623" s="29" t="s">
        <v>71</v>
      </c>
      <c r="Q623" s="29" t="s">
        <v>66</v>
      </c>
      <c r="R623" s="30">
        <v>12</v>
      </c>
      <c r="S623" s="29" t="s">
        <v>47</v>
      </c>
      <c r="T623" s="31" t="s">
        <v>186</v>
      </c>
      <c r="U623" s="26">
        <v>120812800</v>
      </c>
      <c r="V623" s="26">
        <v>120812800</v>
      </c>
      <c r="W623" s="29" t="s">
        <v>49</v>
      </c>
      <c r="X623" s="29" t="s">
        <v>50</v>
      </c>
      <c r="Y623" s="166" t="s">
        <v>51</v>
      </c>
      <c r="Z623" s="174" t="s">
        <v>52</v>
      </c>
      <c r="AA623" s="149" t="s">
        <v>759</v>
      </c>
      <c r="AB623" s="175" t="s">
        <v>283</v>
      </c>
      <c r="AC623" s="176" t="s">
        <v>55</v>
      </c>
      <c r="AD623" s="177" t="s">
        <v>49</v>
      </c>
      <c r="AE623" s="177" t="s">
        <v>49</v>
      </c>
      <c r="AF623" s="178" t="s">
        <v>59</v>
      </c>
      <c r="AG623" s="178" t="s">
        <v>57</v>
      </c>
      <c r="AH623" s="178" t="s">
        <v>58</v>
      </c>
      <c r="AI623" s="178" t="s">
        <v>59</v>
      </c>
      <c r="AJ623" s="179"/>
      <c r="AK623" s="179"/>
    </row>
    <row r="624" spans="1:37" s="21" customFormat="1" ht="39" hidden="1" customHeight="1">
      <c r="A624" s="14">
        <v>43103</v>
      </c>
      <c r="B624" s="14" t="str">
        <f>IFERROR(VLOOKUP(A624,[7]Listas!A$134:C$147,2,FALSE),"")</f>
        <v xml:space="preserve">GESTIÓN DE BASES DE DATOS E INFRAESTRUCTURA BIBLIOGRAFICA </v>
      </c>
      <c r="C624" s="14" t="s">
        <v>756</v>
      </c>
      <c r="D624" s="157" t="s">
        <v>757</v>
      </c>
      <c r="E624" s="157" t="s">
        <v>43</v>
      </c>
      <c r="F624" s="157" t="s">
        <v>758</v>
      </c>
      <c r="G624" s="189">
        <v>143900000</v>
      </c>
      <c r="H624" s="15" t="s">
        <v>339</v>
      </c>
      <c r="I624" s="157" t="str">
        <f>IFERROR(VLOOKUP(H624,[7]Fuentes!$C$5:$D$36,2,FALSE),"")</f>
        <v xml:space="preserve">PFC </v>
      </c>
      <c r="J624" s="20" t="s">
        <v>67</v>
      </c>
      <c r="K624" s="147" t="s">
        <v>46</v>
      </c>
      <c r="L624" s="186"/>
      <c r="M624" s="16" t="str">
        <f t="shared" si="29"/>
        <v>INV-43103-3</v>
      </c>
      <c r="N624" s="160" t="s">
        <v>761</v>
      </c>
      <c r="O624" s="180" t="s">
        <v>1495</v>
      </c>
      <c r="P624" s="29" t="s">
        <v>66</v>
      </c>
      <c r="Q624" s="29" t="s">
        <v>66</v>
      </c>
      <c r="R624" s="30">
        <v>12</v>
      </c>
      <c r="S624" s="29" t="s">
        <v>47</v>
      </c>
      <c r="T624" s="31" t="s">
        <v>186</v>
      </c>
      <c r="U624" s="291">
        <v>136703071</v>
      </c>
      <c r="V624" s="26">
        <v>143900000</v>
      </c>
      <c r="W624" s="29" t="s">
        <v>49</v>
      </c>
      <c r="X624" s="29" t="s">
        <v>50</v>
      </c>
      <c r="Y624" s="166" t="s">
        <v>51</v>
      </c>
      <c r="Z624" s="174" t="s">
        <v>52</v>
      </c>
      <c r="AA624" s="149" t="s">
        <v>759</v>
      </c>
      <c r="AB624" s="175" t="s">
        <v>283</v>
      </c>
      <c r="AC624" s="176" t="s">
        <v>55</v>
      </c>
      <c r="AD624" s="177" t="s">
        <v>49</v>
      </c>
      <c r="AE624" s="177" t="s">
        <v>49</v>
      </c>
      <c r="AF624" s="178" t="s">
        <v>59</v>
      </c>
      <c r="AG624" s="178" t="s">
        <v>57</v>
      </c>
      <c r="AH624" s="178" t="s">
        <v>58</v>
      </c>
      <c r="AI624" s="178" t="s">
        <v>59</v>
      </c>
      <c r="AJ624" s="179"/>
      <c r="AK624" s="179"/>
    </row>
    <row r="625" spans="1:37" s="21" customFormat="1" ht="36" hidden="1" customHeight="1">
      <c r="A625" s="14">
        <v>43103</v>
      </c>
      <c r="B625" s="14" t="str">
        <f>IFERROR(VLOOKUP(A625,[7]Listas!A$134:C$147,2,FALSE),"")</f>
        <v xml:space="preserve">GESTIÓN DE BASES DE DATOS E INFRAESTRUCTURA BIBLIOGRAFICA </v>
      </c>
      <c r="C625" s="14" t="s">
        <v>756</v>
      </c>
      <c r="D625" s="157" t="s">
        <v>757</v>
      </c>
      <c r="E625" s="157" t="s">
        <v>43</v>
      </c>
      <c r="F625" s="157" t="s">
        <v>758</v>
      </c>
      <c r="G625" s="189">
        <v>116819250</v>
      </c>
      <c r="H625" s="15" t="s">
        <v>339</v>
      </c>
      <c r="I625" s="157" t="str">
        <f>IFERROR(VLOOKUP(H625,[7]Fuentes!$C$5:$D$36,2,FALSE),"")</f>
        <v xml:space="preserve">PFC </v>
      </c>
      <c r="J625" s="20" t="s">
        <v>72</v>
      </c>
      <c r="K625" s="147" t="s">
        <v>46</v>
      </c>
      <c r="L625" s="186"/>
      <c r="M625" s="16" t="str">
        <f t="shared" si="29"/>
        <v>INV-43103-4</v>
      </c>
      <c r="N625" s="160" t="s">
        <v>761</v>
      </c>
      <c r="O625" s="180" t="s">
        <v>763</v>
      </c>
      <c r="P625" s="29" t="s">
        <v>66</v>
      </c>
      <c r="Q625" s="29" t="s">
        <v>90</v>
      </c>
      <c r="R625" s="30">
        <v>12</v>
      </c>
      <c r="S625" s="29" t="s">
        <v>47</v>
      </c>
      <c r="T625" s="31" t="s">
        <v>186</v>
      </c>
      <c r="U625" s="26">
        <v>116819250</v>
      </c>
      <c r="V625" s="26">
        <v>116819250</v>
      </c>
      <c r="W625" s="29" t="s">
        <v>49</v>
      </c>
      <c r="X625" s="29" t="s">
        <v>50</v>
      </c>
      <c r="Y625" s="166" t="s">
        <v>51</v>
      </c>
      <c r="Z625" s="174" t="s">
        <v>52</v>
      </c>
      <c r="AA625" s="149" t="s">
        <v>759</v>
      </c>
      <c r="AB625" s="175" t="s">
        <v>283</v>
      </c>
      <c r="AC625" s="176" t="s">
        <v>55</v>
      </c>
      <c r="AD625" s="177" t="s">
        <v>49</v>
      </c>
      <c r="AE625" s="177" t="s">
        <v>49</v>
      </c>
      <c r="AF625" s="178" t="s">
        <v>59</v>
      </c>
      <c r="AG625" s="178" t="s">
        <v>57</v>
      </c>
      <c r="AH625" s="178" t="s">
        <v>58</v>
      </c>
      <c r="AI625" s="178" t="s">
        <v>59</v>
      </c>
      <c r="AJ625" s="179"/>
      <c r="AK625" s="179"/>
    </row>
    <row r="626" spans="1:37" s="21" customFormat="1" ht="70.5" hidden="1" customHeight="1">
      <c r="A626" s="14">
        <v>43103</v>
      </c>
      <c r="B626" s="14" t="str">
        <f>IFERROR(VLOOKUP(A626,[7]Listas!A$134:C$146,2,FALSE),"")</f>
        <v xml:space="preserve">GESTIÓN DE BASES DE DATOS E INFRAESTRUCTURA BIBLIOGRAFICA </v>
      </c>
      <c r="C626" s="14" t="s">
        <v>756</v>
      </c>
      <c r="D626" s="157" t="s">
        <v>757</v>
      </c>
      <c r="E626" s="157" t="s">
        <v>43</v>
      </c>
      <c r="F626" s="157" t="s">
        <v>758</v>
      </c>
      <c r="G626" s="158">
        <v>6745315</v>
      </c>
      <c r="H626" s="15" t="s">
        <v>339</v>
      </c>
      <c r="I626" s="157" t="str">
        <f>IFERROR(VLOOKUP(H626,[7]Fuentes!$C$5:$D$36,2,FALSE),"")</f>
        <v xml:space="preserve">PFC </v>
      </c>
      <c r="J626" s="20" t="s">
        <v>73</v>
      </c>
      <c r="K626" s="147" t="s">
        <v>46</v>
      </c>
      <c r="L626" s="159"/>
      <c r="M626" s="16" t="str">
        <f t="shared" si="29"/>
        <v>INV-43103-5</v>
      </c>
      <c r="N626" s="160" t="s">
        <v>761</v>
      </c>
      <c r="O626" s="28" t="s">
        <v>764</v>
      </c>
      <c r="P626" s="29" t="s">
        <v>227</v>
      </c>
      <c r="Q626" s="29" t="s">
        <v>341</v>
      </c>
      <c r="R626" s="30">
        <v>12</v>
      </c>
      <c r="S626" s="29" t="s">
        <v>47</v>
      </c>
      <c r="T626" s="31" t="s">
        <v>186</v>
      </c>
      <c r="U626" s="26">
        <v>6745315</v>
      </c>
      <c r="V626" s="26">
        <v>6745315</v>
      </c>
      <c r="W626" s="29" t="s">
        <v>49</v>
      </c>
      <c r="X626" s="29" t="s">
        <v>50</v>
      </c>
      <c r="Y626" s="166" t="s">
        <v>51</v>
      </c>
      <c r="Z626" s="174" t="s">
        <v>52</v>
      </c>
      <c r="AA626" s="149" t="s">
        <v>759</v>
      </c>
      <c r="AB626" s="175" t="s">
        <v>283</v>
      </c>
      <c r="AC626" s="176" t="s">
        <v>55</v>
      </c>
      <c r="AD626" s="177" t="s">
        <v>49</v>
      </c>
      <c r="AE626" s="177" t="s">
        <v>49</v>
      </c>
      <c r="AF626" s="178" t="s">
        <v>59</v>
      </c>
      <c r="AG626" s="178" t="s">
        <v>57</v>
      </c>
      <c r="AH626" s="178" t="s">
        <v>58</v>
      </c>
      <c r="AI626" s="178" t="s">
        <v>59</v>
      </c>
      <c r="AJ626" s="179"/>
      <c r="AK626" s="179"/>
    </row>
    <row r="627" spans="1:37" s="21" customFormat="1" ht="70.5" hidden="1" customHeight="1">
      <c r="A627" s="14">
        <v>43103</v>
      </c>
      <c r="B627" s="14" t="str">
        <f>IFERROR(VLOOKUP(A627,[7]Listas!A$134:C$146,2,FALSE),"")</f>
        <v xml:space="preserve">GESTIÓN DE BASES DE DATOS E INFRAESTRUCTURA BIBLIOGRAFICA </v>
      </c>
      <c r="C627" s="14" t="s">
        <v>756</v>
      </c>
      <c r="D627" s="157" t="s">
        <v>757</v>
      </c>
      <c r="E627" s="157" t="s">
        <v>43</v>
      </c>
      <c r="F627" s="157" t="s">
        <v>758</v>
      </c>
      <c r="G627" s="158">
        <v>17404897</v>
      </c>
      <c r="H627" s="15" t="s">
        <v>339</v>
      </c>
      <c r="I627" s="157" t="str">
        <f>IFERROR(VLOOKUP(H627,[7]Fuentes!$C$5:$D$36,2,FALSE),"")</f>
        <v xml:space="preserve">PFC </v>
      </c>
      <c r="J627" s="20" t="s">
        <v>74</v>
      </c>
      <c r="K627" s="147" t="s">
        <v>46</v>
      </c>
      <c r="L627" s="159"/>
      <c r="M627" s="16" t="str">
        <f t="shared" si="29"/>
        <v>INV-43103-6</v>
      </c>
      <c r="N627" s="160" t="s">
        <v>761</v>
      </c>
      <c r="O627" s="28" t="s">
        <v>1496</v>
      </c>
      <c r="P627" s="29" t="s">
        <v>227</v>
      </c>
      <c r="Q627" s="29" t="s">
        <v>341</v>
      </c>
      <c r="R627" s="30">
        <v>12</v>
      </c>
      <c r="S627" s="29" t="s">
        <v>47</v>
      </c>
      <c r="T627" s="31" t="s">
        <v>186</v>
      </c>
      <c r="U627" s="26">
        <v>17404897</v>
      </c>
      <c r="V627" s="26">
        <v>17404897</v>
      </c>
      <c r="W627" s="29" t="s">
        <v>49</v>
      </c>
      <c r="X627" s="29" t="s">
        <v>50</v>
      </c>
      <c r="Y627" s="166" t="s">
        <v>51</v>
      </c>
      <c r="Z627" s="174" t="s">
        <v>52</v>
      </c>
      <c r="AA627" s="149" t="s">
        <v>759</v>
      </c>
      <c r="AB627" s="175" t="s">
        <v>283</v>
      </c>
      <c r="AC627" s="176" t="s">
        <v>55</v>
      </c>
      <c r="AD627" s="177" t="s">
        <v>49</v>
      </c>
      <c r="AE627" s="177" t="s">
        <v>49</v>
      </c>
      <c r="AF627" s="178" t="s">
        <v>59</v>
      </c>
      <c r="AG627" s="178" t="s">
        <v>57</v>
      </c>
      <c r="AH627" s="178" t="s">
        <v>58</v>
      </c>
      <c r="AI627" s="178" t="s">
        <v>59</v>
      </c>
      <c r="AJ627" s="179"/>
      <c r="AK627" s="179"/>
    </row>
    <row r="628" spans="1:37" s="21" customFormat="1" ht="70.5" hidden="1" customHeight="1">
      <c r="A628" s="14">
        <v>43103</v>
      </c>
      <c r="B628" s="14" t="str">
        <f>IFERROR(VLOOKUP(A628,[7]Listas!A$134:C$146,2,FALSE),"")</f>
        <v xml:space="preserve">GESTIÓN DE BASES DE DATOS E INFRAESTRUCTURA BIBLIOGRAFICA </v>
      </c>
      <c r="C628" s="14" t="s">
        <v>756</v>
      </c>
      <c r="D628" s="157" t="s">
        <v>757</v>
      </c>
      <c r="E628" s="157" t="s">
        <v>43</v>
      </c>
      <c r="F628" s="157" t="s">
        <v>758</v>
      </c>
      <c r="G628" s="158">
        <v>33887000</v>
      </c>
      <c r="H628" s="15" t="s">
        <v>210</v>
      </c>
      <c r="I628" s="157" t="str">
        <f>IFERROR(VLOOKUP(H628,[7]Fuentes!$C$5:$D$36,2,FALSE),"")</f>
        <v>Rendimientos Recursos Nación Inversión</v>
      </c>
      <c r="J628" s="20" t="s">
        <v>75</v>
      </c>
      <c r="K628" s="147" t="s">
        <v>46</v>
      </c>
      <c r="L628" s="159"/>
      <c r="M628" s="16" t="str">
        <f t="shared" si="29"/>
        <v>INV-43103-7</v>
      </c>
      <c r="N628" s="160" t="s">
        <v>761</v>
      </c>
      <c r="O628" s="28" t="s">
        <v>1497</v>
      </c>
      <c r="P628" s="29" t="s">
        <v>341</v>
      </c>
      <c r="Q628" s="29" t="s">
        <v>232</v>
      </c>
      <c r="R628" s="30">
        <v>12</v>
      </c>
      <c r="S628" s="29" t="s">
        <v>47</v>
      </c>
      <c r="T628" s="31" t="s">
        <v>186</v>
      </c>
      <c r="U628" s="26">
        <v>33887000</v>
      </c>
      <c r="V628" s="26">
        <v>33887000</v>
      </c>
      <c r="W628" s="29" t="s">
        <v>49</v>
      </c>
      <c r="X628" s="29" t="s">
        <v>50</v>
      </c>
      <c r="Y628" s="166" t="s">
        <v>51</v>
      </c>
      <c r="Z628" s="174" t="s">
        <v>52</v>
      </c>
      <c r="AA628" s="149" t="s">
        <v>759</v>
      </c>
      <c r="AB628" s="175" t="s">
        <v>283</v>
      </c>
      <c r="AC628" s="176" t="s">
        <v>55</v>
      </c>
      <c r="AD628" s="177" t="s">
        <v>49</v>
      </c>
      <c r="AE628" s="177" t="s">
        <v>49</v>
      </c>
      <c r="AF628" s="178" t="s">
        <v>59</v>
      </c>
      <c r="AG628" s="178" t="s">
        <v>57</v>
      </c>
      <c r="AH628" s="178" t="s">
        <v>58</v>
      </c>
      <c r="AI628" s="178" t="s">
        <v>59</v>
      </c>
      <c r="AJ628" s="179"/>
      <c r="AK628" s="179"/>
    </row>
    <row r="629" spans="1:37" s="21" customFormat="1" ht="69.75" hidden="1" customHeight="1">
      <c r="A629" s="646">
        <v>43103</v>
      </c>
      <c r="B629" s="646" t="str">
        <f>IFERROR(VLOOKUP(A629,[7]Listas!A$134:C$146,2,FALSE),"")</f>
        <v xml:space="preserve">GESTIÓN DE BASES DE DATOS E INFRAESTRUCTURA BIBLIOGRAFICA </v>
      </c>
      <c r="C629" s="646" t="s">
        <v>756</v>
      </c>
      <c r="D629" s="646" t="s">
        <v>757</v>
      </c>
      <c r="E629" s="646" t="s">
        <v>43</v>
      </c>
      <c r="F629" s="646" t="s">
        <v>758</v>
      </c>
      <c r="G629" s="189">
        <v>5600000</v>
      </c>
      <c r="H629" s="15" t="s">
        <v>210</v>
      </c>
      <c r="I629" s="157" t="str">
        <f>IFERROR(VLOOKUP(H629,[7]Fuentes!$C$5:$D$36,2,FALSE),"")</f>
        <v>Rendimientos Recursos Nación Inversión</v>
      </c>
      <c r="J629" s="648" t="s">
        <v>76</v>
      </c>
      <c r="K629" s="520" t="s">
        <v>46</v>
      </c>
      <c r="L629" s="458"/>
      <c r="M629" s="650" t="str">
        <f t="shared" si="29"/>
        <v>INV-43103-8</v>
      </c>
      <c r="N629" s="652" t="s">
        <v>761</v>
      </c>
      <c r="O629" s="662" t="s">
        <v>760</v>
      </c>
      <c r="P629" s="597" t="s">
        <v>341</v>
      </c>
      <c r="Q629" s="597" t="s">
        <v>341</v>
      </c>
      <c r="R629" s="656">
        <v>12</v>
      </c>
      <c r="S629" s="597" t="s">
        <v>47</v>
      </c>
      <c r="T629" s="623" t="s">
        <v>186</v>
      </c>
      <c r="U629" s="595">
        <v>7736173</v>
      </c>
      <c r="V629" s="595">
        <v>7736173</v>
      </c>
      <c r="W629" s="597" t="s">
        <v>49</v>
      </c>
      <c r="X629" s="597" t="s">
        <v>50</v>
      </c>
      <c r="Y629" s="631" t="s">
        <v>51</v>
      </c>
      <c r="Z629" s="637" t="s">
        <v>52</v>
      </c>
      <c r="AA629" s="639" t="s">
        <v>759</v>
      </c>
      <c r="AB629" s="641" t="s">
        <v>283</v>
      </c>
      <c r="AC629" s="643" t="s">
        <v>55</v>
      </c>
      <c r="AD629" s="627" t="s">
        <v>49</v>
      </c>
      <c r="AE629" s="627" t="s">
        <v>49</v>
      </c>
      <c r="AF629" s="629" t="s">
        <v>59</v>
      </c>
      <c r="AG629" s="629" t="s">
        <v>57</v>
      </c>
      <c r="AH629" s="629" t="s">
        <v>58</v>
      </c>
      <c r="AI629" s="629" t="s">
        <v>59</v>
      </c>
      <c r="AJ629" s="179"/>
      <c r="AK629" s="179"/>
    </row>
    <row r="630" spans="1:37" s="21" customFormat="1" ht="59.25" hidden="1" customHeight="1">
      <c r="A630" s="647"/>
      <c r="B630" s="647"/>
      <c r="C630" s="647"/>
      <c r="D630" s="647"/>
      <c r="E630" s="647"/>
      <c r="F630" s="647"/>
      <c r="G630" s="189">
        <v>2136173</v>
      </c>
      <c r="H630" s="15" t="s">
        <v>287</v>
      </c>
      <c r="I630" s="157" t="str">
        <f>IFERROR(VLOOKUP(H630,[7]Fuentes!$C$5:$D$36,2,FALSE),"")</f>
        <v>Recursos del Balance - Recursos Nación Inversión</v>
      </c>
      <c r="J630" s="649"/>
      <c r="K630" s="522"/>
      <c r="L630" s="459"/>
      <c r="M630" s="651"/>
      <c r="N630" s="658"/>
      <c r="O630" s="663"/>
      <c r="P630" s="598"/>
      <c r="Q630" s="598"/>
      <c r="R630" s="657"/>
      <c r="S630" s="598"/>
      <c r="T630" s="624"/>
      <c r="U630" s="596"/>
      <c r="V630" s="596"/>
      <c r="W630" s="598"/>
      <c r="X630" s="598"/>
      <c r="Y630" s="632"/>
      <c r="Z630" s="638"/>
      <c r="AA630" s="640"/>
      <c r="AB630" s="642"/>
      <c r="AC630" s="644"/>
      <c r="AD630" s="628"/>
      <c r="AE630" s="628"/>
      <c r="AF630" s="630"/>
      <c r="AG630" s="630"/>
      <c r="AH630" s="630"/>
      <c r="AI630" s="630"/>
      <c r="AJ630" s="179"/>
      <c r="AK630" s="179"/>
    </row>
    <row r="631" spans="1:37" s="21" customFormat="1" ht="33.75" hidden="1" customHeight="1">
      <c r="A631" s="646">
        <v>43103</v>
      </c>
      <c r="B631" s="646" t="str">
        <f>IFERROR(VLOOKUP(A631,[7]Listas!A$134:C$146,2,FALSE),"")</f>
        <v xml:space="preserve">GESTIÓN DE BASES DE DATOS E INFRAESTRUCTURA BIBLIOGRAFICA </v>
      </c>
      <c r="C631" s="646" t="s">
        <v>756</v>
      </c>
      <c r="D631" s="646" t="s">
        <v>757</v>
      </c>
      <c r="E631" s="646" t="s">
        <v>43</v>
      </c>
      <c r="F631" s="646" t="s">
        <v>758</v>
      </c>
      <c r="G631" s="189">
        <v>10513000</v>
      </c>
      <c r="H631" s="15" t="s">
        <v>210</v>
      </c>
      <c r="I631" s="157" t="str">
        <f>IFERROR(VLOOKUP(H631,[7]Fuentes!$C$5:$D$36,2,FALSE),"")</f>
        <v>Rendimientos Recursos Nación Inversión</v>
      </c>
      <c r="J631" s="648" t="s">
        <v>77</v>
      </c>
      <c r="K631" s="520" t="s">
        <v>46</v>
      </c>
      <c r="L631" s="458"/>
      <c r="M631" s="650" t="str">
        <f t="shared" si="29"/>
        <v>INV-43103-9</v>
      </c>
      <c r="N631" s="652" t="s">
        <v>761</v>
      </c>
      <c r="O631" s="654" t="s">
        <v>765</v>
      </c>
      <c r="P631" s="597" t="s">
        <v>232</v>
      </c>
      <c r="Q631" s="597" t="s">
        <v>108</v>
      </c>
      <c r="R631" s="656">
        <v>12</v>
      </c>
      <c r="S631" s="597" t="s">
        <v>47</v>
      </c>
      <c r="T631" s="623" t="s">
        <v>186</v>
      </c>
      <c r="U631" s="595">
        <v>32513000</v>
      </c>
      <c r="V631" s="595">
        <v>32513000</v>
      </c>
      <c r="W631" s="625" t="s">
        <v>49</v>
      </c>
      <c r="X631" s="597" t="s">
        <v>50</v>
      </c>
      <c r="Y631" s="631" t="s">
        <v>51</v>
      </c>
      <c r="Z631" s="631" t="s">
        <v>52</v>
      </c>
      <c r="AA631" s="639" t="s">
        <v>759</v>
      </c>
      <c r="AB631" s="631" t="s">
        <v>283</v>
      </c>
      <c r="AC631" s="631" t="s">
        <v>55</v>
      </c>
      <c r="AD631" s="627" t="s">
        <v>49</v>
      </c>
      <c r="AE631" s="627" t="s">
        <v>49</v>
      </c>
      <c r="AF631" s="629" t="s">
        <v>59</v>
      </c>
      <c r="AG631" s="629" t="s">
        <v>57</v>
      </c>
      <c r="AH631" s="629" t="s">
        <v>58</v>
      </c>
      <c r="AI631" s="629" t="s">
        <v>59</v>
      </c>
      <c r="AJ631" s="629"/>
      <c r="AK631" s="629"/>
    </row>
    <row r="632" spans="1:37" s="21" customFormat="1" ht="33.75" hidden="1" customHeight="1">
      <c r="A632" s="647"/>
      <c r="B632" s="647"/>
      <c r="C632" s="647" t="s">
        <v>756</v>
      </c>
      <c r="D632" s="647" t="s">
        <v>757</v>
      </c>
      <c r="E632" s="647" t="s">
        <v>43</v>
      </c>
      <c r="F632" s="647" t="s">
        <v>758</v>
      </c>
      <c r="G632" s="189">
        <v>22000000</v>
      </c>
      <c r="H632" s="15" t="s">
        <v>339</v>
      </c>
      <c r="I632" s="157" t="str">
        <f>IFERROR(VLOOKUP(H632,[7]Fuentes!$C$5:$D$36,2,FALSE),"")</f>
        <v xml:space="preserve">PFC </v>
      </c>
      <c r="J632" s="649"/>
      <c r="K632" s="522"/>
      <c r="L632" s="459"/>
      <c r="M632" s="651"/>
      <c r="N632" s="658"/>
      <c r="O632" s="655"/>
      <c r="P632" s="598"/>
      <c r="Q632" s="598"/>
      <c r="R632" s="657"/>
      <c r="S632" s="598"/>
      <c r="T632" s="624"/>
      <c r="U632" s="596"/>
      <c r="V632" s="596"/>
      <c r="W632" s="626"/>
      <c r="X632" s="598"/>
      <c r="Y632" s="632"/>
      <c r="Z632" s="632"/>
      <c r="AA632" s="640"/>
      <c r="AB632" s="632"/>
      <c r="AC632" s="632"/>
      <c r="AD632" s="628"/>
      <c r="AE632" s="628"/>
      <c r="AF632" s="630"/>
      <c r="AG632" s="630"/>
      <c r="AH632" s="630"/>
      <c r="AI632" s="630"/>
      <c r="AJ632" s="630"/>
      <c r="AK632" s="630"/>
    </row>
    <row r="633" spans="1:37" s="21" customFormat="1" ht="35.25" hidden="1" customHeight="1">
      <c r="A633" s="646">
        <v>43103</v>
      </c>
      <c r="B633" s="646" t="str">
        <f>IFERROR(VLOOKUP(A633,[7]Listas!A$134:C$146,2,FALSE),"")</f>
        <v xml:space="preserve">GESTIÓN DE BASES DE DATOS E INFRAESTRUCTURA BIBLIOGRAFICA </v>
      </c>
      <c r="C633" s="646" t="s">
        <v>756</v>
      </c>
      <c r="D633" s="646" t="s">
        <v>757</v>
      </c>
      <c r="E633" s="646" t="s">
        <v>43</v>
      </c>
      <c r="F633" s="646" t="s">
        <v>758</v>
      </c>
      <c r="G633" s="189">
        <v>26057738</v>
      </c>
      <c r="H633" s="15" t="s">
        <v>339</v>
      </c>
      <c r="I633" s="157" t="str">
        <f>IFERROR(VLOOKUP(H633,[7]Fuentes!$C$5:$D$36,2,FALSE),"")</f>
        <v xml:space="preserve">PFC </v>
      </c>
      <c r="J633" s="648" t="s">
        <v>78</v>
      </c>
      <c r="K633" s="520" t="s">
        <v>46</v>
      </c>
      <c r="L633" s="458"/>
      <c r="M633" s="650" t="str">
        <f t="shared" si="29"/>
        <v>INV-43103-10</v>
      </c>
      <c r="N633" s="652" t="s">
        <v>761</v>
      </c>
      <c r="O633" s="654" t="s">
        <v>1503</v>
      </c>
      <c r="P633" s="597" t="s">
        <v>232</v>
      </c>
      <c r="Q633" s="597" t="s">
        <v>108</v>
      </c>
      <c r="R633" s="656">
        <v>12</v>
      </c>
      <c r="S633" s="597" t="s">
        <v>47</v>
      </c>
      <c r="T633" s="623" t="s">
        <v>186</v>
      </c>
      <c r="U633" s="595">
        <v>44000000</v>
      </c>
      <c r="V633" s="595">
        <v>44000000</v>
      </c>
      <c r="W633" s="625" t="s">
        <v>49</v>
      </c>
      <c r="X633" s="597" t="s">
        <v>50</v>
      </c>
      <c r="Y633" s="631" t="s">
        <v>51</v>
      </c>
      <c r="Z633" s="631" t="s">
        <v>52</v>
      </c>
      <c r="AA633" s="639" t="s">
        <v>759</v>
      </c>
      <c r="AB633" s="631" t="s">
        <v>283</v>
      </c>
      <c r="AC633" s="631" t="s">
        <v>55</v>
      </c>
      <c r="AD633" s="627" t="s">
        <v>49</v>
      </c>
      <c r="AE633" s="627" t="s">
        <v>49</v>
      </c>
      <c r="AF633" s="629" t="s">
        <v>59</v>
      </c>
      <c r="AG633" s="629" t="s">
        <v>57</v>
      </c>
      <c r="AH633" s="629" t="s">
        <v>58</v>
      </c>
      <c r="AI633" s="629" t="s">
        <v>59</v>
      </c>
      <c r="AJ633" s="629"/>
      <c r="AK633" s="629"/>
    </row>
    <row r="634" spans="1:37" s="21" customFormat="1" ht="39.75" hidden="1" customHeight="1">
      <c r="A634" s="647"/>
      <c r="B634" s="647"/>
      <c r="C634" s="647"/>
      <c r="D634" s="647"/>
      <c r="E634" s="647"/>
      <c r="F634" s="647"/>
      <c r="G634" s="158">
        <v>17942262</v>
      </c>
      <c r="H634" s="15" t="s">
        <v>287</v>
      </c>
      <c r="I634" s="157" t="str">
        <f>IFERROR(VLOOKUP(H634,[7]Fuentes!$C$5:$D$36,2,FALSE),"")</f>
        <v>Recursos del Balance - Recursos Nación Inversión</v>
      </c>
      <c r="J634" s="649"/>
      <c r="K634" s="522"/>
      <c r="L634" s="459"/>
      <c r="M634" s="651"/>
      <c r="N634" s="658"/>
      <c r="O634" s="655"/>
      <c r="P634" s="598"/>
      <c r="Q634" s="598"/>
      <c r="R634" s="657"/>
      <c r="S634" s="598"/>
      <c r="T634" s="624"/>
      <c r="U634" s="596"/>
      <c r="V634" s="596"/>
      <c r="W634" s="626"/>
      <c r="X634" s="598"/>
      <c r="Y634" s="632"/>
      <c r="Z634" s="632"/>
      <c r="AA634" s="640"/>
      <c r="AB634" s="632"/>
      <c r="AC634" s="632"/>
      <c r="AD634" s="628"/>
      <c r="AE634" s="628"/>
      <c r="AF634" s="630"/>
      <c r="AG634" s="630"/>
      <c r="AH634" s="630"/>
      <c r="AI634" s="630"/>
      <c r="AJ634" s="630"/>
      <c r="AK634" s="630"/>
    </row>
    <row r="635" spans="1:37" s="21" customFormat="1" ht="39" hidden="1" customHeight="1">
      <c r="A635" s="646">
        <v>43103</v>
      </c>
      <c r="B635" s="646" t="str">
        <f>IFERROR(VLOOKUP(A635,[7]Listas!A$134:C$146,2,FALSE),"")</f>
        <v xml:space="preserve">GESTIÓN DE BASES DE DATOS E INFRAESTRUCTURA BIBLIOGRAFICA </v>
      </c>
      <c r="C635" s="646" t="s">
        <v>756</v>
      </c>
      <c r="D635" s="646" t="s">
        <v>757</v>
      </c>
      <c r="E635" s="646" t="s">
        <v>43</v>
      </c>
      <c r="F635" s="646" t="s">
        <v>1498</v>
      </c>
      <c r="G635" s="158">
        <v>24053439</v>
      </c>
      <c r="H635" s="15" t="s">
        <v>287</v>
      </c>
      <c r="I635" s="157" t="str">
        <f>IFERROR(VLOOKUP(H635,[7]Fuentes!$C$5:$D$36,2,FALSE),"")</f>
        <v>Recursos del Balance - Recursos Nación Inversión</v>
      </c>
      <c r="J635" s="648" t="s">
        <v>80</v>
      </c>
      <c r="K635" s="520" t="s">
        <v>46</v>
      </c>
      <c r="L635" s="458"/>
      <c r="M635" s="650" t="str">
        <f t="shared" si="29"/>
        <v>INV-43103-11</v>
      </c>
      <c r="N635" s="652" t="s">
        <v>1504</v>
      </c>
      <c r="O635" s="654" t="s">
        <v>1499</v>
      </c>
      <c r="P635" s="597" t="s">
        <v>341</v>
      </c>
      <c r="Q635" s="597" t="s">
        <v>341</v>
      </c>
      <c r="R635" s="656">
        <v>9</v>
      </c>
      <c r="S635" s="597" t="s">
        <v>47</v>
      </c>
      <c r="T635" s="623" t="s">
        <v>186</v>
      </c>
      <c r="U635" s="595">
        <v>37000000</v>
      </c>
      <c r="V635" s="595">
        <v>37000000</v>
      </c>
      <c r="W635" s="625" t="s">
        <v>49</v>
      </c>
      <c r="X635" s="597" t="s">
        <v>50</v>
      </c>
      <c r="Y635" s="631" t="s">
        <v>51</v>
      </c>
      <c r="Z635" s="631" t="s">
        <v>52</v>
      </c>
      <c r="AA635" s="639" t="s">
        <v>759</v>
      </c>
      <c r="AB635" s="631" t="s">
        <v>283</v>
      </c>
      <c r="AC635" s="631" t="s">
        <v>55</v>
      </c>
      <c r="AD635" s="627" t="s">
        <v>49</v>
      </c>
      <c r="AE635" s="627" t="s">
        <v>49</v>
      </c>
      <c r="AF635" s="629" t="s">
        <v>59</v>
      </c>
      <c r="AG635" s="629" t="s">
        <v>57</v>
      </c>
      <c r="AH635" s="629" t="s">
        <v>58</v>
      </c>
      <c r="AI635" s="629" t="s">
        <v>59</v>
      </c>
      <c r="AJ635" s="629"/>
      <c r="AK635" s="629"/>
    </row>
    <row r="636" spans="1:37" s="21" customFormat="1" ht="43.5" hidden="1" customHeight="1">
      <c r="A636" s="647"/>
      <c r="B636" s="647"/>
      <c r="C636" s="647"/>
      <c r="D636" s="647"/>
      <c r="E636" s="647"/>
      <c r="F636" s="647"/>
      <c r="G636" s="158">
        <v>12946561</v>
      </c>
      <c r="H636" s="15" t="s">
        <v>1248</v>
      </c>
      <c r="I636" s="157" t="str">
        <f>IFERROR(VLOOKUP(H636,[7]Fuentes!$C$5:$D$36,2,FALSE),"")</f>
        <v>Recursos del Balance-Inversión-PFC-SUE</v>
      </c>
      <c r="J636" s="649"/>
      <c r="K636" s="522"/>
      <c r="L636" s="459"/>
      <c r="M636" s="651"/>
      <c r="N636" s="653"/>
      <c r="O636" s="655"/>
      <c r="P636" s="598"/>
      <c r="Q636" s="598"/>
      <c r="R636" s="657"/>
      <c r="S636" s="598"/>
      <c r="T636" s="624"/>
      <c r="U636" s="596"/>
      <c r="V636" s="596"/>
      <c r="W636" s="626"/>
      <c r="X636" s="598"/>
      <c r="Y636" s="632"/>
      <c r="Z636" s="632"/>
      <c r="AA636" s="640"/>
      <c r="AB636" s="632"/>
      <c r="AC636" s="632"/>
      <c r="AD636" s="628"/>
      <c r="AE636" s="628"/>
      <c r="AF636" s="630"/>
      <c r="AG636" s="630"/>
      <c r="AH636" s="630"/>
      <c r="AI636" s="630"/>
      <c r="AJ636" s="630"/>
      <c r="AK636" s="630"/>
    </row>
    <row r="637" spans="1:37" s="21" customFormat="1" ht="35.25" hidden="1" customHeight="1">
      <c r="A637" s="15">
        <v>43103</v>
      </c>
      <c r="B637" s="14" t="str">
        <f>IFERROR(VLOOKUP(A637,[7]Listas!A$134:C$146,2,FALSE),"")</f>
        <v xml:space="preserve">GESTIÓN DE BASES DE DATOS E INFRAESTRUCTURA BIBLIOGRAFICA </v>
      </c>
      <c r="C637" s="14" t="s">
        <v>756</v>
      </c>
      <c r="D637" s="157" t="s">
        <v>757</v>
      </c>
      <c r="E637" s="157" t="s">
        <v>43</v>
      </c>
      <c r="F637" s="14" t="s">
        <v>1498</v>
      </c>
      <c r="G637" s="158">
        <v>30000000</v>
      </c>
      <c r="H637" s="15" t="s">
        <v>287</v>
      </c>
      <c r="I637" s="157" t="str">
        <f>IFERROR(VLOOKUP(H637,[7]Fuentes!$C$5:$D$36,2,FALSE),"")</f>
        <v>Recursos del Balance - Recursos Nación Inversión</v>
      </c>
      <c r="J637" s="20" t="s">
        <v>98</v>
      </c>
      <c r="K637" s="147" t="s">
        <v>46</v>
      </c>
      <c r="L637" s="186"/>
      <c r="M637" s="16" t="str">
        <f t="shared" si="29"/>
        <v>INV-43103-12</v>
      </c>
      <c r="N637" s="160" t="s">
        <v>1505</v>
      </c>
      <c r="O637" s="181" t="s">
        <v>1500</v>
      </c>
      <c r="P637" s="29" t="s">
        <v>341</v>
      </c>
      <c r="Q637" s="29" t="s">
        <v>341</v>
      </c>
      <c r="R637" s="30">
        <v>9</v>
      </c>
      <c r="S637" s="29" t="s">
        <v>47</v>
      </c>
      <c r="T637" s="31" t="s">
        <v>186</v>
      </c>
      <c r="U637" s="26">
        <v>30000000</v>
      </c>
      <c r="V637" s="26">
        <v>30000000</v>
      </c>
      <c r="W637" s="29" t="s">
        <v>49</v>
      </c>
      <c r="X637" s="29" t="s">
        <v>50</v>
      </c>
      <c r="Y637" s="166" t="s">
        <v>51</v>
      </c>
      <c r="Z637" s="174" t="s">
        <v>52</v>
      </c>
      <c r="AA637" s="149" t="s">
        <v>759</v>
      </c>
      <c r="AB637" s="175" t="s">
        <v>283</v>
      </c>
      <c r="AC637" s="176" t="s">
        <v>55</v>
      </c>
      <c r="AD637" s="177" t="s">
        <v>49</v>
      </c>
      <c r="AE637" s="177" t="s">
        <v>49</v>
      </c>
      <c r="AF637" s="178" t="s">
        <v>59</v>
      </c>
      <c r="AG637" s="178" t="s">
        <v>57</v>
      </c>
      <c r="AH637" s="178" t="s">
        <v>58</v>
      </c>
      <c r="AI637" s="178" t="s">
        <v>59</v>
      </c>
      <c r="AJ637" s="179"/>
      <c r="AK637" s="179"/>
    </row>
    <row r="638" spans="1:37" s="21" customFormat="1" ht="36" hidden="1" customHeight="1">
      <c r="A638" s="15">
        <v>43103</v>
      </c>
      <c r="B638" s="14" t="str">
        <f>IFERROR(VLOOKUP(A638,[7]Listas!A$134:C$146,2,FALSE),"")</f>
        <v xml:space="preserve">GESTIÓN DE BASES DE DATOS E INFRAESTRUCTURA BIBLIOGRAFICA </v>
      </c>
      <c r="C638" s="14" t="s">
        <v>756</v>
      </c>
      <c r="D638" s="157" t="s">
        <v>757</v>
      </c>
      <c r="E638" s="157" t="s">
        <v>43</v>
      </c>
      <c r="F638" s="14" t="s">
        <v>1498</v>
      </c>
      <c r="G638" s="158">
        <v>35000000</v>
      </c>
      <c r="H638" s="15" t="s">
        <v>287</v>
      </c>
      <c r="I638" s="157" t="str">
        <f>IFERROR(VLOOKUP(H638,[7]Fuentes!$C$5:$D$36,2,FALSE),"")</f>
        <v>Recursos del Balance - Recursos Nación Inversión</v>
      </c>
      <c r="J638" s="20" t="s">
        <v>109</v>
      </c>
      <c r="K638" s="147" t="s">
        <v>46</v>
      </c>
      <c r="L638" s="186"/>
      <c r="M638" s="16" t="str">
        <f t="shared" si="29"/>
        <v>INV-43103-13</v>
      </c>
      <c r="N638" s="160" t="s">
        <v>1505</v>
      </c>
      <c r="O638" s="181" t="s">
        <v>1501</v>
      </c>
      <c r="P638" s="29" t="s">
        <v>341</v>
      </c>
      <c r="Q638" s="29" t="s">
        <v>341</v>
      </c>
      <c r="R638" s="30">
        <v>9</v>
      </c>
      <c r="S638" s="29" t="s">
        <v>47</v>
      </c>
      <c r="T638" s="31" t="s">
        <v>186</v>
      </c>
      <c r="U638" s="26">
        <v>35000000</v>
      </c>
      <c r="V638" s="26">
        <v>35000000</v>
      </c>
      <c r="W638" s="29" t="s">
        <v>49</v>
      </c>
      <c r="X638" s="29" t="s">
        <v>50</v>
      </c>
      <c r="Y638" s="166" t="s">
        <v>51</v>
      </c>
      <c r="Z638" s="174" t="s">
        <v>52</v>
      </c>
      <c r="AA638" s="149" t="s">
        <v>759</v>
      </c>
      <c r="AB638" s="175" t="s">
        <v>283</v>
      </c>
      <c r="AC638" s="176" t="s">
        <v>55</v>
      </c>
      <c r="AD638" s="177" t="s">
        <v>49</v>
      </c>
      <c r="AE638" s="177" t="s">
        <v>49</v>
      </c>
      <c r="AF638" s="178" t="s">
        <v>59</v>
      </c>
      <c r="AG638" s="178" t="s">
        <v>57</v>
      </c>
      <c r="AH638" s="178" t="s">
        <v>58</v>
      </c>
      <c r="AI638" s="178" t="s">
        <v>59</v>
      </c>
      <c r="AJ638" s="179"/>
      <c r="AK638" s="179"/>
    </row>
    <row r="639" spans="1:37" s="21" customFormat="1" ht="44.25" hidden="1" customHeight="1">
      <c r="A639" s="15">
        <v>43103</v>
      </c>
      <c r="B639" s="14" t="str">
        <f>IFERROR(VLOOKUP(A639,[7]Listas!A$134:C$146,2,FALSE),"")</f>
        <v xml:space="preserve">GESTIÓN DE BASES DE DATOS E INFRAESTRUCTURA BIBLIOGRAFICA </v>
      </c>
      <c r="C639" s="14" t="s">
        <v>756</v>
      </c>
      <c r="D639" s="157" t="s">
        <v>757</v>
      </c>
      <c r="E639" s="157" t="s">
        <v>43</v>
      </c>
      <c r="F639" s="14" t="s">
        <v>1498</v>
      </c>
      <c r="G639" s="158">
        <v>40868126</v>
      </c>
      <c r="H639" s="15" t="s">
        <v>287</v>
      </c>
      <c r="I639" s="157" t="str">
        <f>IFERROR(VLOOKUP(H639,[7]Fuentes!$C$5:$D$36,2,FALSE),"")</f>
        <v>Recursos del Balance - Recursos Nación Inversión</v>
      </c>
      <c r="J639" s="20" t="s">
        <v>110</v>
      </c>
      <c r="K639" s="147" t="s">
        <v>46</v>
      </c>
      <c r="L639" s="186"/>
      <c r="M639" s="16" t="str">
        <f t="shared" si="29"/>
        <v>INV-43103-14</v>
      </c>
      <c r="N639" s="160" t="s">
        <v>1505</v>
      </c>
      <c r="O639" s="181" t="s">
        <v>1502</v>
      </c>
      <c r="P639" s="29" t="s">
        <v>341</v>
      </c>
      <c r="Q639" s="29" t="s">
        <v>341</v>
      </c>
      <c r="R639" s="30">
        <v>9</v>
      </c>
      <c r="S639" s="29" t="s">
        <v>47</v>
      </c>
      <c r="T639" s="31" t="s">
        <v>186</v>
      </c>
      <c r="U639" s="26">
        <v>40868126</v>
      </c>
      <c r="V639" s="26">
        <v>40868126</v>
      </c>
      <c r="W639" s="29" t="s">
        <v>49</v>
      </c>
      <c r="X639" s="29" t="s">
        <v>50</v>
      </c>
      <c r="Y639" s="182" t="s">
        <v>51</v>
      </c>
      <c r="Z639" s="183" t="s">
        <v>52</v>
      </c>
      <c r="AA639" s="149" t="s">
        <v>759</v>
      </c>
      <c r="AB639" s="184" t="s">
        <v>283</v>
      </c>
      <c r="AC639" s="176" t="s">
        <v>55</v>
      </c>
      <c r="AD639" s="185" t="s">
        <v>49</v>
      </c>
      <c r="AE639" s="185" t="s">
        <v>49</v>
      </c>
      <c r="AF639" s="178" t="s">
        <v>59</v>
      </c>
      <c r="AG639" s="178" t="s">
        <v>57</v>
      </c>
      <c r="AH639" s="178" t="s">
        <v>58</v>
      </c>
      <c r="AI639" s="178" t="s">
        <v>59</v>
      </c>
      <c r="AJ639" s="179"/>
      <c r="AK639" s="179"/>
    </row>
    <row r="640" spans="1:37" ht="96" hidden="1">
      <c r="A640" s="15">
        <v>44102</v>
      </c>
      <c r="B640" s="73" t="s">
        <v>812</v>
      </c>
      <c r="C640" s="17" t="s">
        <v>767</v>
      </c>
      <c r="D640" s="17" t="s">
        <v>768</v>
      </c>
      <c r="E640" s="17" t="s">
        <v>769</v>
      </c>
      <c r="F640" s="66" t="s">
        <v>770</v>
      </c>
      <c r="G640" s="25">
        <v>159190272</v>
      </c>
      <c r="H640" s="15" t="s">
        <v>771</v>
      </c>
      <c r="I640" s="73" t="s">
        <v>813</v>
      </c>
      <c r="J640" s="23" t="s">
        <v>45</v>
      </c>
      <c r="K640" s="196" t="s">
        <v>49</v>
      </c>
      <c r="L640" s="83"/>
      <c r="M640" s="16" t="str">
        <f>"INV-"&amp;A640&amp;"-"&amp;J640</f>
        <v>INV-44102-1</v>
      </c>
      <c r="N640" s="50" t="s">
        <v>772</v>
      </c>
      <c r="O640" s="17" t="s">
        <v>810</v>
      </c>
      <c r="P640" s="18" t="s">
        <v>65</v>
      </c>
      <c r="Q640" s="18" t="s">
        <v>71</v>
      </c>
      <c r="R640" s="19">
        <v>4</v>
      </c>
      <c r="S640" s="18" t="s">
        <v>47</v>
      </c>
      <c r="T640" s="24" t="s">
        <v>178</v>
      </c>
      <c r="U640" s="25">
        <v>159190272</v>
      </c>
      <c r="V640" s="25">
        <v>159190272</v>
      </c>
      <c r="W640" s="18" t="s">
        <v>49</v>
      </c>
      <c r="X640" s="18" t="s">
        <v>50</v>
      </c>
      <c r="Y640" s="66" t="s">
        <v>768</v>
      </c>
      <c r="Z640" s="33" t="s">
        <v>323</v>
      </c>
      <c r="AA640" s="82" t="s">
        <v>773</v>
      </c>
      <c r="AB640" s="32" t="s">
        <v>774</v>
      </c>
      <c r="AC640" s="89" t="s">
        <v>325</v>
      </c>
      <c r="AD640" s="88" t="s">
        <v>49</v>
      </c>
      <c r="AE640" s="88" t="s">
        <v>46</v>
      </c>
      <c r="AF640" s="58" t="s">
        <v>56</v>
      </c>
      <c r="AG640" s="58" t="s">
        <v>57</v>
      </c>
      <c r="AH640" s="58" t="s">
        <v>58</v>
      </c>
      <c r="AI640" s="58" t="s">
        <v>59</v>
      </c>
      <c r="AJ640" s="58" t="s">
        <v>59</v>
      </c>
      <c r="AK640" s="58" t="s">
        <v>59</v>
      </c>
    </row>
    <row r="641" spans="1:37" ht="60" hidden="1">
      <c r="A641" s="15">
        <v>44102</v>
      </c>
      <c r="B641" s="73" t="s">
        <v>812</v>
      </c>
      <c r="C641" s="17" t="s">
        <v>775</v>
      </c>
      <c r="D641" s="17" t="s">
        <v>768</v>
      </c>
      <c r="E641" s="17" t="s">
        <v>769</v>
      </c>
      <c r="F641" s="66" t="s">
        <v>776</v>
      </c>
      <c r="G641" s="25">
        <v>151632000</v>
      </c>
      <c r="H641" s="15" t="s">
        <v>771</v>
      </c>
      <c r="I641" s="73" t="s">
        <v>813</v>
      </c>
      <c r="J641" s="23" t="s">
        <v>63</v>
      </c>
      <c r="K641" s="196" t="s">
        <v>49</v>
      </c>
      <c r="L641" s="83"/>
      <c r="M641" s="16" t="str">
        <f t="shared" ref="M641:M651" si="30">"INV-"&amp;A641&amp;"-"&amp;J641</f>
        <v>INV-44102-2</v>
      </c>
      <c r="N641" s="50" t="s">
        <v>84</v>
      </c>
      <c r="O641" s="17" t="s">
        <v>777</v>
      </c>
      <c r="P641" s="18" t="s">
        <v>65</v>
      </c>
      <c r="Q641" s="18" t="s">
        <v>71</v>
      </c>
      <c r="R641" s="19" t="s">
        <v>178</v>
      </c>
      <c r="S641" s="18" t="s">
        <v>178</v>
      </c>
      <c r="T641" s="24" t="s">
        <v>178</v>
      </c>
      <c r="U641" s="25">
        <v>151632000</v>
      </c>
      <c r="V641" s="25">
        <v>151632000</v>
      </c>
      <c r="W641" s="18" t="s">
        <v>49</v>
      </c>
      <c r="X641" s="18" t="s">
        <v>50</v>
      </c>
      <c r="Y641" s="66" t="s">
        <v>768</v>
      </c>
      <c r="Z641" s="33" t="s">
        <v>323</v>
      </c>
      <c r="AA641" s="82" t="s">
        <v>773</v>
      </c>
      <c r="AB641" s="32" t="s">
        <v>774</v>
      </c>
      <c r="AC641" s="89" t="s">
        <v>325</v>
      </c>
      <c r="AD641" s="88" t="s">
        <v>49</v>
      </c>
      <c r="AE641" s="88" t="s">
        <v>46</v>
      </c>
      <c r="AF641" s="58" t="s">
        <v>56</v>
      </c>
      <c r="AG641" s="58" t="s">
        <v>57</v>
      </c>
      <c r="AH641" s="58" t="s">
        <v>58</v>
      </c>
      <c r="AI641" s="58" t="s">
        <v>59</v>
      </c>
      <c r="AJ641" s="58" t="s">
        <v>59</v>
      </c>
      <c r="AK641" s="58" t="s">
        <v>59</v>
      </c>
    </row>
    <row r="642" spans="1:37" ht="60" hidden="1">
      <c r="A642" s="15">
        <v>44102</v>
      </c>
      <c r="B642" s="73" t="s">
        <v>812</v>
      </c>
      <c r="C642" s="17" t="s">
        <v>778</v>
      </c>
      <c r="D642" s="17" t="s">
        <v>768</v>
      </c>
      <c r="E642" s="17" t="s">
        <v>769</v>
      </c>
      <c r="F642" s="66" t="s">
        <v>776</v>
      </c>
      <c r="G642" s="25">
        <v>151632000</v>
      </c>
      <c r="H642" s="15" t="s">
        <v>771</v>
      </c>
      <c r="I642" s="73" t="s">
        <v>813</v>
      </c>
      <c r="J642" s="23" t="s">
        <v>67</v>
      </c>
      <c r="K642" s="196" t="s">
        <v>49</v>
      </c>
      <c r="L642" s="83"/>
      <c r="M642" s="16" t="str">
        <f t="shared" si="30"/>
        <v>INV-44102-3</v>
      </c>
      <c r="N642" s="50" t="s">
        <v>84</v>
      </c>
      <c r="O642" s="17" t="s">
        <v>779</v>
      </c>
      <c r="P642" s="18" t="s">
        <v>65</v>
      </c>
      <c r="Q642" s="18" t="s">
        <v>71</v>
      </c>
      <c r="R642" s="19" t="s">
        <v>178</v>
      </c>
      <c r="S642" s="18" t="s">
        <v>178</v>
      </c>
      <c r="T642" s="24" t="s">
        <v>178</v>
      </c>
      <c r="U642" s="25">
        <v>151632000</v>
      </c>
      <c r="V642" s="25">
        <v>151632000</v>
      </c>
      <c r="W642" s="18" t="s">
        <v>49</v>
      </c>
      <c r="X642" s="18" t="s">
        <v>50</v>
      </c>
      <c r="Y642" s="66" t="s">
        <v>768</v>
      </c>
      <c r="Z642" s="33" t="s">
        <v>323</v>
      </c>
      <c r="AA642" s="82" t="s">
        <v>773</v>
      </c>
      <c r="AB642" s="32" t="s">
        <v>774</v>
      </c>
      <c r="AC642" s="89" t="s">
        <v>325</v>
      </c>
      <c r="AD642" s="88" t="s">
        <v>49</v>
      </c>
      <c r="AE642" s="88" t="s">
        <v>46</v>
      </c>
      <c r="AF642" s="58" t="s">
        <v>56</v>
      </c>
      <c r="AG642" s="58" t="s">
        <v>57</v>
      </c>
      <c r="AH642" s="58" t="s">
        <v>58</v>
      </c>
      <c r="AI642" s="58" t="s">
        <v>59</v>
      </c>
      <c r="AJ642" s="58" t="s">
        <v>59</v>
      </c>
      <c r="AK642" s="58" t="s">
        <v>59</v>
      </c>
    </row>
    <row r="643" spans="1:37" ht="60" hidden="1">
      <c r="A643" s="15">
        <v>44102</v>
      </c>
      <c r="B643" s="73" t="s">
        <v>812</v>
      </c>
      <c r="C643" s="17" t="s">
        <v>780</v>
      </c>
      <c r="D643" s="17" t="s">
        <v>768</v>
      </c>
      <c r="E643" s="17" t="s">
        <v>769</v>
      </c>
      <c r="F643" s="66" t="s">
        <v>776</v>
      </c>
      <c r="G643" s="25">
        <v>87052407</v>
      </c>
      <c r="H643" s="15" t="s">
        <v>771</v>
      </c>
      <c r="I643" s="73" t="s">
        <v>813</v>
      </c>
      <c r="J643" s="23" t="s">
        <v>72</v>
      </c>
      <c r="K643" s="196" t="s">
        <v>49</v>
      </c>
      <c r="L643" s="83"/>
      <c r="M643" s="16" t="str">
        <f t="shared" si="30"/>
        <v>INV-44102-4</v>
      </c>
      <c r="N643" s="50" t="s">
        <v>84</v>
      </c>
      <c r="O643" s="17" t="s">
        <v>781</v>
      </c>
      <c r="P643" s="18" t="s">
        <v>65</v>
      </c>
      <c r="Q643" s="18" t="s">
        <v>71</v>
      </c>
      <c r="R643" s="19" t="s">
        <v>178</v>
      </c>
      <c r="S643" s="18" t="s">
        <v>178</v>
      </c>
      <c r="T643" s="24" t="s">
        <v>178</v>
      </c>
      <c r="U643" s="25">
        <f>+G643</f>
        <v>87052407</v>
      </c>
      <c r="V643" s="25">
        <f>+U643</f>
        <v>87052407</v>
      </c>
      <c r="W643" s="18" t="s">
        <v>49</v>
      </c>
      <c r="X643" s="18" t="s">
        <v>50</v>
      </c>
      <c r="Y643" s="66" t="s">
        <v>768</v>
      </c>
      <c r="Z643" s="33" t="s">
        <v>323</v>
      </c>
      <c r="AA643" s="82" t="s">
        <v>773</v>
      </c>
      <c r="AB643" s="32" t="s">
        <v>774</v>
      </c>
      <c r="AC643" s="89" t="s">
        <v>325</v>
      </c>
      <c r="AD643" s="88" t="s">
        <v>49</v>
      </c>
      <c r="AE643" s="88" t="s">
        <v>46</v>
      </c>
      <c r="AF643" s="58" t="s">
        <v>56</v>
      </c>
      <c r="AG643" s="58" t="s">
        <v>57</v>
      </c>
      <c r="AH643" s="58" t="s">
        <v>58</v>
      </c>
      <c r="AI643" s="58" t="s">
        <v>59</v>
      </c>
      <c r="AJ643" s="58" t="s">
        <v>59</v>
      </c>
      <c r="AK643" s="58" t="s">
        <v>59</v>
      </c>
    </row>
    <row r="644" spans="1:37" ht="60" hidden="1">
      <c r="A644" s="15">
        <v>44102</v>
      </c>
      <c r="B644" s="73" t="s">
        <v>812</v>
      </c>
      <c r="C644" s="17" t="s">
        <v>780</v>
      </c>
      <c r="D644" s="17" t="s">
        <v>768</v>
      </c>
      <c r="E644" s="17" t="s">
        <v>769</v>
      </c>
      <c r="F644" s="66" t="s">
        <v>776</v>
      </c>
      <c r="G644" s="25">
        <v>27345529</v>
      </c>
      <c r="H644" s="15" t="s">
        <v>771</v>
      </c>
      <c r="I644" s="73" t="s">
        <v>813</v>
      </c>
      <c r="J644" s="23" t="s">
        <v>73</v>
      </c>
      <c r="K644" s="196" t="s">
        <v>49</v>
      </c>
      <c r="L644" s="83"/>
      <c r="M644" s="16" t="str">
        <f t="shared" si="30"/>
        <v>INV-44102-5</v>
      </c>
      <c r="N644" s="50" t="s">
        <v>84</v>
      </c>
      <c r="O644" s="17" t="s">
        <v>782</v>
      </c>
      <c r="P644" s="18" t="s">
        <v>65</v>
      </c>
      <c r="Q644" s="18" t="s">
        <v>71</v>
      </c>
      <c r="R644" s="19" t="s">
        <v>178</v>
      </c>
      <c r="S644" s="18" t="s">
        <v>178</v>
      </c>
      <c r="T644" s="24" t="s">
        <v>178</v>
      </c>
      <c r="U644" s="25">
        <f>+G644</f>
        <v>27345529</v>
      </c>
      <c r="V644" s="25">
        <f t="shared" ref="V644:V651" si="31">+U644</f>
        <v>27345529</v>
      </c>
      <c r="W644" s="18" t="s">
        <v>49</v>
      </c>
      <c r="X644" s="18" t="s">
        <v>50</v>
      </c>
      <c r="Y644" s="66" t="s">
        <v>768</v>
      </c>
      <c r="Z644" s="33" t="s">
        <v>323</v>
      </c>
      <c r="AA644" s="82" t="s">
        <v>773</v>
      </c>
      <c r="AB644" s="32" t="s">
        <v>774</v>
      </c>
      <c r="AC644" s="89" t="s">
        <v>325</v>
      </c>
      <c r="AD644" s="88" t="s">
        <v>49</v>
      </c>
      <c r="AE644" s="88" t="s">
        <v>46</v>
      </c>
      <c r="AF644" s="58" t="s">
        <v>56</v>
      </c>
      <c r="AG644" s="58" t="s">
        <v>57</v>
      </c>
      <c r="AH644" s="58" t="s">
        <v>58</v>
      </c>
      <c r="AI644" s="58" t="s">
        <v>59</v>
      </c>
      <c r="AJ644" s="58" t="s">
        <v>59</v>
      </c>
      <c r="AK644" s="58" t="s">
        <v>59</v>
      </c>
    </row>
    <row r="645" spans="1:37" ht="60" hidden="1">
      <c r="A645" s="15">
        <v>44102</v>
      </c>
      <c r="B645" s="73" t="s">
        <v>812</v>
      </c>
      <c r="C645" s="17" t="s">
        <v>780</v>
      </c>
      <c r="D645" s="17" t="s">
        <v>768</v>
      </c>
      <c r="E645" s="17" t="s">
        <v>769</v>
      </c>
      <c r="F645" s="66" t="s">
        <v>297</v>
      </c>
      <c r="G645" s="25">
        <v>36210000</v>
      </c>
      <c r="H645" s="15" t="s">
        <v>771</v>
      </c>
      <c r="I645" s="73" t="s">
        <v>813</v>
      </c>
      <c r="J645" s="23" t="s">
        <v>74</v>
      </c>
      <c r="K645" s="196" t="s">
        <v>46</v>
      </c>
      <c r="L645" s="83"/>
      <c r="M645" s="34" t="str">
        <f t="shared" si="30"/>
        <v>INV-44102-6</v>
      </c>
      <c r="N645" s="50" t="s">
        <v>327</v>
      </c>
      <c r="O645" s="17" t="s">
        <v>783</v>
      </c>
      <c r="P645" s="35" t="s">
        <v>65</v>
      </c>
      <c r="Q645" s="35" t="s">
        <v>71</v>
      </c>
      <c r="R645" s="36">
        <v>9</v>
      </c>
      <c r="S645" s="35" t="s">
        <v>47</v>
      </c>
      <c r="T645" s="37" t="s">
        <v>811</v>
      </c>
      <c r="U645" s="25">
        <f>+G645</f>
        <v>36210000</v>
      </c>
      <c r="V645" s="25">
        <f t="shared" si="31"/>
        <v>36210000</v>
      </c>
      <c r="W645" s="35" t="s">
        <v>49</v>
      </c>
      <c r="X645" s="35" t="s">
        <v>50</v>
      </c>
      <c r="Y645" s="66" t="s">
        <v>51</v>
      </c>
      <c r="Z645" s="33" t="s">
        <v>323</v>
      </c>
      <c r="AA645" s="82" t="s">
        <v>773</v>
      </c>
      <c r="AB645" s="32" t="s">
        <v>793</v>
      </c>
      <c r="AC645" s="90" t="s">
        <v>325</v>
      </c>
      <c r="AD645" s="88" t="s">
        <v>49</v>
      </c>
      <c r="AE645" s="88" t="s">
        <v>46</v>
      </c>
      <c r="AF645" s="58" t="s">
        <v>56</v>
      </c>
      <c r="AG645" s="58" t="s">
        <v>57</v>
      </c>
      <c r="AH645" s="58" t="s">
        <v>58</v>
      </c>
      <c r="AI645" s="58" t="s">
        <v>59</v>
      </c>
      <c r="AJ645" s="58" t="s">
        <v>59</v>
      </c>
      <c r="AK645" s="58" t="s">
        <v>59</v>
      </c>
    </row>
    <row r="646" spans="1:37" ht="60" hidden="1">
      <c r="A646" s="15">
        <v>44102</v>
      </c>
      <c r="B646" s="73" t="s">
        <v>812</v>
      </c>
      <c r="C646" s="17" t="s">
        <v>780</v>
      </c>
      <c r="D646" s="17" t="s">
        <v>768</v>
      </c>
      <c r="E646" s="17" t="s">
        <v>769</v>
      </c>
      <c r="F646" s="66" t="s">
        <v>776</v>
      </c>
      <c r="G646" s="25">
        <v>5775055</v>
      </c>
      <c r="H646" s="15" t="s">
        <v>771</v>
      </c>
      <c r="I646" s="73" t="s">
        <v>813</v>
      </c>
      <c r="J646" s="23" t="s">
        <v>75</v>
      </c>
      <c r="K646" s="196" t="s">
        <v>46</v>
      </c>
      <c r="L646" s="83"/>
      <c r="M646" s="34" t="str">
        <f t="shared" si="30"/>
        <v>INV-44102-7</v>
      </c>
      <c r="N646" s="50">
        <v>80111600</v>
      </c>
      <c r="O646" s="17" t="s">
        <v>784</v>
      </c>
      <c r="P646" s="35" t="s">
        <v>65</v>
      </c>
      <c r="Q646" s="35" t="s">
        <v>71</v>
      </c>
      <c r="R646" s="36">
        <v>2</v>
      </c>
      <c r="S646" s="35" t="s">
        <v>47</v>
      </c>
      <c r="T646" s="37" t="s">
        <v>811</v>
      </c>
      <c r="U646" s="25">
        <f>+G646</f>
        <v>5775055</v>
      </c>
      <c r="V646" s="25">
        <f t="shared" si="31"/>
        <v>5775055</v>
      </c>
      <c r="W646" s="35" t="s">
        <v>49</v>
      </c>
      <c r="X646" s="35" t="s">
        <v>50</v>
      </c>
      <c r="Y646" s="66" t="s">
        <v>51</v>
      </c>
      <c r="Z646" s="33" t="s">
        <v>323</v>
      </c>
      <c r="AA646" s="82" t="s">
        <v>773</v>
      </c>
      <c r="AB646" s="32" t="s">
        <v>793</v>
      </c>
      <c r="AC646" s="90" t="s">
        <v>325</v>
      </c>
      <c r="AD646" s="88" t="s">
        <v>49</v>
      </c>
      <c r="AE646" s="88" t="s">
        <v>46</v>
      </c>
      <c r="AF646" s="58" t="s">
        <v>56</v>
      </c>
      <c r="AG646" s="58" t="s">
        <v>57</v>
      </c>
      <c r="AH646" s="58" t="s">
        <v>58</v>
      </c>
      <c r="AI646" s="58" t="s">
        <v>59</v>
      </c>
      <c r="AJ646" s="58" t="s">
        <v>59</v>
      </c>
      <c r="AK646" s="58" t="s">
        <v>59</v>
      </c>
    </row>
    <row r="647" spans="1:37" ht="60" hidden="1">
      <c r="A647" s="15">
        <v>44102</v>
      </c>
      <c r="B647" s="73" t="s">
        <v>812</v>
      </c>
      <c r="C647" s="17" t="s">
        <v>780</v>
      </c>
      <c r="D647" s="17" t="s">
        <v>768</v>
      </c>
      <c r="E647" s="17" t="s">
        <v>769</v>
      </c>
      <c r="F647" s="66" t="s">
        <v>776</v>
      </c>
      <c r="G647" s="25">
        <v>5775055</v>
      </c>
      <c r="H647" s="15" t="s">
        <v>771</v>
      </c>
      <c r="I647" s="73" t="s">
        <v>813</v>
      </c>
      <c r="J647" s="23" t="s">
        <v>76</v>
      </c>
      <c r="K647" s="196" t="s">
        <v>46</v>
      </c>
      <c r="L647" s="83"/>
      <c r="M647" s="34" t="str">
        <f t="shared" si="30"/>
        <v>INV-44102-8</v>
      </c>
      <c r="N647" s="50">
        <v>80111600</v>
      </c>
      <c r="O647" s="17" t="s">
        <v>784</v>
      </c>
      <c r="P647" s="35" t="s">
        <v>65</v>
      </c>
      <c r="Q647" s="35" t="s">
        <v>71</v>
      </c>
      <c r="R647" s="36">
        <v>2</v>
      </c>
      <c r="S647" s="35" t="s">
        <v>47</v>
      </c>
      <c r="T647" s="37" t="s">
        <v>811</v>
      </c>
      <c r="U647" s="25">
        <f>+G647</f>
        <v>5775055</v>
      </c>
      <c r="V647" s="25">
        <f t="shared" si="31"/>
        <v>5775055</v>
      </c>
      <c r="W647" s="35" t="s">
        <v>49</v>
      </c>
      <c r="X647" s="35" t="s">
        <v>50</v>
      </c>
      <c r="Y647" s="66" t="s">
        <v>51</v>
      </c>
      <c r="Z647" s="33" t="s">
        <v>323</v>
      </c>
      <c r="AA647" s="82" t="s">
        <v>773</v>
      </c>
      <c r="AB647" s="32" t="s">
        <v>793</v>
      </c>
      <c r="AC647" s="90" t="s">
        <v>325</v>
      </c>
      <c r="AD647" s="88" t="s">
        <v>49</v>
      </c>
      <c r="AE647" s="88" t="s">
        <v>46</v>
      </c>
      <c r="AF647" s="58" t="s">
        <v>56</v>
      </c>
      <c r="AG647" s="58" t="s">
        <v>57</v>
      </c>
      <c r="AH647" s="58" t="s">
        <v>58</v>
      </c>
      <c r="AI647" s="58" t="s">
        <v>59</v>
      </c>
      <c r="AJ647" s="58" t="s">
        <v>59</v>
      </c>
      <c r="AK647" s="58" t="s">
        <v>59</v>
      </c>
    </row>
    <row r="648" spans="1:37" ht="60" hidden="1">
      <c r="A648" s="15">
        <v>44102</v>
      </c>
      <c r="B648" s="73" t="s">
        <v>812</v>
      </c>
      <c r="C648" s="17" t="s">
        <v>780</v>
      </c>
      <c r="D648" s="17" t="s">
        <v>768</v>
      </c>
      <c r="E648" s="17" t="s">
        <v>769</v>
      </c>
      <c r="F648" s="66" t="s">
        <v>776</v>
      </c>
      <c r="G648" s="25">
        <v>5775055</v>
      </c>
      <c r="H648" s="15" t="s">
        <v>771</v>
      </c>
      <c r="I648" s="73" t="s">
        <v>813</v>
      </c>
      <c r="J648" s="23" t="s">
        <v>77</v>
      </c>
      <c r="K648" s="196" t="s">
        <v>46</v>
      </c>
      <c r="L648" s="83"/>
      <c r="M648" s="34" t="str">
        <f t="shared" si="30"/>
        <v>INV-44102-9</v>
      </c>
      <c r="N648" s="50">
        <v>80111600</v>
      </c>
      <c r="O648" s="17" t="s">
        <v>784</v>
      </c>
      <c r="P648" s="35" t="s">
        <v>65</v>
      </c>
      <c r="Q648" s="35" t="s">
        <v>71</v>
      </c>
      <c r="R648" s="36">
        <v>2</v>
      </c>
      <c r="S648" s="35" t="s">
        <v>47</v>
      </c>
      <c r="T648" s="37" t="s">
        <v>811</v>
      </c>
      <c r="U648" s="25">
        <f>+G648</f>
        <v>5775055</v>
      </c>
      <c r="V648" s="25">
        <f t="shared" si="31"/>
        <v>5775055</v>
      </c>
      <c r="W648" s="35" t="s">
        <v>49</v>
      </c>
      <c r="X648" s="35" t="s">
        <v>50</v>
      </c>
      <c r="Y648" s="66" t="s">
        <v>51</v>
      </c>
      <c r="Z648" s="33" t="s">
        <v>323</v>
      </c>
      <c r="AA648" s="82" t="s">
        <v>773</v>
      </c>
      <c r="AB648" s="32" t="s">
        <v>793</v>
      </c>
      <c r="AC648" s="90" t="s">
        <v>325</v>
      </c>
      <c r="AD648" s="88" t="s">
        <v>49</v>
      </c>
      <c r="AE648" s="88" t="s">
        <v>46</v>
      </c>
      <c r="AF648" s="58" t="s">
        <v>56</v>
      </c>
      <c r="AG648" s="58" t="s">
        <v>57</v>
      </c>
      <c r="AH648" s="58" t="s">
        <v>58</v>
      </c>
      <c r="AI648" s="58" t="s">
        <v>59</v>
      </c>
      <c r="AJ648" s="58" t="s">
        <v>59</v>
      </c>
      <c r="AK648" s="58" t="s">
        <v>59</v>
      </c>
    </row>
    <row r="649" spans="1:37" ht="60" hidden="1">
      <c r="A649" s="15">
        <v>44102</v>
      </c>
      <c r="B649" s="73" t="s">
        <v>812</v>
      </c>
      <c r="C649" s="17" t="s">
        <v>780</v>
      </c>
      <c r="D649" s="17" t="s">
        <v>768</v>
      </c>
      <c r="E649" s="17" t="s">
        <v>769</v>
      </c>
      <c r="F649" s="66" t="s">
        <v>776</v>
      </c>
      <c r="G649" s="25">
        <v>9091788</v>
      </c>
      <c r="H649" s="15" t="s">
        <v>771</v>
      </c>
      <c r="I649" s="73" t="s">
        <v>813</v>
      </c>
      <c r="J649" s="23" t="s">
        <v>78</v>
      </c>
      <c r="K649" s="196" t="s">
        <v>46</v>
      </c>
      <c r="L649" s="83"/>
      <c r="M649" s="34" t="str">
        <f t="shared" si="30"/>
        <v>INV-44102-10</v>
      </c>
      <c r="N649" s="50">
        <v>80111600</v>
      </c>
      <c r="O649" s="17" t="s">
        <v>785</v>
      </c>
      <c r="P649" s="35" t="s">
        <v>227</v>
      </c>
      <c r="Q649" s="35" t="s">
        <v>341</v>
      </c>
      <c r="R649" s="36">
        <v>4</v>
      </c>
      <c r="S649" s="35" t="s">
        <v>47</v>
      </c>
      <c r="T649" s="37" t="s">
        <v>811</v>
      </c>
      <c r="U649" s="25">
        <f>+G649</f>
        <v>9091788</v>
      </c>
      <c r="V649" s="25">
        <f t="shared" si="31"/>
        <v>9091788</v>
      </c>
      <c r="W649" s="35" t="s">
        <v>49</v>
      </c>
      <c r="X649" s="35" t="s">
        <v>50</v>
      </c>
      <c r="Y649" s="66" t="s">
        <v>51</v>
      </c>
      <c r="Z649" s="33" t="s">
        <v>323</v>
      </c>
      <c r="AA649" s="82" t="s">
        <v>773</v>
      </c>
      <c r="AB649" s="32" t="s">
        <v>793</v>
      </c>
      <c r="AC649" s="90" t="s">
        <v>325</v>
      </c>
      <c r="AD649" s="88" t="s">
        <v>49</v>
      </c>
      <c r="AE649" s="88" t="s">
        <v>46</v>
      </c>
      <c r="AF649" s="58" t="s">
        <v>56</v>
      </c>
      <c r="AG649" s="58" t="s">
        <v>57</v>
      </c>
      <c r="AH649" s="58" t="s">
        <v>58</v>
      </c>
      <c r="AI649" s="58" t="s">
        <v>59</v>
      </c>
      <c r="AJ649" s="58" t="s">
        <v>59</v>
      </c>
      <c r="AK649" s="58" t="s">
        <v>59</v>
      </c>
    </row>
    <row r="650" spans="1:37" ht="60" hidden="1">
      <c r="A650" s="15">
        <v>44102</v>
      </c>
      <c r="B650" s="73" t="s">
        <v>812</v>
      </c>
      <c r="C650" s="17" t="s">
        <v>780</v>
      </c>
      <c r="D650" s="17" t="s">
        <v>768</v>
      </c>
      <c r="E650" s="17" t="s">
        <v>769</v>
      </c>
      <c r="F650" s="66" t="s">
        <v>776</v>
      </c>
      <c r="G650" s="25">
        <v>9091788</v>
      </c>
      <c r="H650" s="15" t="s">
        <v>771</v>
      </c>
      <c r="I650" s="73" t="s">
        <v>813</v>
      </c>
      <c r="J650" s="23" t="s">
        <v>80</v>
      </c>
      <c r="K650" s="196" t="s">
        <v>46</v>
      </c>
      <c r="L650" s="83"/>
      <c r="M650" s="34" t="str">
        <f t="shared" si="30"/>
        <v>INV-44102-11</v>
      </c>
      <c r="N650" s="50">
        <v>80111600</v>
      </c>
      <c r="O650" s="17" t="s">
        <v>785</v>
      </c>
      <c r="P650" s="35" t="s">
        <v>227</v>
      </c>
      <c r="Q650" s="35" t="s">
        <v>341</v>
      </c>
      <c r="R650" s="36">
        <v>4</v>
      </c>
      <c r="S650" s="35" t="s">
        <v>47</v>
      </c>
      <c r="T650" s="37" t="s">
        <v>811</v>
      </c>
      <c r="U650" s="25">
        <f>+G650</f>
        <v>9091788</v>
      </c>
      <c r="V650" s="25">
        <f t="shared" si="31"/>
        <v>9091788</v>
      </c>
      <c r="W650" s="35" t="s">
        <v>49</v>
      </c>
      <c r="X650" s="35" t="s">
        <v>50</v>
      </c>
      <c r="Y650" s="66" t="s">
        <v>51</v>
      </c>
      <c r="Z650" s="33" t="s">
        <v>323</v>
      </c>
      <c r="AA650" s="82" t="s">
        <v>773</v>
      </c>
      <c r="AB650" s="32" t="s">
        <v>793</v>
      </c>
      <c r="AC650" s="90" t="s">
        <v>325</v>
      </c>
      <c r="AD650" s="88" t="s">
        <v>49</v>
      </c>
      <c r="AE650" s="88" t="s">
        <v>46</v>
      </c>
      <c r="AF650" s="58" t="s">
        <v>56</v>
      </c>
      <c r="AG650" s="58" t="s">
        <v>57</v>
      </c>
      <c r="AH650" s="58" t="s">
        <v>58</v>
      </c>
      <c r="AI650" s="58" t="s">
        <v>59</v>
      </c>
      <c r="AJ650" s="58" t="s">
        <v>59</v>
      </c>
      <c r="AK650" s="58" t="s">
        <v>59</v>
      </c>
    </row>
    <row r="651" spans="1:37" ht="60" hidden="1">
      <c r="A651" s="15">
        <v>44102</v>
      </c>
      <c r="B651" s="73" t="s">
        <v>812</v>
      </c>
      <c r="C651" s="17" t="s">
        <v>780</v>
      </c>
      <c r="D651" s="17" t="s">
        <v>768</v>
      </c>
      <c r="E651" s="17" t="s">
        <v>769</v>
      </c>
      <c r="F651" s="66" t="s">
        <v>776</v>
      </c>
      <c r="G651" s="25">
        <v>9091788</v>
      </c>
      <c r="H651" s="15" t="s">
        <v>771</v>
      </c>
      <c r="I651" s="73" t="s">
        <v>813</v>
      </c>
      <c r="J651" s="23" t="s">
        <v>98</v>
      </c>
      <c r="K651" s="196" t="s">
        <v>46</v>
      </c>
      <c r="L651" s="83"/>
      <c r="M651" s="34" t="str">
        <f t="shared" si="30"/>
        <v>INV-44102-12</v>
      </c>
      <c r="N651" s="50">
        <v>80111600</v>
      </c>
      <c r="O651" s="17" t="s">
        <v>785</v>
      </c>
      <c r="P651" s="35" t="s">
        <v>227</v>
      </c>
      <c r="Q651" s="35" t="s">
        <v>341</v>
      </c>
      <c r="R651" s="36">
        <v>4</v>
      </c>
      <c r="S651" s="35" t="s">
        <v>47</v>
      </c>
      <c r="T651" s="37" t="s">
        <v>811</v>
      </c>
      <c r="U651" s="25">
        <f>+G651</f>
        <v>9091788</v>
      </c>
      <c r="V651" s="25">
        <f t="shared" si="31"/>
        <v>9091788</v>
      </c>
      <c r="W651" s="35" t="s">
        <v>49</v>
      </c>
      <c r="X651" s="35" t="s">
        <v>50</v>
      </c>
      <c r="Y651" s="66" t="s">
        <v>51</v>
      </c>
      <c r="Z651" s="33" t="s">
        <v>323</v>
      </c>
      <c r="AA651" s="82" t="s">
        <v>773</v>
      </c>
      <c r="AB651" s="32" t="s">
        <v>793</v>
      </c>
      <c r="AC651" s="90" t="s">
        <v>325</v>
      </c>
      <c r="AD651" s="88" t="s">
        <v>49</v>
      </c>
      <c r="AE651" s="88" t="s">
        <v>46</v>
      </c>
      <c r="AF651" s="58" t="s">
        <v>56</v>
      </c>
      <c r="AG651" s="58" t="s">
        <v>57</v>
      </c>
      <c r="AH651" s="58" t="s">
        <v>58</v>
      </c>
      <c r="AI651" s="58" t="s">
        <v>59</v>
      </c>
      <c r="AJ651" s="58" t="s">
        <v>59</v>
      </c>
      <c r="AK651" s="58" t="s">
        <v>59</v>
      </c>
    </row>
    <row r="652" spans="1:37" ht="60" hidden="1">
      <c r="A652" s="15">
        <v>44201</v>
      </c>
      <c r="B652" s="28" t="str">
        <f>IFERROR(VLOOKUP(A652,[8]Listas!A$135:C$150,2,FALSE),"")</f>
        <v>ESTRATEGIA DE CUIDADO PARA EL POR-VENIR, UNIVERSIDAD PEDAGÓGICA NACIONAL - GIZ</v>
      </c>
      <c r="C652" s="17" t="s">
        <v>786</v>
      </c>
      <c r="D652" s="17" t="s">
        <v>787</v>
      </c>
      <c r="E652" s="17" t="s">
        <v>769</v>
      </c>
      <c r="F652" s="66" t="s">
        <v>788</v>
      </c>
      <c r="G652" s="25">
        <v>28609530</v>
      </c>
      <c r="H652" s="15" t="s">
        <v>789</v>
      </c>
      <c r="I652" s="28" t="s">
        <v>809</v>
      </c>
      <c r="J652" s="23" t="s">
        <v>45</v>
      </c>
      <c r="K652" s="196" t="s">
        <v>46</v>
      </c>
      <c r="L652" s="83"/>
      <c r="M652" s="16" t="str">
        <f>"INV-"&amp;A652&amp;"-"&amp;J652</f>
        <v>INV-44201-1</v>
      </c>
      <c r="N652" s="50">
        <v>80111600</v>
      </c>
      <c r="O652" s="17" t="s">
        <v>790</v>
      </c>
      <c r="P652" s="18" t="s">
        <v>227</v>
      </c>
      <c r="Q652" s="18" t="s">
        <v>227</v>
      </c>
      <c r="R652" s="19">
        <v>4</v>
      </c>
      <c r="S652" s="18" t="s">
        <v>47</v>
      </c>
      <c r="T652" s="24" t="s">
        <v>186</v>
      </c>
      <c r="U652" s="25">
        <v>28609530</v>
      </c>
      <c r="V652" s="25">
        <v>28609530</v>
      </c>
      <c r="W652" s="18" t="s">
        <v>49</v>
      </c>
      <c r="X652" s="18" t="s">
        <v>50</v>
      </c>
      <c r="Y652" s="66" t="s">
        <v>51</v>
      </c>
      <c r="Z652" s="33" t="s">
        <v>791</v>
      </c>
      <c r="AA652" s="82" t="s">
        <v>792</v>
      </c>
      <c r="AB652" s="32" t="s">
        <v>793</v>
      </c>
      <c r="AC652" s="89" t="s">
        <v>794</v>
      </c>
      <c r="AD652" s="88" t="s">
        <v>49</v>
      </c>
      <c r="AE652" s="88" t="s">
        <v>46</v>
      </c>
      <c r="AF652" s="58" t="s">
        <v>56</v>
      </c>
      <c r="AG652" s="58" t="s">
        <v>57</v>
      </c>
      <c r="AH652" s="58" t="s">
        <v>58</v>
      </c>
      <c r="AI652" s="58" t="s">
        <v>59</v>
      </c>
      <c r="AJ652" s="58" t="s">
        <v>59</v>
      </c>
      <c r="AK652" s="58" t="s">
        <v>59</v>
      </c>
    </row>
    <row r="653" spans="1:37" ht="60" hidden="1">
      <c r="A653" s="15">
        <v>44201</v>
      </c>
      <c r="B653" s="28" t="str">
        <f>IFERROR(VLOOKUP(A653,[8]Listas!A$135:C$150,2,FALSE),"")</f>
        <v>ESTRATEGIA DE CUIDADO PARA EL POR-VENIR, UNIVERSIDAD PEDAGÓGICA NACIONAL - GIZ</v>
      </c>
      <c r="C653" s="17" t="s">
        <v>795</v>
      </c>
      <c r="D653" s="17" t="s">
        <v>787</v>
      </c>
      <c r="E653" s="17" t="s">
        <v>769</v>
      </c>
      <c r="F653" s="66" t="s">
        <v>796</v>
      </c>
      <c r="G653" s="316">
        <v>31203035</v>
      </c>
      <c r="H653" s="22" t="s">
        <v>789</v>
      </c>
      <c r="I653" s="67" t="s">
        <v>809</v>
      </c>
      <c r="J653" s="23" t="s">
        <v>63</v>
      </c>
      <c r="K653" s="196" t="s">
        <v>46</v>
      </c>
      <c r="L653" s="83"/>
      <c r="M653" s="16" t="str">
        <f t="shared" ref="M653:M665" si="32">"INV-"&amp;A653&amp;"-"&amp;J653</f>
        <v>INV-44201-2</v>
      </c>
      <c r="N653" s="50">
        <v>80111600</v>
      </c>
      <c r="O653" s="17" t="s">
        <v>797</v>
      </c>
      <c r="P653" s="18" t="s">
        <v>227</v>
      </c>
      <c r="Q653" s="18" t="s">
        <v>227</v>
      </c>
      <c r="R653" s="19">
        <v>2</v>
      </c>
      <c r="S653" s="18" t="s">
        <v>47</v>
      </c>
      <c r="T653" s="24" t="s">
        <v>186</v>
      </c>
      <c r="U653" s="65">
        <v>31203035</v>
      </c>
      <c r="V653" s="65">
        <v>31203035</v>
      </c>
      <c r="W653" s="18" t="s">
        <v>49</v>
      </c>
      <c r="X653" s="18" t="s">
        <v>50</v>
      </c>
      <c r="Y653" s="66" t="s">
        <v>51</v>
      </c>
      <c r="Z653" s="33" t="s">
        <v>791</v>
      </c>
      <c r="AA653" s="82" t="s">
        <v>792</v>
      </c>
      <c r="AB653" s="32" t="s">
        <v>793</v>
      </c>
      <c r="AC653" s="89" t="s">
        <v>794</v>
      </c>
      <c r="AD653" s="88" t="s">
        <v>49</v>
      </c>
      <c r="AE653" s="88" t="s">
        <v>46</v>
      </c>
      <c r="AF653" s="58" t="s">
        <v>56</v>
      </c>
      <c r="AG653" s="58" t="s">
        <v>57</v>
      </c>
      <c r="AH653" s="58" t="s">
        <v>58</v>
      </c>
      <c r="AI653" s="58" t="s">
        <v>59</v>
      </c>
      <c r="AJ653" s="58" t="s">
        <v>59</v>
      </c>
      <c r="AK653" s="58" t="s">
        <v>59</v>
      </c>
    </row>
    <row r="654" spans="1:37" ht="60" hidden="1">
      <c r="A654" s="15">
        <v>44201</v>
      </c>
      <c r="B654" s="28" t="str">
        <f>IFERROR(VLOOKUP(A654,[8]Listas!A$135:C$150,2,FALSE),"")</f>
        <v>ESTRATEGIA DE CUIDADO PARA EL POR-VENIR, UNIVERSIDAD PEDAGÓGICA NACIONAL - GIZ</v>
      </c>
      <c r="C654" s="17" t="s">
        <v>798</v>
      </c>
      <c r="D654" s="17" t="s">
        <v>787</v>
      </c>
      <c r="E654" s="17" t="s">
        <v>769</v>
      </c>
      <c r="F654" s="66" t="s">
        <v>796</v>
      </c>
      <c r="G654" s="25">
        <v>14436540</v>
      </c>
      <c r="H654" s="15" t="s">
        <v>789</v>
      </c>
      <c r="I654" s="28" t="s">
        <v>809</v>
      </c>
      <c r="J654" s="23" t="s">
        <v>67</v>
      </c>
      <c r="K654" s="196" t="s">
        <v>46</v>
      </c>
      <c r="L654" s="83"/>
      <c r="M654" s="16" t="str">
        <f t="shared" si="32"/>
        <v>INV-44201-3</v>
      </c>
      <c r="N654" s="50">
        <v>80111600</v>
      </c>
      <c r="O654" s="17" t="s">
        <v>799</v>
      </c>
      <c r="P654" s="18" t="s">
        <v>227</v>
      </c>
      <c r="Q654" s="18" t="s">
        <v>227</v>
      </c>
      <c r="R654" s="19">
        <v>4</v>
      </c>
      <c r="S654" s="18" t="s">
        <v>47</v>
      </c>
      <c r="T654" s="24" t="s">
        <v>186</v>
      </c>
      <c r="U654" s="25">
        <v>14436540</v>
      </c>
      <c r="V654" s="25">
        <v>14436540</v>
      </c>
      <c r="W654" s="18" t="s">
        <v>49</v>
      </c>
      <c r="X654" s="18" t="s">
        <v>50</v>
      </c>
      <c r="Y654" s="66" t="s">
        <v>51</v>
      </c>
      <c r="Z654" s="33" t="s">
        <v>791</v>
      </c>
      <c r="AA654" s="82" t="s">
        <v>792</v>
      </c>
      <c r="AB654" s="32" t="s">
        <v>793</v>
      </c>
      <c r="AC654" s="89" t="s">
        <v>794</v>
      </c>
      <c r="AD654" s="88" t="s">
        <v>49</v>
      </c>
      <c r="AE654" s="88" t="s">
        <v>46</v>
      </c>
      <c r="AF654" s="58" t="s">
        <v>56</v>
      </c>
      <c r="AG654" s="58" t="s">
        <v>57</v>
      </c>
      <c r="AH654" s="58" t="s">
        <v>58</v>
      </c>
      <c r="AI654" s="58" t="s">
        <v>59</v>
      </c>
      <c r="AJ654" s="58" t="s">
        <v>59</v>
      </c>
      <c r="AK654" s="58" t="s">
        <v>59</v>
      </c>
    </row>
    <row r="655" spans="1:37" ht="60" hidden="1">
      <c r="A655" s="15">
        <v>44201</v>
      </c>
      <c r="B655" s="28" t="str">
        <f>IFERROR(VLOOKUP(A655,[8]Listas!A$135:C$150,2,FALSE),"")</f>
        <v>ESTRATEGIA DE CUIDADO PARA EL POR-VENIR, UNIVERSIDAD PEDAGÓGICA NACIONAL - GIZ</v>
      </c>
      <c r="C655" s="17" t="s">
        <v>800</v>
      </c>
      <c r="D655" s="17" t="s">
        <v>787</v>
      </c>
      <c r="E655" s="17" t="s">
        <v>769</v>
      </c>
      <c r="F655" s="66" t="s">
        <v>796</v>
      </c>
      <c r="G655" s="25">
        <v>13500000</v>
      </c>
      <c r="H655" s="15" t="s">
        <v>789</v>
      </c>
      <c r="I655" s="28" t="s">
        <v>809</v>
      </c>
      <c r="J655" s="23" t="s">
        <v>72</v>
      </c>
      <c r="K655" s="196" t="s">
        <v>46</v>
      </c>
      <c r="L655" s="83"/>
      <c r="M655" s="16" t="str">
        <f t="shared" si="32"/>
        <v>INV-44201-4</v>
      </c>
      <c r="N655" s="50">
        <v>80111600</v>
      </c>
      <c r="O655" s="17" t="s">
        <v>801</v>
      </c>
      <c r="P655" s="18" t="s">
        <v>65</v>
      </c>
      <c r="Q655" s="18" t="s">
        <v>71</v>
      </c>
      <c r="R655" s="19">
        <v>2</v>
      </c>
      <c r="S655" s="18" t="s">
        <v>47</v>
      </c>
      <c r="T655" s="24" t="s">
        <v>186</v>
      </c>
      <c r="U655" s="65">
        <v>13500000</v>
      </c>
      <c r="V655" s="65">
        <v>13500000</v>
      </c>
      <c r="W655" s="18" t="s">
        <v>49</v>
      </c>
      <c r="X655" s="18" t="s">
        <v>50</v>
      </c>
      <c r="Y655" s="66" t="s">
        <v>51</v>
      </c>
      <c r="Z655" s="33" t="s">
        <v>791</v>
      </c>
      <c r="AA655" s="82" t="s">
        <v>792</v>
      </c>
      <c r="AB655" s="32" t="s">
        <v>793</v>
      </c>
      <c r="AC655" s="89" t="s">
        <v>794</v>
      </c>
      <c r="AD655" s="88" t="s">
        <v>49</v>
      </c>
      <c r="AE655" s="88" t="s">
        <v>46</v>
      </c>
      <c r="AF655" s="58" t="s">
        <v>56</v>
      </c>
      <c r="AG655" s="58" t="s">
        <v>57</v>
      </c>
      <c r="AH655" s="58" t="s">
        <v>58</v>
      </c>
      <c r="AI655" s="58" t="s">
        <v>59</v>
      </c>
      <c r="AJ655" s="58" t="s">
        <v>59</v>
      </c>
      <c r="AK655" s="58" t="s">
        <v>59</v>
      </c>
    </row>
    <row r="656" spans="1:37" ht="60" hidden="1">
      <c r="A656" s="15">
        <v>44201</v>
      </c>
      <c r="B656" s="28" t="str">
        <f>IFERROR(VLOOKUP(A656,[8]Listas!A$135:C$150,2,FALSE),"")</f>
        <v>ESTRATEGIA DE CUIDADO PARA EL POR-VENIR, UNIVERSIDAD PEDAGÓGICA NACIONAL - GIZ</v>
      </c>
      <c r="C656" s="17" t="s">
        <v>800</v>
      </c>
      <c r="D656" s="17" t="s">
        <v>787</v>
      </c>
      <c r="E656" s="17" t="s">
        <v>769</v>
      </c>
      <c r="F656" s="66" t="s">
        <v>796</v>
      </c>
      <c r="G656" s="25">
        <v>14500000</v>
      </c>
      <c r="H656" s="15" t="s">
        <v>789</v>
      </c>
      <c r="I656" s="28" t="s">
        <v>809</v>
      </c>
      <c r="J656" s="23" t="s">
        <v>73</v>
      </c>
      <c r="K656" s="196" t="s">
        <v>46</v>
      </c>
      <c r="L656" s="83"/>
      <c r="M656" s="16" t="str">
        <f t="shared" si="32"/>
        <v>INV-44201-5</v>
      </c>
      <c r="N656" s="50">
        <v>80111600</v>
      </c>
      <c r="O656" s="17" t="s">
        <v>802</v>
      </c>
      <c r="P656" s="18" t="s">
        <v>65</v>
      </c>
      <c r="Q656" s="18" t="s">
        <v>71</v>
      </c>
      <c r="R656" s="19">
        <v>5</v>
      </c>
      <c r="S656" s="18" t="s">
        <v>47</v>
      </c>
      <c r="T656" s="24" t="s">
        <v>186</v>
      </c>
      <c r="U656" s="65">
        <v>14500000</v>
      </c>
      <c r="V656" s="65">
        <v>14500000</v>
      </c>
      <c r="W656" s="18" t="s">
        <v>49</v>
      </c>
      <c r="X656" s="18" t="s">
        <v>50</v>
      </c>
      <c r="Y656" s="66" t="s">
        <v>51</v>
      </c>
      <c r="Z656" s="33" t="s">
        <v>791</v>
      </c>
      <c r="AA656" s="82" t="s">
        <v>792</v>
      </c>
      <c r="AB656" s="32" t="s">
        <v>793</v>
      </c>
      <c r="AC656" s="89" t="s">
        <v>794</v>
      </c>
      <c r="AD656" s="88" t="s">
        <v>49</v>
      </c>
      <c r="AE656" s="88" t="s">
        <v>46</v>
      </c>
      <c r="AF656" s="58" t="s">
        <v>56</v>
      </c>
      <c r="AG656" s="58" t="s">
        <v>57</v>
      </c>
      <c r="AH656" s="58" t="s">
        <v>58</v>
      </c>
      <c r="AI656" s="58" t="s">
        <v>59</v>
      </c>
      <c r="AJ656" s="58" t="s">
        <v>59</v>
      </c>
      <c r="AK656" s="58" t="s">
        <v>59</v>
      </c>
    </row>
    <row r="657" spans="1:37" ht="60" hidden="1">
      <c r="A657" s="15">
        <v>44201</v>
      </c>
      <c r="B657" s="28" t="str">
        <f>IFERROR(VLOOKUP(A657,[8]Listas!A$135:C$150,2,FALSE),"")</f>
        <v>ESTRATEGIA DE CUIDADO PARA EL POR-VENIR, UNIVERSIDAD PEDAGÓGICA NACIONAL - GIZ</v>
      </c>
      <c r="C657" s="17" t="s">
        <v>800</v>
      </c>
      <c r="D657" s="17" t="s">
        <v>787</v>
      </c>
      <c r="E657" s="17" t="s">
        <v>769</v>
      </c>
      <c r="F657" s="66" t="s">
        <v>796</v>
      </c>
      <c r="G657" s="25">
        <v>12500000</v>
      </c>
      <c r="H657" s="15" t="s">
        <v>789</v>
      </c>
      <c r="I657" s="28" t="s">
        <v>809</v>
      </c>
      <c r="J657" s="23" t="s">
        <v>74</v>
      </c>
      <c r="K657" s="196" t="s">
        <v>46</v>
      </c>
      <c r="L657" s="83"/>
      <c r="M657" s="16" t="str">
        <f t="shared" si="32"/>
        <v>INV-44201-6</v>
      </c>
      <c r="N657" s="50">
        <v>80111600</v>
      </c>
      <c r="O657" s="17" t="s">
        <v>803</v>
      </c>
      <c r="P657" s="18" t="s">
        <v>65</v>
      </c>
      <c r="Q657" s="18" t="s">
        <v>71</v>
      </c>
      <c r="R657" s="19">
        <v>5</v>
      </c>
      <c r="S657" s="18" t="s">
        <v>47</v>
      </c>
      <c r="T657" s="24" t="s">
        <v>186</v>
      </c>
      <c r="U657" s="65">
        <v>12500000</v>
      </c>
      <c r="V657" s="65">
        <v>12500000</v>
      </c>
      <c r="W657" s="18" t="s">
        <v>49</v>
      </c>
      <c r="X657" s="18" t="s">
        <v>50</v>
      </c>
      <c r="Y657" s="66" t="s">
        <v>51</v>
      </c>
      <c r="Z657" s="33" t="s">
        <v>791</v>
      </c>
      <c r="AA657" s="82" t="s">
        <v>792</v>
      </c>
      <c r="AB657" s="32" t="s">
        <v>793</v>
      </c>
      <c r="AC657" s="89" t="s">
        <v>794</v>
      </c>
      <c r="AD657" s="88" t="s">
        <v>49</v>
      </c>
      <c r="AE657" s="88" t="s">
        <v>46</v>
      </c>
      <c r="AF657" s="58" t="s">
        <v>56</v>
      </c>
      <c r="AG657" s="58" t="s">
        <v>57</v>
      </c>
      <c r="AH657" s="58" t="s">
        <v>58</v>
      </c>
      <c r="AI657" s="58" t="s">
        <v>59</v>
      </c>
      <c r="AJ657" s="58" t="s">
        <v>59</v>
      </c>
      <c r="AK657" s="58" t="s">
        <v>59</v>
      </c>
    </row>
    <row r="658" spans="1:37" ht="60" hidden="1">
      <c r="A658" s="15">
        <v>44201</v>
      </c>
      <c r="B658" s="28" t="str">
        <f>IFERROR(VLOOKUP(A658,[8]Listas!A$135:C$150,2,FALSE),"")</f>
        <v>ESTRATEGIA DE CUIDADO PARA EL POR-VENIR, UNIVERSIDAD PEDAGÓGICA NACIONAL - GIZ</v>
      </c>
      <c r="C658" s="17" t="s">
        <v>800</v>
      </c>
      <c r="D658" s="17" t="s">
        <v>787</v>
      </c>
      <c r="E658" s="17" t="s">
        <v>769</v>
      </c>
      <c r="F658" s="66" t="s">
        <v>796</v>
      </c>
      <c r="G658" s="25">
        <v>10500000</v>
      </c>
      <c r="H658" s="15" t="s">
        <v>789</v>
      </c>
      <c r="I658" s="28" t="s">
        <v>809</v>
      </c>
      <c r="J658" s="23" t="s">
        <v>75</v>
      </c>
      <c r="K658" s="196" t="s">
        <v>46</v>
      </c>
      <c r="L658" s="83"/>
      <c r="M658" s="16" t="str">
        <f t="shared" si="32"/>
        <v>INV-44201-7</v>
      </c>
      <c r="N658" s="50">
        <v>80111600</v>
      </c>
      <c r="O658" s="17" t="s">
        <v>804</v>
      </c>
      <c r="P658" s="18" t="s">
        <v>65</v>
      </c>
      <c r="Q658" s="18" t="s">
        <v>71</v>
      </c>
      <c r="R658" s="19">
        <v>5</v>
      </c>
      <c r="S658" s="18" t="s">
        <v>47</v>
      </c>
      <c r="T658" s="24" t="s">
        <v>186</v>
      </c>
      <c r="U658" s="65">
        <v>10500000</v>
      </c>
      <c r="V658" s="65">
        <v>10500000</v>
      </c>
      <c r="W658" s="18" t="s">
        <v>49</v>
      </c>
      <c r="X658" s="18" t="s">
        <v>50</v>
      </c>
      <c r="Y658" s="66" t="s">
        <v>51</v>
      </c>
      <c r="Z658" s="33" t="s">
        <v>791</v>
      </c>
      <c r="AA658" s="82" t="s">
        <v>792</v>
      </c>
      <c r="AB658" s="32" t="s">
        <v>793</v>
      </c>
      <c r="AC658" s="89" t="s">
        <v>794</v>
      </c>
      <c r="AD658" s="88" t="s">
        <v>49</v>
      </c>
      <c r="AE658" s="88" t="s">
        <v>46</v>
      </c>
      <c r="AF658" s="58" t="s">
        <v>56</v>
      </c>
      <c r="AG658" s="58" t="s">
        <v>57</v>
      </c>
      <c r="AH658" s="58" t="s">
        <v>58</v>
      </c>
      <c r="AI658" s="58" t="s">
        <v>59</v>
      </c>
      <c r="AJ658" s="58" t="s">
        <v>59</v>
      </c>
      <c r="AK658" s="58" t="s">
        <v>59</v>
      </c>
    </row>
    <row r="659" spans="1:37" ht="84" hidden="1">
      <c r="A659" s="15">
        <v>44201</v>
      </c>
      <c r="B659" s="28" t="str">
        <f>IFERROR(VLOOKUP(A659,[8]Listas!A$135:C$150,2,FALSE),"")</f>
        <v>ESTRATEGIA DE CUIDADO PARA EL POR-VENIR, UNIVERSIDAD PEDAGÓGICA NACIONAL - GIZ</v>
      </c>
      <c r="C659" s="17" t="s">
        <v>800</v>
      </c>
      <c r="D659" s="17" t="s">
        <v>787</v>
      </c>
      <c r="E659" s="17" t="s">
        <v>769</v>
      </c>
      <c r="F659" s="66" t="s">
        <v>805</v>
      </c>
      <c r="G659" s="25">
        <v>1900000</v>
      </c>
      <c r="H659" s="15" t="s">
        <v>789</v>
      </c>
      <c r="I659" s="28" t="s">
        <v>809</v>
      </c>
      <c r="J659" s="23" t="s">
        <v>76</v>
      </c>
      <c r="K659" s="196" t="s">
        <v>49</v>
      </c>
      <c r="L659" s="83"/>
      <c r="M659" s="16" t="str">
        <f t="shared" si="32"/>
        <v>INV-44201-8</v>
      </c>
      <c r="N659" s="50" t="s">
        <v>84</v>
      </c>
      <c r="O659" s="17" t="s">
        <v>1507</v>
      </c>
      <c r="P659" s="18" t="s">
        <v>178</v>
      </c>
      <c r="Q659" s="18" t="s">
        <v>178</v>
      </c>
      <c r="R659" s="19" t="s">
        <v>178</v>
      </c>
      <c r="S659" s="18" t="s">
        <v>178</v>
      </c>
      <c r="T659" s="24" t="s">
        <v>178</v>
      </c>
      <c r="U659" s="25">
        <v>1900000</v>
      </c>
      <c r="V659" s="25">
        <v>1900000</v>
      </c>
      <c r="W659" s="18" t="s">
        <v>49</v>
      </c>
      <c r="X659" s="18" t="s">
        <v>50</v>
      </c>
      <c r="Y659" s="66" t="s">
        <v>51</v>
      </c>
      <c r="Z659" s="33" t="s">
        <v>791</v>
      </c>
      <c r="AA659" s="82" t="s">
        <v>792</v>
      </c>
      <c r="AB659" s="32" t="s">
        <v>793</v>
      </c>
      <c r="AC659" s="89" t="s">
        <v>794</v>
      </c>
      <c r="AD659" s="88" t="s">
        <v>49</v>
      </c>
      <c r="AE659" s="88" t="s">
        <v>46</v>
      </c>
      <c r="AF659" s="58" t="s">
        <v>56</v>
      </c>
      <c r="AG659" s="58" t="s">
        <v>57</v>
      </c>
      <c r="AH659" s="58" t="s">
        <v>58</v>
      </c>
      <c r="AI659" s="58" t="s">
        <v>59</v>
      </c>
      <c r="AJ659" s="58" t="s">
        <v>59</v>
      </c>
      <c r="AK659" s="58" t="s">
        <v>59</v>
      </c>
    </row>
    <row r="660" spans="1:37" ht="60" hidden="1">
      <c r="A660" s="15">
        <v>44201</v>
      </c>
      <c r="B660" s="28" t="str">
        <f>IFERROR(VLOOKUP(A660,[8]Listas!A$135:C$150,2,FALSE),"")</f>
        <v>ESTRATEGIA DE CUIDADO PARA EL POR-VENIR, UNIVERSIDAD PEDAGÓGICA NACIONAL - GIZ</v>
      </c>
      <c r="C660" s="17" t="s">
        <v>800</v>
      </c>
      <c r="D660" s="17" t="s">
        <v>787</v>
      </c>
      <c r="E660" s="17" t="s">
        <v>769</v>
      </c>
      <c r="F660" s="66" t="s">
        <v>806</v>
      </c>
      <c r="G660" s="25">
        <v>13000000</v>
      </c>
      <c r="H660" s="15" t="s">
        <v>789</v>
      </c>
      <c r="I660" s="28" t="s">
        <v>809</v>
      </c>
      <c r="J660" s="23" t="s">
        <v>77</v>
      </c>
      <c r="K660" s="196" t="s">
        <v>46</v>
      </c>
      <c r="L660" s="83"/>
      <c r="M660" s="16" t="str">
        <f t="shared" si="32"/>
        <v>INV-44201-9</v>
      </c>
      <c r="N660" s="50" t="s">
        <v>807</v>
      </c>
      <c r="O660" s="17" t="s">
        <v>808</v>
      </c>
      <c r="P660" s="18" t="s">
        <v>65</v>
      </c>
      <c r="Q660" s="18" t="s">
        <v>71</v>
      </c>
      <c r="R660" s="19">
        <v>3</v>
      </c>
      <c r="S660" s="18" t="s">
        <v>47</v>
      </c>
      <c r="T660" s="24" t="s">
        <v>186</v>
      </c>
      <c r="U660" s="25">
        <v>13000000</v>
      </c>
      <c r="V660" s="25">
        <v>13000000</v>
      </c>
      <c r="W660" s="18" t="s">
        <v>49</v>
      </c>
      <c r="X660" s="18" t="s">
        <v>50</v>
      </c>
      <c r="Y660" s="66" t="s">
        <v>51</v>
      </c>
      <c r="Z660" s="33" t="s">
        <v>791</v>
      </c>
      <c r="AA660" s="82" t="s">
        <v>792</v>
      </c>
      <c r="AB660" s="32" t="s">
        <v>793</v>
      </c>
      <c r="AC660" s="89" t="s">
        <v>794</v>
      </c>
      <c r="AD660" s="88" t="s">
        <v>49</v>
      </c>
      <c r="AE660" s="88" t="s">
        <v>46</v>
      </c>
      <c r="AF660" s="58" t="s">
        <v>56</v>
      </c>
      <c r="AG660" s="58" t="s">
        <v>57</v>
      </c>
      <c r="AH660" s="58" t="s">
        <v>58</v>
      </c>
      <c r="AI660" s="58" t="s">
        <v>59</v>
      </c>
      <c r="AJ660" s="58" t="s">
        <v>59</v>
      </c>
      <c r="AK660" s="58" t="s">
        <v>59</v>
      </c>
    </row>
    <row r="661" spans="1:37" ht="60" hidden="1">
      <c r="A661" s="15">
        <v>44201</v>
      </c>
      <c r="B661" s="28" t="str">
        <f>IFERROR(VLOOKUP(A661,[8]Listas!A$135:C$150,2,FALSE),"")</f>
        <v>ESTRATEGIA DE CUIDADO PARA EL POR-VENIR, UNIVERSIDAD PEDAGÓGICA NACIONAL - GIZ</v>
      </c>
      <c r="C661" s="17" t="s">
        <v>800</v>
      </c>
      <c r="D661" s="17" t="s">
        <v>787</v>
      </c>
      <c r="E661" s="17" t="s">
        <v>769</v>
      </c>
      <c r="F661" s="66" t="s">
        <v>258</v>
      </c>
      <c r="G661" s="25">
        <v>5960000</v>
      </c>
      <c r="H661" s="15" t="s">
        <v>789</v>
      </c>
      <c r="I661" s="28" t="s">
        <v>809</v>
      </c>
      <c r="J661" s="23" t="s">
        <v>78</v>
      </c>
      <c r="K661" s="196" t="s">
        <v>49</v>
      </c>
      <c r="L661" s="83"/>
      <c r="M661" s="16" t="str">
        <f t="shared" si="32"/>
        <v>INV-44201-10</v>
      </c>
      <c r="N661" s="50" t="s">
        <v>84</v>
      </c>
      <c r="O661" s="17" t="s">
        <v>1508</v>
      </c>
      <c r="P661" s="18" t="s">
        <v>178</v>
      </c>
      <c r="Q661" s="18" t="s">
        <v>178</v>
      </c>
      <c r="R661" s="19" t="s">
        <v>178</v>
      </c>
      <c r="S661" s="18" t="s">
        <v>178</v>
      </c>
      <c r="T661" s="24" t="s">
        <v>178</v>
      </c>
      <c r="U661" s="25">
        <v>5960000</v>
      </c>
      <c r="V661" s="25">
        <v>5960000</v>
      </c>
      <c r="W661" s="18" t="s">
        <v>49</v>
      </c>
      <c r="X661" s="18" t="s">
        <v>50</v>
      </c>
      <c r="Y661" s="66" t="s">
        <v>51</v>
      </c>
      <c r="Z661" s="33" t="s">
        <v>791</v>
      </c>
      <c r="AA661" s="82" t="s">
        <v>792</v>
      </c>
      <c r="AB661" s="32" t="s">
        <v>793</v>
      </c>
      <c r="AC661" s="89" t="s">
        <v>794</v>
      </c>
      <c r="AD661" s="88" t="s">
        <v>49</v>
      </c>
      <c r="AE661" s="88" t="s">
        <v>46</v>
      </c>
      <c r="AF661" s="58" t="s">
        <v>56</v>
      </c>
      <c r="AG661" s="58" t="s">
        <v>57</v>
      </c>
      <c r="AH661" s="58" t="s">
        <v>58</v>
      </c>
      <c r="AI661" s="58" t="s">
        <v>59</v>
      </c>
      <c r="AJ661" s="58" t="s">
        <v>59</v>
      </c>
      <c r="AK661" s="58" t="s">
        <v>59</v>
      </c>
    </row>
    <row r="662" spans="1:37" ht="60" hidden="1">
      <c r="A662" s="15">
        <v>44201</v>
      </c>
      <c r="B662" s="28" t="str">
        <f>IFERROR(VLOOKUP(A662,[8]Listas!A$135:C$150,2,FALSE),"")</f>
        <v>ESTRATEGIA DE CUIDADO PARA EL POR-VENIR, UNIVERSIDAD PEDAGÓGICA NACIONAL - GIZ</v>
      </c>
      <c r="C662" s="17" t="s">
        <v>800</v>
      </c>
      <c r="D662" s="17" t="s">
        <v>787</v>
      </c>
      <c r="E662" s="17" t="s">
        <v>769</v>
      </c>
      <c r="F662" s="66" t="s">
        <v>1239</v>
      </c>
      <c r="G662" s="316">
        <v>45000000</v>
      </c>
      <c r="H662" s="15">
        <v>20.04</v>
      </c>
      <c r="I662" s="28" t="s">
        <v>809</v>
      </c>
      <c r="J662" s="23">
        <v>11</v>
      </c>
      <c r="K662" s="196" t="s">
        <v>46</v>
      </c>
      <c r="L662" s="350"/>
      <c r="M662" s="345" t="str">
        <f t="shared" si="32"/>
        <v>INV-44201-11</v>
      </c>
      <c r="N662" s="344" t="s">
        <v>1667</v>
      </c>
      <c r="O662" s="344" t="s">
        <v>1668</v>
      </c>
      <c r="P662" s="18" t="s">
        <v>232</v>
      </c>
      <c r="Q662" s="18" t="s">
        <v>108</v>
      </c>
      <c r="R662" s="19">
        <v>3</v>
      </c>
      <c r="S662" s="18" t="s">
        <v>47</v>
      </c>
      <c r="T662" s="24" t="s">
        <v>186</v>
      </c>
      <c r="U662" s="25">
        <v>45000000</v>
      </c>
      <c r="V662" s="25">
        <v>45000000</v>
      </c>
      <c r="W662" s="18" t="s">
        <v>49</v>
      </c>
      <c r="X662" s="18" t="s">
        <v>50</v>
      </c>
      <c r="Y662" s="66" t="s">
        <v>51</v>
      </c>
      <c r="Z662" s="33" t="s">
        <v>791</v>
      </c>
      <c r="AA662" s="82" t="s">
        <v>792</v>
      </c>
      <c r="AB662" s="32" t="s">
        <v>793</v>
      </c>
      <c r="AC662" s="89" t="s">
        <v>794</v>
      </c>
      <c r="AD662" s="88" t="s">
        <v>49</v>
      </c>
      <c r="AE662" s="88" t="s">
        <v>46</v>
      </c>
      <c r="AF662" s="58" t="s">
        <v>56</v>
      </c>
      <c r="AG662" s="58" t="s">
        <v>57</v>
      </c>
      <c r="AH662" s="58" t="s">
        <v>58</v>
      </c>
      <c r="AI662" s="58" t="s">
        <v>59</v>
      </c>
      <c r="AJ662" s="58" t="s">
        <v>59</v>
      </c>
      <c r="AK662" s="58" t="s">
        <v>59</v>
      </c>
    </row>
    <row r="663" spans="1:37" ht="60" hidden="1">
      <c r="A663" s="15">
        <v>44201</v>
      </c>
      <c r="B663" s="28" t="str">
        <f>IFERROR(VLOOKUP(A663,[8]Listas!A$135:C$150,2,FALSE),"")</f>
        <v>ESTRATEGIA DE CUIDADO PARA EL POR-VENIR, UNIVERSIDAD PEDAGÓGICA NACIONAL - GIZ</v>
      </c>
      <c r="C663" s="17" t="s">
        <v>800</v>
      </c>
      <c r="D663" s="17" t="s">
        <v>787</v>
      </c>
      <c r="E663" s="17" t="s">
        <v>769</v>
      </c>
      <c r="F663" s="66" t="s">
        <v>796</v>
      </c>
      <c r="G663" s="316">
        <v>5800000</v>
      </c>
      <c r="H663" s="15">
        <v>20.04</v>
      </c>
      <c r="I663" s="28" t="s">
        <v>809</v>
      </c>
      <c r="J663" s="23">
        <v>12</v>
      </c>
      <c r="K663" s="196" t="s">
        <v>46</v>
      </c>
      <c r="L663" s="350"/>
      <c r="M663" s="346" t="str">
        <f t="shared" si="32"/>
        <v>INV-44201-12</v>
      </c>
      <c r="N663" s="347">
        <v>80111600</v>
      </c>
      <c r="O663" s="348" t="s">
        <v>1669</v>
      </c>
      <c r="P663" s="18" t="s">
        <v>232</v>
      </c>
      <c r="Q663" s="18" t="s">
        <v>232</v>
      </c>
      <c r="R663" s="19">
        <v>2</v>
      </c>
      <c r="S663" s="18" t="s">
        <v>47</v>
      </c>
      <c r="T663" s="24" t="s">
        <v>186</v>
      </c>
      <c r="U663" s="25">
        <v>5800000</v>
      </c>
      <c r="V663" s="25">
        <v>5800000</v>
      </c>
      <c r="W663" s="18" t="s">
        <v>49</v>
      </c>
      <c r="X663" s="18" t="s">
        <v>50</v>
      </c>
      <c r="Y663" s="66" t="s">
        <v>51</v>
      </c>
      <c r="Z663" s="33" t="s">
        <v>791</v>
      </c>
      <c r="AA663" s="82" t="s">
        <v>792</v>
      </c>
      <c r="AB663" s="32" t="s">
        <v>793</v>
      </c>
      <c r="AC663" s="89" t="s">
        <v>794</v>
      </c>
      <c r="AD663" s="88" t="s">
        <v>49</v>
      </c>
      <c r="AE663" s="88" t="s">
        <v>46</v>
      </c>
      <c r="AF663" s="58" t="s">
        <v>56</v>
      </c>
      <c r="AG663" s="58" t="s">
        <v>57</v>
      </c>
      <c r="AH663" s="58" t="s">
        <v>58</v>
      </c>
      <c r="AI663" s="58" t="s">
        <v>59</v>
      </c>
      <c r="AJ663" s="58" t="s">
        <v>59</v>
      </c>
      <c r="AK663" s="58" t="s">
        <v>59</v>
      </c>
    </row>
    <row r="664" spans="1:37" ht="60" hidden="1">
      <c r="A664" s="15">
        <v>44201</v>
      </c>
      <c r="B664" s="28" t="str">
        <f>IFERROR(VLOOKUP(A664,[8]Listas!A$135:C$150,2,FALSE),"")</f>
        <v>ESTRATEGIA DE CUIDADO PARA EL POR-VENIR, UNIVERSIDAD PEDAGÓGICA NACIONAL - GIZ</v>
      </c>
      <c r="C664" s="17" t="s">
        <v>800</v>
      </c>
      <c r="D664" s="17" t="s">
        <v>787</v>
      </c>
      <c r="E664" s="17" t="s">
        <v>769</v>
      </c>
      <c r="F664" s="66" t="s">
        <v>796</v>
      </c>
      <c r="G664" s="316">
        <v>5000000</v>
      </c>
      <c r="H664" s="15">
        <v>20.04</v>
      </c>
      <c r="I664" s="28" t="s">
        <v>809</v>
      </c>
      <c r="J664" s="23">
        <v>13</v>
      </c>
      <c r="K664" s="196" t="s">
        <v>46</v>
      </c>
      <c r="L664" s="350"/>
      <c r="M664" s="346" t="str">
        <f t="shared" si="32"/>
        <v>INV-44201-13</v>
      </c>
      <c r="N664" s="347">
        <v>80111600</v>
      </c>
      <c r="O664" s="348" t="s">
        <v>1670</v>
      </c>
      <c r="P664" s="18" t="s">
        <v>232</v>
      </c>
      <c r="Q664" s="18" t="s">
        <v>232</v>
      </c>
      <c r="R664" s="19">
        <v>2</v>
      </c>
      <c r="S664" s="18" t="s">
        <v>47</v>
      </c>
      <c r="T664" s="24" t="s">
        <v>186</v>
      </c>
      <c r="U664" s="25">
        <v>5000000</v>
      </c>
      <c r="V664" s="25">
        <v>5000000</v>
      </c>
      <c r="W664" s="18" t="s">
        <v>49</v>
      </c>
      <c r="X664" s="18" t="s">
        <v>50</v>
      </c>
      <c r="Y664" s="66" t="s">
        <v>51</v>
      </c>
      <c r="Z664" s="33" t="s">
        <v>791</v>
      </c>
      <c r="AA664" s="82" t="s">
        <v>792</v>
      </c>
      <c r="AB664" s="32" t="s">
        <v>793</v>
      </c>
      <c r="AC664" s="89" t="s">
        <v>794</v>
      </c>
      <c r="AD664" s="88" t="s">
        <v>49</v>
      </c>
      <c r="AE664" s="88" t="s">
        <v>46</v>
      </c>
      <c r="AF664" s="58" t="s">
        <v>56</v>
      </c>
      <c r="AG664" s="58" t="s">
        <v>57</v>
      </c>
      <c r="AH664" s="58" t="s">
        <v>58</v>
      </c>
      <c r="AI664" s="58" t="s">
        <v>59</v>
      </c>
      <c r="AJ664" s="58" t="s">
        <v>59</v>
      </c>
      <c r="AK664" s="58" t="s">
        <v>59</v>
      </c>
    </row>
    <row r="665" spans="1:37" ht="60" hidden="1">
      <c r="A665" s="15">
        <v>44201</v>
      </c>
      <c r="B665" s="28" t="str">
        <f>IFERROR(VLOOKUP(A665,[8]Listas!A$135:C$150,2,FALSE),"")</f>
        <v>ESTRATEGIA DE CUIDADO PARA EL POR-VENIR, UNIVERSIDAD PEDAGÓGICA NACIONAL - GIZ</v>
      </c>
      <c r="C665" s="17" t="s">
        <v>800</v>
      </c>
      <c r="D665" s="17" t="s">
        <v>787</v>
      </c>
      <c r="E665" s="17" t="s">
        <v>769</v>
      </c>
      <c r="F665" s="66" t="s">
        <v>796</v>
      </c>
      <c r="G665" s="316">
        <v>4200000</v>
      </c>
      <c r="H665" s="15">
        <v>20.04</v>
      </c>
      <c r="I665" s="28" t="s">
        <v>809</v>
      </c>
      <c r="J665" s="23">
        <v>14</v>
      </c>
      <c r="K665" s="196" t="s">
        <v>46</v>
      </c>
      <c r="L665" s="350"/>
      <c r="M665" s="346" t="str">
        <f t="shared" si="32"/>
        <v>INV-44201-14</v>
      </c>
      <c r="N665" s="347">
        <v>80111600</v>
      </c>
      <c r="O665" s="348" t="s">
        <v>1671</v>
      </c>
      <c r="P665" s="18" t="s">
        <v>232</v>
      </c>
      <c r="Q665" s="18" t="s">
        <v>232</v>
      </c>
      <c r="R665" s="19">
        <v>2</v>
      </c>
      <c r="S665" s="18" t="s">
        <v>47</v>
      </c>
      <c r="T665" s="24" t="s">
        <v>186</v>
      </c>
      <c r="U665" s="25">
        <v>4200000</v>
      </c>
      <c r="V665" s="25">
        <v>4200000</v>
      </c>
      <c r="W665" s="18" t="s">
        <v>49</v>
      </c>
      <c r="X665" s="18" t="s">
        <v>50</v>
      </c>
      <c r="Y665" s="66" t="s">
        <v>51</v>
      </c>
      <c r="Z665" s="33" t="s">
        <v>791</v>
      </c>
      <c r="AA665" s="82" t="s">
        <v>792</v>
      </c>
      <c r="AB665" s="32" t="s">
        <v>793</v>
      </c>
      <c r="AC665" s="89" t="s">
        <v>794</v>
      </c>
      <c r="AD665" s="88" t="s">
        <v>49</v>
      </c>
      <c r="AE665" s="88" t="s">
        <v>46</v>
      </c>
      <c r="AF665" s="58" t="s">
        <v>56</v>
      </c>
      <c r="AG665" s="58" t="s">
        <v>57</v>
      </c>
      <c r="AH665" s="58" t="s">
        <v>58</v>
      </c>
      <c r="AI665" s="58" t="s">
        <v>59</v>
      </c>
      <c r="AJ665" s="58" t="s">
        <v>59</v>
      </c>
      <c r="AK665" s="58" t="s">
        <v>59</v>
      </c>
    </row>
    <row r="666" spans="1:37" s="102" customFormat="1" ht="55.5" hidden="1" customHeight="1">
      <c r="A666" s="132">
        <v>43203</v>
      </c>
      <c r="B666" s="127" t="str">
        <f>IFERROR(VLOOKUP(A666,[9]Listas!$A$91:$B$107,2,FALSE),"")</f>
        <v>CONSTRUCCIÓN Y ADQUISICIÓN DE NUEVAS INSTALACIONES</v>
      </c>
      <c r="C666" s="132" t="s">
        <v>1240</v>
      </c>
      <c r="D666" s="132" t="s">
        <v>42</v>
      </c>
      <c r="E666" s="132" t="s">
        <v>43</v>
      </c>
      <c r="F666" s="132" t="s">
        <v>62</v>
      </c>
      <c r="G666" s="190">
        <v>141958167</v>
      </c>
      <c r="H666" s="132" t="s">
        <v>239</v>
      </c>
      <c r="I666" s="127" t="str">
        <f>IFERROR(VLOOKUP(H666,[9]Listas!$B$124:$C$141,2,FALSE),"")</f>
        <v>Recursos del Balance - Propios</v>
      </c>
      <c r="J666" s="20" t="s">
        <v>45</v>
      </c>
      <c r="K666" s="132"/>
      <c r="L666" s="132"/>
      <c r="M666" s="131" t="str">
        <f>"INV-"&amp;A666&amp;"-"&amp;J666</f>
        <v>INV-43203-1</v>
      </c>
      <c r="N666" s="132" t="s">
        <v>1241</v>
      </c>
      <c r="O666" s="132" t="s">
        <v>1242</v>
      </c>
      <c r="P666" s="191" t="s">
        <v>71</v>
      </c>
      <c r="Q666" s="191" t="s">
        <v>66</v>
      </c>
      <c r="R666" s="132">
        <v>4</v>
      </c>
      <c r="S666" s="191" t="s">
        <v>47</v>
      </c>
      <c r="T666" s="191" t="s">
        <v>186</v>
      </c>
      <c r="U666" s="190">
        <f>+G666</f>
        <v>141958167</v>
      </c>
      <c r="V666" s="190">
        <f>+U666</f>
        <v>141958167</v>
      </c>
      <c r="W666" s="108" t="s">
        <v>49</v>
      </c>
      <c r="X666" s="108" t="s">
        <v>50</v>
      </c>
      <c r="Y666" s="132" t="s">
        <v>51</v>
      </c>
      <c r="Z666" s="132" t="s">
        <v>52</v>
      </c>
      <c r="AA666" s="136" t="s">
        <v>53</v>
      </c>
      <c r="AB666" s="132" t="s">
        <v>112</v>
      </c>
      <c r="AC666" s="132" t="s">
        <v>55</v>
      </c>
      <c r="AD666" s="192" t="s">
        <v>49</v>
      </c>
      <c r="AE666" s="192" t="s">
        <v>46</v>
      </c>
      <c r="AF666" s="113" t="s">
        <v>56</v>
      </c>
      <c r="AG666" s="113" t="s">
        <v>57</v>
      </c>
      <c r="AH666" s="113" t="s">
        <v>58</v>
      </c>
      <c r="AI666" s="113" t="s">
        <v>59</v>
      </c>
      <c r="AJ666" s="113" t="s">
        <v>60</v>
      </c>
      <c r="AK666" s="113" t="s">
        <v>61</v>
      </c>
    </row>
    <row r="667" spans="1:37" s="102" customFormat="1" ht="57.75" hidden="1" customHeight="1">
      <c r="A667" s="132">
        <v>43203</v>
      </c>
      <c r="B667" s="127" t="str">
        <f>IFERROR(VLOOKUP(A667,[9]Listas!$A$91:$B$107,2,FALSE),"")</f>
        <v>CONSTRUCCIÓN Y ADQUISICIÓN DE NUEVAS INSTALACIONES</v>
      </c>
      <c r="C667" s="132" t="s">
        <v>1240</v>
      </c>
      <c r="D667" s="132" t="s">
        <v>42</v>
      </c>
      <c r="E667" s="132" t="s">
        <v>43</v>
      </c>
      <c r="F667" s="132" t="s">
        <v>62</v>
      </c>
      <c r="G667" s="190">
        <v>10130837</v>
      </c>
      <c r="H667" s="132" t="s">
        <v>239</v>
      </c>
      <c r="I667" s="127" t="str">
        <f>IFERROR(VLOOKUP(H667,[9]Listas!$B$124:$C$141,2,FALSE),"")</f>
        <v>Recursos del Balance - Propios</v>
      </c>
      <c r="J667" s="20" t="s">
        <v>63</v>
      </c>
      <c r="K667" s="132"/>
      <c r="L667" s="132"/>
      <c r="M667" s="131" t="str">
        <f t="shared" ref="M667:M678" si="33">"INV-"&amp;A667&amp;"-"&amp;J667</f>
        <v>INV-43203-2</v>
      </c>
      <c r="N667" s="132" t="s">
        <v>1241</v>
      </c>
      <c r="O667" s="132" t="s">
        <v>1262</v>
      </c>
      <c r="P667" s="191" t="s">
        <v>71</v>
      </c>
      <c r="Q667" s="191" t="s">
        <v>66</v>
      </c>
      <c r="R667" s="132">
        <v>2</v>
      </c>
      <c r="S667" s="191" t="s">
        <v>47</v>
      </c>
      <c r="T667" s="191" t="s">
        <v>186</v>
      </c>
      <c r="U667" s="190">
        <f>+G667</f>
        <v>10130837</v>
      </c>
      <c r="V667" s="190">
        <f t="shared" ref="V667:V678" si="34">+U667</f>
        <v>10130837</v>
      </c>
      <c r="W667" s="108" t="s">
        <v>49</v>
      </c>
      <c r="X667" s="108" t="s">
        <v>50</v>
      </c>
      <c r="Y667" s="132" t="s">
        <v>51</v>
      </c>
      <c r="Z667" s="132" t="s">
        <v>52</v>
      </c>
      <c r="AA667" s="136" t="s">
        <v>53</v>
      </c>
      <c r="AB667" s="132" t="s">
        <v>112</v>
      </c>
      <c r="AC667" s="132" t="s">
        <v>55</v>
      </c>
      <c r="AD667" s="192" t="s">
        <v>49</v>
      </c>
      <c r="AE667" s="192" t="s">
        <v>46</v>
      </c>
      <c r="AF667" s="113" t="s">
        <v>56</v>
      </c>
      <c r="AG667" s="113" t="s">
        <v>57</v>
      </c>
      <c r="AH667" s="113" t="s">
        <v>58</v>
      </c>
      <c r="AI667" s="113" t="s">
        <v>59</v>
      </c>
      <c r="AJ667" s="113" t="s">
        <v>60</v>
      </c>
      <c r="AK667" s="113" t="s">
        <v>61</v>
      </c>
    </row>
    <row r="668" spans="1:37" s="102" customFormat="1" ht="62.25" hidden="1" customHeight="1">
      <c r="A668" s="132">
        <v>43203</v>
      </c>
      <c r="B668" s="127" t="str">
        <f>IFERROR(VLOOKUP(A668,[9]Listas!$A$91:$B$107,2,FALSE),"")</f>
        <v>CONSTRUCCIÓN Y ADQUISICIÓN DE NUEVAS INSTALACIONES</v>
      </c>
      <c r="C668" s="132" t="s">
        <v>1257</v>
      </c>
      <c r="D668" s="132" t="s">
        <v>42</v>
      </c>
      <c r="E668" s="132" t="s">
        <v>43</v>
      </c>
      <c r="F668" s="132" t="s">
        <v>796</v>
      </c>
      <c r="G668" s="190">
        <v>9000000</v>
      </c>
      <c r="H668" s="132" t="s">
        <v>239</v>
      </c>
      <c r="I668" s="127" t="str">
        <f>IFERROR(VLOOKUP(H668,[9]Listas!$B$124:$C$141,2,FALSE),"")</f>
        <v>Recursos del Balance - Propios</v>
      </c>
      <c r="J668" s="20" t="s">
        <v>67</v>
      </c>
      <c r="K668" s="132"/>
      <c r="L668" s="132"/>
      <c r="M668" s="131" t="str">
        <f t="shared" si="33"/>
        <v>INV-43203-3</v>
      </c>
      <c r="N668" s="132" t="s">
        <v>1243</v>
      </c>
      <c r="O668" s="132" t="s">
        <v>1263</v>
      </c>
      <c r="P668" s="191" t="s">
        <v>66</v>
      </c>
      <c r="Q668" s="191" t="s">
        <v>66</v>
      </c>
      <c r="R668" s="132">
        <v>2</v>
      </c>
      <c r="S668" s="191" t="s">
        <v>47</v>
      </c>
      <c r="T668" s="191" t="s">
        <v>186</v>
      </c>
      <c r="U668" s="190">
        <f>+G668</f>
        <v>9000000</v>
      </c>
      <c r="V668" s="190">
        <f t="shared" si="34"/>
        <v>9000000</v>
      </c>
      <c r="W668" s="108" t="s">
        <v>49</v>
      </c>
      <c r="X668" s="108" t="s">
        <v>50</v>
      </c>
      <c r="Y668" s="132" t="s">
        <v>51</v>
      </c>
      <c r="Z668" s="132" t="s">
        <v>52</v>
      </c>
      <c r="AA668" s="136" t="s">
        <v>53</v>
      </c>
      <c r="AB668" s="132" t="s">
        <v>112</v>
      </c>
      <c r="AC668" s="132" t="s">
        <v>55</v>
      </c>
      <c r="AD668" s="192" t="s">
        <v>49</v>
      </c>
      <c r="AE668" s="192" t="s">
        <v>46</v>
      </c>
      <c r="AF668" s="113" t="s">
        <v>56</v>
      </c>
      <c r="AG668" s="113" t="s">
        <v>57</v>
      </c>
      <c r="AH668" s="113" t="s">
        <v>58</v>
      </c>
      <c r="AI668" s="113" t="s">
        <v>59</v>
      </c>
      <c r="AJ668" s="113" t="s">
        <v>60</v>
      </c>
      <c r="AK668" s="113" t="s">
        <v>61</v>
      </c>
    </row>
    <row r="669" spans="1:37" s="102" customFormat="1" ht="88.5" hidden="1" customHeight="1">
      <c r="A669" s="132">
        <v>43203</v>
      </c>
      <c r="B669" s="127" t="str">
        <f>IFERROR(VLOOKUP(A669,[9]Listas!$A$91:$B$107,2,FALSE),"")</f>
        <v>CONSTRUCCIÓN Y ADQUISICIÓN DE NUEVAS INSTALACIONES</v>
      </c>
      <c r="C669" s="132" t="s">
        <v>1484</v>
      </c>
      <c r="D669" s="132" t="s">
        <v>42</v>
      </c>
      <c r="E669" s="132" t="s">
        <v>43</v>
      </c>
      <c r="F669" s="132" t="s">
        <v>1432</v>
      </c>
      <c r="G669" s="190">
        <v>10000000</v>
      </c>
      <c r="H669" s="132" t="s">
        <v>239</v>
      </c>
      <c r="I669" s="127" t="str">
        <f>IFERROR(VLOOKUP(H669,[9]Listas!$B$124:$C$141,2,FALSE),"")</f>
        <v>Recursos del Balance - Propios</v>
      </c>
      <c r="J669" s="20" t="s">
        <v>72</v>
      </c>
      <c r="K669" s="132"/>
      <c r="L669" s="132"/>
      <c r="M669" s="131" t="str">
        <f t="shared" si="33"/>
        <v>INV-43203-4</v>
      </c>
      <c r="N669" s="132" t="s">
        <v>84</v>
      </c>
      <c r="O669" s="132" t="s">
        <v>1485</v>
      </c>
      <c r="P669" s="191" t="s">
        <v>90</v>
      </c>
      <c r="Q669" s="191" t="s">
        <v>90</v>
      </c>
      <c r="R669" s="132">
        <v>2</v>
      </c>
      <c r="S669" s="191" t="s">
        <v>47</v>
      </c>
      <c r="T669" s="191" t="s">
        <v>186</v>
      </c>
      <c r="U669" s="190">
        <f>+G669</f>
        <v>10000000</v>
      </c>
      <c r="V669" s="190">
        <f t="shared" si="34"/>
        <v>10000000</v>
      </c>
      <c r="W669" s="108" t="s">
        <v>49</v>
      </c>
      <c r="X669" s="108" t="s">
        <v>50</v>
      </c>
      <c r="Y669" s="132" t="s">
        <v>51</v>
      </c>
      <c r="Z669" s="132" t="s">
        <v>52</v>
      </c>
      <c r="AA669" s="136" t="s">
        <v>53</v>
      </c>
      <c r="AB669" s="132" t="s">
        <v>112</v>
      </c>
      <c r="AC669" s="132" t="s">
        <v>55</v>
      </c>
      <c r="AD669" s="192" t="s">
        <v>49</v>
      </c>
      <c r="AE669" s="192" t="s">
        <v>46</v>
      </c>
      <c r="AF669" s="113" t="s">
        <v>56</v>
      </c>
      <c r="AG669" s="113" t="s">
        <v>57</v>
      </c>
      <c r="AH669" s="113" t="s">
        <v>58</v>
      </c>
      <c r="AI669" s="113" t="s">
        <v>59</v>
      </c>
      <c r="AJ669" s="113" t="s">
        <v>60</v>
      </c>
      <c r="AK669" s="113" t="s">
        <v>61</v>
      </c>
    </row>
    <row r="670" spans="1:37" s="102" customFormat="1" ht="86.25" hidden="1" customHeight="1">
      <c r="A670" s="132">
        <v>43203</v>
      </c>
      <c r="B670" s="127" t="str">
        <f>IFERROR(VLOOKUP(A670,[9]Listas!$A$91:$B$107,2,FALSE),"")</f>
        <v>CONSTRUCCIÓN Y ADQUISICIÓN DE NUEVAS INSTALACIONES</v>
      </c>
      <c r="C670" s="132" t="s">
        <v>1484</v>
      </c>
      <c r="D670" s="132" t="s">
        <v>42</v>
      </c>
      <c r="E670" s="132" t="s">
        <v>43</v>
      </c>
      <c r="F670" s="132" t="s">
        <v>796</v>
      </c>
      <c r="G670" s="190">
        <v>55308136</v>
      </c>
      <c r="H670" s="132" t="s">
        <v>239</v>
      </c>
      <c r="I670" s="127" t="str">
        <f>IFERROR(VLOOKUP(H670,[9]Listas!$B$124:$C$141,2,FALSE),"")</f>
        <v>Recursos del Balance - Propios</v>
      </c>
      <c r="J670" s="20">
        <v>5</v>
      </c>
      <c r="K670" s="132"/>
      <c r="L670" s="132"/>
      <c r="M670" s="131" t="str">
        <f t="shared" si="33"/>
        <v>INV-43203-5</v>
      </c>
      <c r="N670" s="132" t="s">
        <v>84</v>
      </c>
      <c r="O670" s="132" t="s">
        <v>1486</v>
      </c>
      <c r="P670" s="108" t="s">
        <v>227</v>
      </c>
      <c r="Q670" s="108" t="s">
        <v>227</v>
      </c>
      <c r="R670" s="132">
        <v>1</v>
      </c>
      <c r="S670" s="191" t="s">
        <v>47</v>
      </c>
      <c r="T670" s="191" t="s">
        <v>186</v>
      </c>
      <c r="U670" s="190">
        <f>+G670</f>
        <v>55308136</v>
      </c>
      <c r="V670" s="190">
        <f t="shared" si="34"/>
        <v>55308136</v>
      </c>
      <c r="W670" s="108" t="s">
        <v>49</v>
      </c>
      <c r="X670" s="108" t="s">
        <v>50</v>
      </c>
      <c r="Y670" s="132" t="s">
        <v>51</v>
      </c>
      <c r="Z670" s="132" t="s">
        <v>52</v>
      </c>
      <c r="AA670" s="136" t="s">
        <v>53</v>
      </c>
      <c r="AB670" s="132" t="s">
        <v>112</v>
      </c>
      <c r="AC670" s="132" t="s">
        <v>55</v>
      </c>
      <c r="AD670" s="192" t="s">
        <v>49</v>
      </c>
      <c r="AE670" s="192" t="s">
        <v>46</v>
      </c>
      <c r="AF670" s="113" t="s">
        <v>56</v>
      </c>
      <c r="AG670" s="113" t="s">
        <v>57</v>
      </c>
      <c r="AH670" s="113" t="s">
        <v>58</v>
      </c>
      <c r="AI670" s="113" t="s">
        <v>59</v>
      </c>
      <c r="AJ670" s="113" t="s">
        <v>60</v>
      </c>
      <c r="AK670" s="113" t="s">
        <v>61</v>
      </c>
    </row>
    <row r="671" spans="1:37" s="102" customFormat="1" ht="93.75" hidden="1" customHeight="1">
      <c r="A671" s="132">
        <v>43203</v>
      </c>
      <c r="B671" s="132" t="str">
        <f>IFERROR(VLOOKUP(A671,[9]Listas!$A$91:$B$107,2,FALSE),"")</f>
        <v>CONSTRUCCIÓN Y ADQUISICIÓN DE NUEVAS INSTALACIONES</v>
      </c>
      <c r="C671" s="132" t="s">
        <v>1484</v>
      </c>
      <c r="D671" s="132" t="s">
        <v>42</v>
      </c>
      <c r="E671" s="132" t="s">
        <v>43</v>
      </c>
      <c r="F671" s="132" t="s">
        <v>1433</v>
      </c>
      <c r="G671" s="190">
        <v>150000000</v>
      </c>
      <c r="H671" s="132" t="s">
        <v>239</v>
      </c>
      <c r="I671" s="127" t="str">
        <f>IFERROR(VLOOKUP(H671,[9]Listas!$B$124:$C$141,2,FALSE),"")</f>
        <v>Recursos del Balance - Propios</v>
      </c>
      <c r="J671" s="20">
        <v>6</v>
      </c>
      <c r="K671" s="132"/>
      <c r="L671" s="132"/>
      <c r="M671" s="105" t="str">
        <f t="shared" si="33"/>
        <v>INV-43203-6</v>
      </c>
      <c r="N671" s="132" t="s">
        <v>84</v>
      </c>
      <c r="O671" s="132" t="s">
        <v>1487</v>
      </c>
      <c r="P671" s="108" t="s">
        <v>341</v>
      </c>
      <c r="Q671" s="108" t="s">
        <v>341</v>
      </c>
      <c r="R671" s="132">
        <v>1</v>
      </c>
      <c r="S671" s="191" t="s">
        <v>47</v>
      </c>
      <c r="T671" s="191" t="s">
        <v>186</v>
      </c>
      <c r="U671" s="190">
        <f>+G671</f>
        <v>150000000</v>
      </c>
      <c r="V671" s="190">
        <f t="shared" si="34"/>
        <v>150000000</v>
      </c>
      <c r="W671" s="108" t="s">
        <v>49</v>
      </c>
      <c r="X671" s="108" t="s">
        <v>50</v>
      </c>
      <c r="Y671" s="132" t="s">
        <v>51</v>
      </c>
      <c r="Z671" s="132" t="s">
        <v>52</v>
      </c>
      <c r="AA671" s="136" t="s">
        <v>53</v>
      </c>
      <c r="AB671" s="132" t="s">
        <v>112</v>
      </c>
      <c r="AC671" s="132" t="s">
        <v>55</v>
      </c>
      <c r="AD671" s="192" t="s">
        <v>49</v>
      </c>
      <c r="AE671" s="192" t="s">
        <v>46</v>
      </c>
      <c r="AF671" s="113" t="s">
        <v>56</v>
      </c>
      <c r="AG671" s="113" t="s">
        <v>57</v>
      </c>
      <c r="AH671" s="113" t="s">
        <v>58</v>
      </c>
      <c r="AI671" s="113" t="s">
        <v>59</v>
      </c>
      <c r="AJ671" s="113" t="s">
        <v>60</v>
      </c>
      <c r="AK671" s="113" t="s">
        <v>61</v>
      </c>
    </row>
    <row r="672" spans="1:37" s="102" customFormat="1" ht="85.5" hidden="1" customHeight="1">
      <c r="A672" s="132">
        <v>43203</v>
      </c>
      <c r="B672" s="132" t="str">
        <f>IFERROR(VLOOKUP(A672,[9]Listas!$A$91:$B$107,2,FALSE),"")</f>
        <v>CONSTRUCCIÓN Y ADQUISICIÓN DE NUEVAS INSTALACIONES</v>
      </c>
      <c r="C672" s="132" t="s">
        <v>1484</v>
      </c>
      <c r="D672" s="132" t="s">
        <v>42</v>
      </c>
      <c r="E672" s="132" t="s">
        <v>43</v>
      </c>
      <c r="F672" s="132" t="s">
        <v>1432</v>
      </c>
      <c r="G672" s="190">
        <v>7962800000</v>
      </c>
      <c r="H672" s="132">
        <v>10.06</v>
      </c>
      <c r="I672" s="132" t="s">
        <v>1434</v>
      </c>
      <c r="J672" s="20">
        <v>7</v>
      </c>
      <c r="K672" s="132"/>
      <c r="L672" s="132"/>
      <c r="M672" s="105" t="str">
        <f t="shared" si="33"/>
        <v>INV-43203-7</v>
      </c>
      <c r="N672" s="193">
        <v>95121900</v>
      </c>
      <c r="O672" s="132" t="s">
        <v>1435</v>
      </c>
      <c r="P672" s="108" t="s">
        <v>232</v>
      </c>
      <c r="Q672" s="108" t="s">
        <v>232</v>
      </c>
      <c r="R672" s="132">
        <v>1</v>
      </c>
      <c r="S672" s="191" t="s">
        <v>47</v>
      </c>
      <c r="T672" s="191" t="s">
        <v>186</v>
      </c>
      <c r="U672" s="190">
        <f>+G672</f>
        <v>7962800000</v>
      </c>
      <c r="V672" s="190">
        <f t="shared" si="34"/>
        <v>7962800000</v>
      </c>
      <c r="W672" s="108" t="s">
        <v>49</v>
      </c>
      <c r="X672" s="108" t="s">
        <v>50</v>
      </c>
      <c r="Y672" s="132" t="s">
        <v>51</v>
      </c>
      <c r="Z672" s="132" t="s">
        <v>52</v>
      </c>
      <c r="AA672" s="136" t="s">
        <v>53</v>
      </c>
      <c r="AB672" s="132" t="s">
        <v>112</v>
      </c>
      <c r="AC672" s="132" t="s">
        <v>55</v>
      </c>
      <c r="AD672" s="192" t="s">
        <v>49</v>
      </c>
      <c r="AE672" s="192" t="s">
        <v>46</v>
      </c>
      <c r="AF672" s="113" t="s">
        <v>56</v>
      </c>
      <c r="AG672" s="113" t="s">
        <v>57</v>
      </c>
      <c r="AH672" s="113" t="s">
        <v>58</v>
      </c>
      <c r="AI672" s="113" t="s">
        <v>59</v>
      </c>
      <c r="AJ672" s="113" t="s">
        <v>60</v>
      </c>
      <c r="AK672" s="113" t="s">
        <v>61</v>
      </c>
    </row>
    <row r="673" spans="1:37" s="102" customFormat="1" ht="71.25" hidden="1" customHeight="1">
      <c r="A673" s="132">
        <v>43203</v>
      </c>
      <c r="B673" s="127" t="str">
        <f>IFERROR(VLOOKUP(A673,[9]Listas!$A$91:$B$107,2,FALSE),"")</f>
        <v>CONSTRUCCIÓN Y ADQUISICIÓN DE NUEVAS INSTALACIONES</v>
      </c>
      <c r="C673" s="132" t="s">
        <v>1240</v>
      </c>
      <c r="D673" s="132" t="s">
        <v>42</v>
      </c>
      <c r="E673" s="132" t="s">
        <v>43</v>
      </c>
      <c r="F673" s="132" t="s">
        <v>62</v>
      </c>
      <c r="G673" s="190">
        <v>41691431</v>
      </c>
      <c r="H673" s="132" t="s">
        <v>239</v>
      </c>
      <c r="I673" s="127" t="str">
        <f>IFERROR(VLOOKUP(H673,[9]Listas!$B$124:$C$141,2,FALSE),"")</f>
        <v>Recursos del Balance - Propios</v>
      </c>
      <c r="J673" s="20" t="s">
        <v>76</v>
      </c>
      <c r="K673" s="132"/>
      <c r="L673" s="132"/>
      <c r="M673" s="105" t="str">
        <f t="shared" si="33"/>
        <v>INV-43203-8</v>
      </c>
      <c r="N673" s="132" t="s">
        <v>1241</v>
      </c>
      <c r="O673" s="132" t="s">
        <v>1488</v>
      </c>
      <c r="P673" s="108" t="s">
        <v>227</v>
      </c>
      <c r="Q673" s="108" t="s">
        <v>227</v>
      </c>
      <c r="R673" s="132">
        <v>2</v>
      </c>
      <c r="S673" s="191" t="s">
        <v>47</v>
      </c>
      <c r="T673" s="191" t="s">
        <v>186</v>
      </c>
      <c r="U673" s="190">
        <f>+G673</f>
        <v>41691431</v>
      </c>
      <c r="V673" s="190">
        <f t="shared" si="34"/>
        <v>41691431</v>
      </c>
      <c r="W673" s="108" t="s">
        <v>49</v>
      </c>
      <c r="X673" s="108" t="s">
        <v>50</v>
      </c>
      <c r="Y673" s="132" t="s">
        <v>51</v>
      </c>
      <c r="Z673" s="132" t="s">
        <v>52</v>
      </c>
      <c r="AA673" s="136" t="s">
        <v>53</v>
      </c>
      <c r="AB673" s="132" t="s">
        <v>112</v>
      </c>
      <c r="AC673" s="132" t="s">
        <v>55</v>
      </c>
      <c r="AD673" s="192" t="s">
        <v>49</v>
      </c>
      <c r="AE673" s="192" t="s">
        <v>46</v>
      </c>
      <c r="AF673" s="113" t="s">
        <v>56</v>
      </c>
      <c r="AG673" s="113" t="s">
        <v>57</v>
      </c>
      <c r="AH673" s="113" t="s">
        <v>58</v>
      </c>
      <c r="AI673" s="113" t="s">
        <v>59</v>
      </c>
      <c r="AJ673" s="113" t="s">
        <v>60</v>
      </c>
      <c r="AK673" s="113" t="s">
        <v>61</v>
      </c>
    </row>
    <row r="674" spans="1:37" s="102" customFormat="1" ht="71.25" hidden="1" customHeight="1">
      <c r="A674" s="132">
        <v>43203</v>
      </c>
      <c r="B674" s="127" t="str">
        <f>IFERROR(VLOOKUP(A674,[9]Listas!$A$91:$B$107,2,FALSE),"")</f>
        <v>CONSTRUCCIÓN Y ADQUISICIÓN DE NUEVAS INSTALACIONES</v>
      </c>
      <c r="C674" s="132" t="s">
        <v>1240</v>
      </c>
      <c r="D674" s="132" t="s">
        <v>42</v>
      </c>
      <c r="E674" s="132" t="s">
        <v>43</v>
      </c>
      <c r="F674" s="126" t="s">
        <v>1259</v>
      </c>
      <c r="G674" s="190">
        <v>66640000</v>
      </c>
      <c r="H674" s="132" t="s">
        <v>239</v>
      </c>
      <c r="I674" s="127" t="str">
        <f>IFERROR(VLOOKUP(H674,[9]Listas!$B$124:$C$141,2,FALSE),"")</f>
        <v>Recursos del Balance - Propios</v>
      </c>
      <c r="J674" s="648" t="s">
        <v>77</v>
      </c>
      <c r="K674" s="526"/>
      <c r="L674" s="526"/>
      <c r="M674" s="421" t="str">
        <f>"INV-"&amp;A675&amp;"-"&amp;J674</f>
        <v>INV-43203-9</v>
      </c>
      <c r="N674" s="526">
        <v>72154010</v>
      </c>
      <c r="O674" s="526" t="s">
        <v>1489</v>
      </c>
      <c r="P674" s="430" t="s">
        <v>341</v>
      </c>
      <c r="Q674" s="430" t="s">
        <v>341</v>
      </c>
      <c r="R674" s="526">
        <v>4</v>
      </c>
      <c r="S674" s="759" t="s">
        <v>47</v>
      </c>
      <c r="T674" s="759" t="s">
        <v>186</v>
      </c>
      <c r="U674" s="190">
        <f>+G674</f>
        <v>66640000</v>
      </c>
      <c r="V674" s="190">
        <f t="shared" si="34"/>
        <v>66640000</v>
      </c>
      <c r="W674" s="108" t="s">
        <v>49</v>
      </c>
      <c r="X674" s="108" t="s">
        <v>50</v>
      </c>
      <c r="Y674" s="132" t="s">
        <v>51</v>
      </c>
      <c r="Z674" s="132" t="s">
        <v>52</v>
      </c>
      <c r="AA674" s="136" t="s">
        <v>53</v>
      </c>
      <c r="AB674" s="132" t="s">
        <v>112</v>
      </c>
      <c r="AC674" s="132" t="s">
        <v>55</v>
      </c>
      <c r="AD674" s="192" t="s">
        <v>49</v>
      </c>
      <c r="AE674" s="192" t="s">
        <v>46</v>
      </c>
      <c r="AF674" s="113" t="s">
        <v>56</v>
      </c>
      <c r="AG674" s="113" t="s">
        <v>57</v>
      </c>
      <c r="AH674" s="113" t="s">
        <v>58</v>
      </c>
      <c r="AI674" s="113" t="s">
        <v>59</v>
      </c>
      <c r="AJ674" s="113" t="s">
        <v>60</v>
      </c>
      <c r="AK674" s="113" t="s">
        <v>61</v>
      </c>
    </row>
    <row r="675" spans="1:37" s="102" customFormat="1" ht="71.25" hidden="1" customHeight="1">
      <c r="A675" s="132">
        <v>43203</v>
      </c>
      <c r="B675" s="127" t="str">
        <f>IFERROR(VLOOKUP(A675,[9]Listas!$A$91:$B$107,2,FALSE),"")</f>
        <v>CONSTRUCCIÓN Y ADQUISICIÓN DE NUEVAS INSTALACIONES</v>
      </c>
      <c r="C675" s="132" t="s">
        <v>1240</v>
      </c>
      <c r="D675" s="132" t="s">
        <v>42</v>
      </c>
      <c r="E675" s="132" t="s">
        <v>43</v>
      </c>
      <c r="F675" s="134" t="s">
        <v>796</v>
      </c>
      <c r="G675" s="190">
        <v>24618000</v>
      </c>
      <c r="H675" s="132" t="s">
        <v>239</v>
      </c>
      <c r="I675" s="127" t="str">
        <f>IFERROR(VLOOKUP(H675,[9]Listas!$B$124:$C$141,2,FALSE),"")</f>
        <v>Recursos del Balance - Propios</v>
      </c>
      <c r="J675" s="649"/>
      <c r="K675" s="528"/>
      <c r="L675" s="528"/>
      <c r="M675" s="423"/>
      <c r="N675" s="528"/>
      <c r="O675" s="528"/>
      <c r="P675" s="432"/>
      <c r="Q675" s="432"/>
      <c r="R675" s="528"/>
      <c r="S675" s="760"/>
      <c r="T675" s="760"/>
      <c r="U675" s="190">
        <f>+G675</f>
        <v>24618000</v>
      </c>
      <c r="V675" s="190">
        <f t="shared" si="34"/>
        <v>24618000</v>
      </c>
      <c r="W675" s="108" t="s">
        <v>49</v>
      </c>
      <c r="X675" s="108" t="s">
        <v>50</v>
      </c>
      <c r="Y675" s="132" t="s">
        <v>51</v>
      </c>
      <c r="Z675" s="132" t="s">
        <v>52</v>
      </c>
      <c r="AA675" s="136" t="s">
        <v>53</v>
      </c>
      <c r="AB675" s="132" t="s">
        <v>112</v>
      </c>
      <c r="AC675" s="132" t="s">
        <v>55</v>
      </c>
      <c r="AD675" s="192" t="s">
        <v>49</v>
      </c>
      <c r="AE675" s="192" t="s">
        <v>46</v>
      </c>
      <c r="AF675" s="113" t="s">
        <v>56</v>
      </c>
      <c r="AG675" s="113" t="s">
        <v>57</v>
      </c>
      <c r="AH675" s="113" t="s">
        <v>58</v>
      </c>
      <c r="AI675" s="113" t="s">
        <v>59</v>
      </c>
      <c r="AJ675" s="113" t="s">
        <v>60</v>
      </c>
      <c r="AK675" s="113" t="s">
        <v>61</v>
      </c>
    </row>
    <row r="676" spans="1:37" s="102" customFormat="1" ht="71.25" hidden="1" customHeight="1">
      <c r="A676" s="132">
        <v>43203</v>
      </c>
      <c r="B676" s="127" t="str">
        <f>IFERROR(VLOOKUP(A676,[9]Listas!$A$91:$B$107,2,FALSE),"")</f>
        <v>CONSTRUCCIÓN Y ADQUISICIÓN DE NUEVAS INSTALACIONES</v>
      </c>
      <c r="C676" s="132" t="s">
        <v>1240</v>
      </c>
      <c r="D676" s="132" t="s">
        <v>42</v>
      </c>
      <c r="E676" s="132" t="s">
        <v>43</v>
      </c>
      <c r="F676" s="134" t="s">
        <v>796</v>
      </c>
      <c r="G676" s="190">
        <v>7000000</v>
      </c>
      <c r="H676" s="132" t="s">
        <v>239</v>
      </c>
      <c r="I676" s="127" t="str">
        <f>IFERROR(VLOOKUP(H676,[9]Listas!$B$124:$C$141,2,FALSE),"")</f>
        <v>Recursos del Balance - Propios</v>
      </c>
      <c r="J676" s="187" t="s">
        <v>78</v>
      </c>
      <c r="K676" s="188"/>
      <c r="L676" s="188"/>
      <c r="M676" s="131" t="str">
        <f t="shared" si="33"/>
        <v>INV-43203-10</v>
      </c>
      <c r="N676" s="188" t="s">
        <v>1243</v>
      </c>
      <c r="O676" s="188" t="s">
        <v>1506</v>
      </c>
      <c r="P676" s="108" t="s">
        <v>227</v>
      </c>
      <c r="Q676" s="108" t="s">
        <v>227</v>
      </c>
      <c r="R676" s="188">
        <v>1</v>
      </c>
      <c r="S676" s="191" t="s">
        <v>47</v>
      </c>
      <c r="T676" s="191" t="s">
        <v>186</v>
      </c>
      <c r="U676" s="190">
        <f>+G676</f>
        <v>7000000</v>
      </c>
      <c r="V676" s="190">
        <f t="shared" si="34"/>
        <v>7000000</v>
      </c>
      <c r="W676" s="108" t="s">
        <v>49</v>
      </c>
      <c r="X676" s="108" t="s">
        <v>50</v>
      </c>
      <c r="Y676" s="132" t="s">
        <v>51</v>
      </c>
      <c r="Z676" s="132" t="s">
        <v>52</v>
      </c>
      <c r="AA676" s="136" t="s">
        <v>53</v>
      </c>
      <c r="AB676" s="132" t="s">
        <v>112</v>
      </c>
      <c r="AC676" s="132" t="s">
        <v>55</v>
      </c>
      <c r="AD676" s="192" t="s">
        <v>49</v>
      </c>
      <c r="AE676" s="192" t="s">
        <v>46</v>
      </c>
      <c r="AF676" s="113" t="s">
        <v>56</v>
      </c>
      <c r="AG676" s="113" t="s">
        <v>57</v>
      </c>
      <c r="AH676" s="113" t="s">
        <v>58</v>
      </c>
      <c r="AI676" s="113" t="s">
        <v>59</v>
      </c>
      <c r="AJ676" s="113" t="s">
        <v>60</v>
      </c>
      <c r="AK676" s="113" t="s">
        <v>61</v>
      </c>
    </row>
    <row r="677" spans="1:37" s="102" customFormat="1" ht="71.25" hidden="1" customHeight="1">
      <c r="A677" s="132">
        <v>43203</v>
      </c>
      <c r="B677" s="127" t="str">
        <f>IFERROR(VLOOKUP(A677,[9]Listas!$A$91:$B$107,2,FALSE),"")</f>
        <v>CONSTRUCCIÓN Y ADQUISICIÓN DE NUEVAS INSTALACIONES</v>
      </c>
      <c r="C677" s="132" t="s">
        <v>1240</v>
      </c>
      <c r="D677" s="132" t="s">
        <v>42</v>
      </c>
      <c r="E677" s="132" t="s">
        <v>43</v>
      </c>
      <c r="F677" s="134" t="s">
        <v>796</v>
      </c>
      <c r="G677" s="190">
        <v>14400000</v>
      </c>
      <c r="H677" s="132" t="s">
        <v>239</v>
      </c>
      <c r="I677" s="127" t="str">
        <f>IFERROR(VLOOKUP(H677,[9]Listas!$B$124:$C$141,2,FALSE),"")</f>
        <v>Recursos del Balance - Propios</v>
      </c>
      <c r="J677" s="187" t="s">
        <v>80</v>
      </c>
      <c r="K677" s="188"/>
      <c r="L677" s="188"/>
      <c r="M677" s="131" t="str">
        <f t="shared" si="33"/>
        <v>INV-43203-11</v>
      </c>
      <c r="N677" s="188">
        <v>80111600</v>
      </c>
      <c r="O677" s="188" t="s">
        <v>1571</v>
      </c>
      <c r="P677" s="271" t="s">
        <v>341</v>
      </c>
      <c r="Q677" s="271" t="s">
        <v>341</v>
      </c>
      <c r="R677" s="188">
        <v>4</v>
      </c>
      <c r="S677" s="191" t="s">
        <v>47</v>
      </c>
      <c r="T677" s="191" t="s">
        <v>186</v>
      </c>
      <c r="U677" s="190">
        <f>+G677</f>
        <v>14400000</v>
      </c>
      <c r="V677" s="190">
        <f t="shared" si="34"/>
        <v>14400000</v>
      </c>
      <c r="W677" s="108" t="s">
        <v>49</v>
      </c>
      <c r="X677" s="108" t="s">
        <v>50</v>
      </c>
      <c r="Y677" s="132" t="s">
        <v>51</v>
      </c>
      <c r="Z677" s="132" t="s">
        <v>52</v>
      </c>
      <c r="AA677" s="136" t="s">
        <v>53</v>
      </c>
      <c r="AB677" s="132" t="s">
        <v>774</v>
      </c>
      <c r="AC677" s="132" t="s">
        <v>55</v>
      </c>
      <c r="AD677" s="192" t="s">
        <v>49</v>
      </c>
      <c r="AE677" s="192" t="s">
        <v>46</v>
      </c>
      <c r="AF677" s="113" t="s">
        <v>56</v>
      </c>
      <c r="AG677" s="113" t="s">
        <v>57</v>
      </c>
      <c r="AH677" s="113" t="s">
        <v>58</v>
      </c>
      <c r="AI677" s="113" t="s">
        <v>59</v>
      </c>
      <c r="AJ677" s="113" t="s">
        <v>60</v>
      </c>
      <c r="AK677" s="113" t="s">
        <v>61</v>
      </c>
    </row>
    <row r="678" spans="1:37" s="102" customFormat="1" ht="71.25" hidden="1" customHeight="1">
      <c r="A678" s="132">
        <v>43203</v>
      </c>
      <c r="B678" s="127" t="str">
        <f>IFERROR(VLOOKUP(A678,[9]Listas!$A$91:$B$107,2,FALSE),"")</f>
        <v>CONSTRUCCIÓN Y ADQUISICIÓN DE NUEVAS INSTALACIONES</v>
      </c>
      <c r="C678" s="132" t="s">
        <v>1240</v>
      </c>
      <c r="D678" s="132" t="s">
        <v>42</v>
      </c>
      <c r="E678" s="132" t="s">
        <v>43</v>
      </c>
      <c r="F678" s="134" t="s">
        <v>796</v>
      </c>
      <c r="G678" s="190">
        <v>24840000</v>
      </c>
      <c r="H678" s="132" t="s">
        <v>239</v>
      </c>
      <c r="I678" s="127" t="str">
        <f>IFERROR(VLOOKUP(H678,[9]Listas!$B$124:$C$141,2,FALSE),"")</f>
        <v>Recursos del Balance - Propios</v>
      </c>
      <c r="J678" s="187" t="s">
        <v>98</v>
      </c>
      <c r="K678" s="188" t="s">
        <v>46</v>
      </c>
      <c r="L678" s="188"/>
      <c r="M678" s="131" t="str">
        <f t="shared" si="33"/>
        <v>INV-43203-12</v>
      </c>
      <c r="N678" s="188">
        <v>80111600</v>
      </c>
      <c r="O678" s="188" t="s">
        <v>1632</v>
      </c>
      <c r="P678" s="271" t="s">
        <v>232</v>
      </c>
      <c r="Q678" s="271" t="s">
        <v>232</v>
      </c>
      <c r="R678" s="188">
        <v>4</v>
      </c>
      <c r="S678" s="191" t="s">
        <v>47</v>
      </c>
      <c r="T678" s="191" t="s">
        <v>186</v>
      </c>
      <c r="U678" s="190">
        <f>+G678</f>
        <v>24840000</v>
      </c>
      <c r="V678" s="190">
        <f t="shared" si="34"/>
        <v>24840000</v>
      </c>
      <c r="W678" s="108" t="s">
        <v>49</v>
      </c>
      <c r="X678" s="108" t="s">
        <v>50</v>
      </c>
      <c r="Y678" s="132" t="s">
        <v>51</v>
      </c>
      <c r="Z678" s="132" t="s">
        <v>52</v>
      </c>
      <c r="AA678" s="136" t="s">
        <v>53</v>
      </c>
      <c r="AB678" s="132" t="s">
        <v>774</v>
      </c>
      <c r="AC678" s="132" t="s">
        <v>55</v>
      </c>
      <c r="AD678" s="192" t="s">
        <v>49</v>
      </c>
      <c r="AE678" s="192" t="s">
        <v>46</v>
      </c>
      <c r="AF678" s="113" t="s">
        <v>56</v>
      </c>
      <c r="AG678" s="113" t="s">
        <v>57</v>
      </c>
      <c r="AH678" s="113" t="s">
        <v>58</v>
      </c>
      <c r="AI678" s="113" t="s">
        <v>59</v>
      </c>
      <c r="AJ678" s="113" t="s">
        <v>60</v>
      </c>
      <c r="AK678" s="113" t="s">
        <v>61</v>
      </c>
    </row>
    <row r="679" spans="1:37" s="102" customFormat="1" ht="47.1" hidden="1" customHeight="1">
      <c r="A679" s="99">
        <v>43104</v>
      </c>
      <c r="B679" s="97" t="s">
        <v>1622</v>
      </c>
      <c r="C679" s="309" t="s">
        <v>1250</v>
      </c>
      <c r="D679" s="132" t="s">
        <v>1251</v>
      </c>
      <c r="E679" s="132" t="s">
        <v>1618</v>
      </c>
      <c r="F679" s="132" t="s">
        <v>1619</v>
      </c>
      <c r="G679" s="319">
        <v>3276000</v>
      </c>
      <c r="H679" s="132">
        <v>10.02</v>
      </c>
      <c r="I679" s="318" t="s">
        <v>1278</v>
      </c>
      <c r="J679" s="132">
        <v>1</v>
      </c>
      <c r="K679" s="132" t="s">
        <v>49</v>
      </c>
      <c r="L679" s="132"/>
      <c r="M679" s="131" t="s">
        <v>1623</v>
      </c>
      <c r="N679" s="132">
        <v>80111600</v>
      </c>
      <c r="O679" s="195" t="s">
        <v>1253</v>
      </c>
      <c r="P679" s="320" t="s">
        <v>71</v>
      </c>
      <c r="Q679" s="320" t="s">
        <v>66</v>
      </c>
      <c r="R679" s="132">
        <v>8</v>
      </c>
      <c r="S679" s="191" t="s">
        <v>47</v>
      </c>
      <c r="T679" s="191" t="s">
        <v>186</v>
      </c>
      <c r="U679" s="319">
        <v>3276000</v>
      </c>
      <c r="V679" s="319">
        <v>3276000</v>
      </c>
      <c r="W679" s="191" t="s">
        <v>49</v>
      </c>
      <c r="X679" s="191" t="s">
        <v>50</v>
      </c>
      <c r="Y679" s="132" t="s">
        <v>1620</v>
      </c>
      <c r="Z679" s="132" t="s">
        <v>52</v>
      </c>
      <c r="AA679" s="136" t="s">
        <v>1254</v>
      </c>
      <c r="AB679" s="132" t="s">
        <v>1255</v>
      </c>
      <c r="AC679" s="132" t="s">
        <v>55</v>
      </c>
      <c r="AD679" s="192" t="s">
        <v>49</v>
      </c>
      <c r="AE679" s="192" t="s">
        <v>46</v>
      </c>
      <c r="AF679" s="113" t="s">
        <v>59</v>
      </c>
      <c r="AG679" s="113"/>
      <c r="AH679" s="113"/>
      <c r="AI679" s="113" t="s">
        <v>59</v>
      </c>
      <c r="AJ679" s="113"/>
      <c r="AK679" s="113"/>
    </row>
    <row r="680" spans="1:37" s="102" customFormat="1" ht="47.1" hidden="1" customHeight="1">
      <c r="A680" s="99">
        <v>43104</v>
      </c>
      <c r="B680" s="97" t="s">
        <v>1622</v>
      </c>
      <c r="C680" s="309" t="s">
        <v>1250</v>
      </c>
      <c r="D680" s="132" t="s">
        <v>1251</v>
      </c>
      <c r="E680" s="132" t="s">
        <v>1618</v>
      </c>
      <c r="F680" s="132" t="s">
        <v>1619</v>
      </c>
      <c r="G680" s="319">
        <v>21840000</v>
      </c>
      <c r="H680" s="132">
        <v>10.02</v>
      </c>
      <c r="I680" s="318" t="s">
        <v>1278</v>
      </c>
      <c r="J680" s="132">
        <v>2</v>
      </c>
      <c r="K680" s="132" t="s">
        <v>49</v>
      </c>
      <c r="L680" s="132"/>
      <c r="M680" s="131" t="s">
        <v>1624</v>
      </c>
      <c r="N680" s="132">
        <v>80111600</v>
      </c>
      <c r="O680" s="195" t="s">
        <v>1253</v>
      </c>
      <c r="P680" s="191" t="s">
        <v>71</v>
      </c>
      <c r="Q680" s="191" t="s">
        <v>66</v>
      </c>
      <c r="R680" s="132">
        <v>8</v>
      </c>
      <c r="S680" s="191" t="s">
        <v>47</v>
      </c>
      <c r="T680" s="191" t="s">
        <v>186</v>
      </c>
      <c r="U680" s="319">
        <v>21840000</v>
      </c>
      <c r="V680" s="319">
        <v>21840000</v>
      </c>
      <c r="W680" s="191" t="s">
        <v>49</v>
      </c>
      <c r="X680" s="191" t="s">
        <v>50</v>
      </c>
      <c r="Y680" s="132" t="s">
        <v>1620</v>
      </c>
      <c r="Z680" s="132" t="s">
        <v>52</v>
      </c>
      <c r="AA680" s="136" t="s">
        <v>1254</v>
      </c>
      <c r="AB680" s="132" t="s">
        <v>1255</v>
      </c>
      <c r="AC680" s="132" t="s">
        <v>55</v>
      </c>
      <c r="AD680" s="192" t="s">
        <v>49</v>
      </c>
      <c r="AE680" s="192" t="s">
        <v>46</v>
      </c>
      <c r="AF680" s="113" t="s">
        <v>59</v>
      </c>
      <c r="AG680" s="113"/>
      <c r="AH680" s="113"/>
      <c r="AI680" s="113" t="s">
        <v>59</v>
      </c>
      <c r="AJ680" s="113"/>
      <c r="AK680" s="113"/>
    </row>
    <row r="681" spans="1:37" s="102" customFormat="1" ht="47.1" hidden="1" customHeight="1">
      <c r="A681" s="99">
        <v>43104</v>
      </c>
      <c r="B681" s="97" t="s">
        <v>1622</v>
      </c>
      <c r="C681" s="309" t="s">
        <v>1250</v>
      </c>
      <c r="D681" s="132" t="s">
        <v>1251</v>
      </c>
      <c r="E681" s="132" t="s">
        <v>1618</v>
      </c>
      <c r="F681" s="132" t="s">
        <v>1619</v>
      </c>
      <c r="G681" s="319">
        <v>56320000</v>
      </c>
      <c r="H681" s="132">
        <v>10.02</v>
      </c>
      <c r="I681" s="318" t="s">
        <v>1278</v>
      </c>
      <c r="J681" s="132">
        <v>3</v>
      </c>
      <c r="K681" s="132" t="s">
        <v>49</v>
      </c>
      <c r="L681" s="132"/>
      <c r="M681" s="131" t="s">
        <v>1625</v>
      </c>
      <c r="N681" s="132">
        <v>81112005</v>
      </c>
      <c r="O681" s="195" t="s">
        <v>1256</v>
      </c>
      <c r="P681" s="191" t="s">
        <v>227</v>
      </c>
      <c r="Q681" s="191" t="s">
        <v>341</v>
      </c>
      <c r="R681" s="132">
        <v>3</v>
      </c>
      <c r="S681" s="191" t="s">
        <v>47</v>
      </c>
      <c r="T681" s="191" t="s">
        <v>186</v>
      </c>
      <c r="U681" s="319">
        <v>56320000</v>
      </c>
      <c r="V681" s="319">
        <v>56320000</v>
      </c>
      <c r="W681" s="191" t="s">
        <v>49</v>
      </c>
      <c r="X681" s="191" t="s">
        <v>50</v>
      </c>
      <c r="Y681" s="132" t="s">
        <v>1620</v>
      </c>
      <c r="Z681" s="132" t="s">
        <v>52</v>
      </c>
      <c r="AA681" s="136" t="s">
        <v>1254</v>
      </c>
      <c r="AB681" s="132" t="s">
        <v>1255</v>
      </c>
      <c r="AC681" s="132" t="s">
        <v>55</v>
      </c>
      <c r="AD681" s="192" t="s">
        <v>49</v>
      </c>
      <c r="AE681" s="192" t="s">
        <v>46</v>
      </c>
      <c r="AF681" s="113" t="s">
        <v>59</v>
      </c>
      <c r="AG681" s="113"/>
      <c r="AH681" s="113"/>
      <c r="AI681" s="113" t="s">
        <v>59</v>
      </c>
      <c r="AJ681" s="113"/>
      <c r="AK681" s="113"/>
    </row>
    <row r="682" spans="1:37" s="102" customFormat="1" ht="47.1" hidden="1" customHeight="1">
      <c r="A682" s="99">
        <v>43104</v>
      </c>
      <c r="B682" s="97" t="s">
        <v>1622</v>
      </c>
      <c r="C682" s="309" t="s">
        <v>1250</v>
      </c>
      <c r="D682" s="132" t="s">
        <v>1251</v>
      </c>
      <c r="E682" s="132" t="s">
        <v>1618</v>
      </c>
      <c r="F682" s="132" t="s">
        <v>1619</v>
      </c>
      <c r="G682" s="319">
        <v>18564000</v>
      </c>
      <c r="H682" s="132">
        <v>10.02</v>
      </c>
      <c r="I682" s="318" t="s">
        <v>1278</v>
      </c>
      <c r="J682" s="132">
        <v>4</v>
      </c>
      <c r="K682" s="132" t="s">
        <v>46</v>
      </c>
      <c r="L682" s="132"/>
      <c r="M682" s="131" t="s">
        <v>1626</v>
      </c>
      <c r="N682" s="338">
        <v>81112000</v>
      </c>
      <c r="O682" s="195" t="s">
        <v>1621</v>
      </c>
      <c r="P682" s="191" t="s">
        <v>232</v>
      </c>
      <c r="Q682" s="191" t="s">
        <v>232</v>
      </c>
      <c r="R682" s="132">
        <v>3</v>
      </c>
      <c r="S682" s="191" t="s">
        <v>47</v>
      </c>
      <c r="T682" s="191" t="s">
        <v>186</v>
      </c>
      <c r="U682" s="319">
        <v>18564000</v>
      </c>
      <c r="V682" s="319">
        <v>18564000</v>
      </c>
      <c r="W682" s="191" t="s">
        <v>49</v>
      </c>
      <c r="X682" s="191" t="s">
        <v>50</v>
      </c>
      <c r="Y682" s="132" t="s">
        <v>1620</v>
      </c>
      <c r="Z682" s="132" t="s">
        <v>52</v>
      </c>
      <c r="AA682" s="136" t="s">
        <v>1254</v>
      </c>
      <c r="AB682" s="132" t="s">
        <v>1255</v>
      </c>
      <c r="AC682" s="132" t="s">
        <v>55</v>
      </c>
      <c r="AD682" s="192" t="s">
        <v>49</v>
      </c>
      <c r="AE682" s="192" t="s">
        <v>46</v>
      </c>
      <c r="AF682" s="113" t="s">
        <v>59</v>
      </c>
      <c r="AG682" s="113"/>
      <c r="AH682" s="113"/>
      <c r="AI682" s="113" t="s">
        <v>59</v>
      </c>
      <c r="AJ682" s="113"/>
      <c r="AK682" s="113"/>
    </row>
    <row r="683" spans="1:37" s="368" customFormat="1" ht="52.9" hidden="1" customHeight="1">
      <c r="A683" s="356">
        <v>44104</v>
      </c>
      <c r="B683" s="372" t="s">
        <v>1713</v>
      </c>
      <c r="C683" s="356" t="s">
        <v>1699</v>
      </c>
      <c r="D683" s="356" t="s">
        <v>1700</v>
      </c>
      <c r="E683" s="358" t="s">
        <v>1701</v>
      </c>
      <c r="F683" s="358" t="s">
        <v>1702</v>
      </c>
      <c r="G683" s="379">
        <v>341196680</v>
      </c>
      <c r="H683" s="356">
        <v>20.04</v>
      </c>
      <c r="I683" s="357" t="str">
        <f>IFERROR(VLOOKUP(H683,[10]Listas!$B$124:$C$142,2,FALSE),"")</f>
        <v>Recursos Propios - Aportes de Otras Entidades</v>
      </c>
      <c r="J683" s="356">
        <v>1</v>
      </c>
      <c r="K683" s="356" t="s">
        <v>46</v>
      </c>
      <c r="L683" s="356"/>
      <c r="M683" s="360" t="str">
        <f>"INV-"&amp;A683&amp;"-"&amp;J683</f>
        <v>INV-44104-1</v>
      </c>
      <c r="N683" s="356" t="s">
        <v>327</v>
      </c>
      <c r="O683" s="361" t="s">
        <v>1703</v>
      </c>
      <c r="P683" s="362" t="s">
        <v>108</v>
      </c>
      <c r="Q683" s="362" t="s">
        <v>108</v>
      </c>
      <c r="R683" s="356">
        <v>3</v>
      </c>
      <c r="S683" s="362" t="s">
        <v>47</v>
      </c>
      <c r="T683" s="373" t="s">
        <v>48</v>
      </c>
      <c r="U683" s="363">
        <v>341196680</v>
      </c>
      <c r="V683" s="364">
        <v>341196680</v>
      </c>
      <c r="W683" s="362" t="s">
        <v>49</v>
      </c>
      <c r="X683" s="362" t="s">
        <v>50</v>
      </c>
      <c r="Y683" s="67" t="s">
        <v>1271</v>
      </c>
      <c r="Z683" s="356" t="s">
        <v>323</v>
      </c>
      <c r="AA683" s="365" t="s">
        <v>1720</v>
      </c>
      <c r="AB683" s="356">
        <v>6015941894</v>
      </c>
      <c r="AC683" s="137" t="s">
        <v>55</v>
      </c>
      <c r="AD683" s="366" t="s">
        <v>320</v>
      </c>
      <c r="AE683" s="366" t="s">
        <v>203</v>
      </c>
      <c r="AF683" s="367" t="s">
        <v>56</v>
      </c>
      <c r="AG683" s="367" t="s">
        <v>57</v>
      </c>
      <c r="AH683" s="367" t="s">
        <v>58</v>
      </c>
      <c r="AI683" s="367" t="s">
        <v>59</v>
      </c>
      <c r="AJ683" s="367" t="s">
        <v>60</v>
      </c>
      <c r="AK683" s="367" t="s">
        <v>61</v>
      </c>
    </row>
    <row r="684" spans="1:37" s="368" customFormat="1" ht="45" hidden="1">
      <c r="A684" s="356">
        <v>44104</v>
      </c>
      <c r="B684" s="372" t="s">
        <v>1713</v>
      </c>
      <c r="C684" s="358" t="s">
        <v>1704</v>
      </c>
      <c r="D684" s="356" t="s">
        <v>1700</v>
      </c>
      <c r="E684" s="358" t="s">
        <v>1701</v>
      </c>
      <c r="F684" s="358" t="s">
        <v>1705</v>
      </c>
      <c r="G684" s="379">
        <v>18000000</v>
      </c>
      <c r="H684" s="356">
        <v>20.04</v>
      </c>
      <c r="I684" s="357" t="str">
        <f>IFERROR(VLOOKUP(H684,[10]Listas!$B$124:$C$142,2,FALSE),"")</f>
        <v>Recursos Propios - Aportes de Otras Entidades</v>
      </c>
      <c r="J684" s="356">
        <v>2</v>
      </c>
      <c r="K684" s="356" t="s">
        <v>46</v>
      </c>
      <c r="L684" s="356"/>
      <c r="M684" s="360" t="str">
        <f>"INV-"&amp;A684&amp;"-"&amp;J684</f>
        <v>INV-44104-2</v>
      </c>
      <c r="N684" s="356">
        <v>80111600</v>
      </c>
      <c r="O684" s="358" t="s">
        <v>1706</v>
      </c>
      <c r="P684" s="362" t="s">
        <v>108</v>
      </c>
      <c r="Q684" s="362" t="s">
        <v>108</v>
      </c>
      <c r="R684" s="356">
        <v>3</v>
      </c>
      <c r="S684" s="362" t="s">
        <v>47</v>
      </c>
      <c r="T684" s="373" t="s">
        <v>186</v>
      </c>
      <c r="U684" s="363">
        <v>18000000</v>
      </c>
      <c r="V684" s="363">
        <v>18000000</v>
      </c>
      <c r="W684" s="362" t="s">
        <v>49</v>
      </c>
      <c r="X684" s="362" t="s">
        <v>50</v>
      </c>
      <c r="Y684" s="67" t="s">
        <v>1271</v>
      </c>
      <c r="Z684" s="356" t="s">
        <v>323</v>
      </c>
      <c r="AA684" s="365" t="s">
        <v>1720</v>
      </c>
      <c r="AB684" s="356">
        <v>6015941894</v>
      </c>
      <c r="AC684" s="137" t="s">
        <v>55</v>
      </c>
      <c r="AD684" s="366" t="s">
        <v>320</v>
      </c>
      <c r="AE684" s="366" t="s">
        <v>203</v>
      </c>
      <c r="AF684" s="367" t="s">
        <v>56</v>
      </c>
      <c r="AG684" s="367" t="s">
        <v>57</v>
      </c>
      <c r="AH684" s="367" t="s">
        <v>58</v>
      </c>
      <c r="AI684" s="367" t="s">
        <v>59</v>
      </c>
      <c r="AJ684" s="367" t="s">
        <v>60</v>
      </c>
      <c r="AK684" s="367" t="s">
        <v>61</v>
      </c>
    </row>
    <row r="685" spans="1:37" s="368" customFormat="1" ht="59.65" hidden="1" customHeight="1">
      <c r="A685" s="356">
        <v>44104</v>
      </c>
      <c r="B685" s="372" t="s">
        <v>1713</v>
      </c>
      <c r="C685" s="358" t="s">
        <v>1704</v>
      </c>
      <c r="D685" s="356" t="s">
        <v>1700</v>
      </c>
      <c r="E685" s="358" t="s">
        <v>1701</v>
      </c>
      <c r="F685" s="358" t="s">
        <v>1705</v>
      </c>
      <c r="G685" s="379">
        <v>18000000</v>
      </c>
      <c r="H685" s="356">
        <v>20.04</v>
      </c>
      <c r="I685" s="357" t="str">
        <f>IFERROR(VLOOKUP(H685,[10]Listas!$B$124:$C$142,2,FALSE),"")</f>
        <v>Recursos Propios - Aportes de Otras Entidades</v>
      </c>
      <c r="J685" s="356">
        <v>3</v>
      </c>
      <c r="K685" s="356" t="s">
        <v>46</v>
      </c>
      <c r="L685" s="356"/>
      <c r="M685" s="360" t="str">
        <f t="shared" ref="M685:M690" si="35">"INV-"&amp;A685&amp;"-"&amp;J685</f>
        <v>INV-44104-3</v>
      </c>
      <c r="N685" s="356">
        <v>80111600</v>
      </c>
      <c r="O685" s="358" t="s">
        <v>1707</v>
      </c>
      <c r="P685" s="362" t="s">
        <v>108</v>
      </c>
      <c r="Q685" s="362" t="s">
        <v>108</v>
      </c>
      <c r="R685" s="356">
        <v>3</v>
      </c>
      <c r="S685" s="362" t="s">
        <v>47</v>
      </c>
      <c r="T685" s="373" t="s">
        <v>186</v>
      </c>
      <c r="U685" s="363">
        <v>18000000</v>
      </c>
      <c r="V685" s="363">
        <v>18000000</v>
      </c>
      <c r="W685" s="362" t="s">
        <v>49</v>
      </c>
      <c r="X685" s="362" t="s">
        <v>50</v>
      </c>
      <c r="Y685" s="67" t="s">
        <v>1271</v>
      </c>
      <c r="Z685" s="356" t="s">
        <v>323</v>
      </c>
      <c r="AA685" s="365" t="s">
        <v>1720</v>
      </c>
      <c r="AB685" s="356">
        <v>6015941894</v>
      </c>
      <c r="AC685" s="137" t="s">
        <v>55</v>
      </c>
      <c r="AD685" s="366" t="s">
        <v>320</v>
      </c>
      <c r="AE685" s="366" t="s">
        <v>203</v>
      </c>
      <c r="AF685" s="367" t="s">
        <v>56</v>
      </c>
      <c r="AG685" s="367" t="s">
        <v>57</v>
      </c>
      <c r="AH685" s="367" t="s">
        <v>58</v>
      </c>
      <c r="AI685" s="367" t="s">
        <v>59</v>
      </c>
      <c r="AJ685" s="367" t="s">
        <v>60</v>
      </c>
      <c r="AK685" s="367" t="s">
        <v>61</v>
      </c>
    </row>
    <row r="686" spans="1:37" s="368" customFormat="1" ht="56.25" hidden="1">
      <c r="A686" s="356">
        <v>44104</v>
      </c>
      <c r="B686" s="372" t="s">
        <v>1713</v>
      </c>
      <c r="C686" s="358" t="s">
        <v>1704</v>
      </c>
      <c r="D686" s="356" t="s">
        <v>1700</v>
      </c>
      <c r="E686" s="358" t="s">
        <v>1701</v>
      </c>
      <c r="F686" s="358" t="s">
        <v>1705</v>
      </c>
      <c r="G686" s="359">
        <v>20800000</v>
      </c>
      <c r="H686" s="356">
        <v>20.04</v>
      </c>
      <c r="I686" s="357" t="str">
        <f>IFERROR(VLOOKUP(H686,[10]Listas!$B$124:$C$142,2,FALSE),"")</f>
        <v>Recursos Propios - Aportes de Otras Entidades</v>
      </c>
      <c r="J686" s="356">
        <v>4</v>
      </c>
      <c r="K686" s="356" t="s">
        <v>46</v>
      </c>
      <c r="L686" s="356"/>
      <c r="M686" s="360" t="str">
        <f t="shared" si="35"/>
        <v>INV-44104-4</v>
      </c>
      <c r="N686" s="356">
        <v>80111600</v>
      </c>
      <c r="O686" s="358" t="s">
        <v>1708</v>
      </c>
      <c r="P686" s="362" t="s">
        <v>108</v>
      </c>
      <c r="Q686" s="362" t="s">
        <v>108</v>
      </c>
      <c r="R686" s="356">
        <v>3</v>
      </c>
      <c r="S686" s="362" t="s">
        <v>47</v>
      </c>
      <c r="T686" s="373" t="s">
        <v>186</v>
      </c>
      <c r="U686" s="359">
        <v>20800000</v>
      </c>
      <c r="V686" s="359">
        <v>20800000</v>
      </c>
      <c r="W686" s="362" t="s">
        <v>49</v>
      </c>
      <c r="X686" s="362" t="s">
        <v>50</v>
      </c>
      <c r="Y686" s="67" t="s">
        <v>1271</v>
      </c>
      <c r="Z686" s="356" t="s">
        <v>323</v>
      </c>
      <c r="AA686" s="365" t="s">
        <v>1720</v>
      </c>
      <c r="AB686" s="356">
        <v>6015941894</v>
      </c>
      <c r="AC686" s="137" t="s">
        <v>55</v>
      </c>
      <c r="AD686" s="366" t="s">
        <v>320</v>
      </c>
      <c r="AE686" s="366" t="s">
        <v>203</v>
      </c>
      <c r="AF686" s="367" t="s">
        <v>56</v>
      </c>
      <c r="AG686" s="367" t="s">
        <v>57</v>
      </c>
      <c r="AH686" s="367" t="s">
        <v>58</v>
      </c>
      <c r="AI686" s="367" t="s">
        <v>59</v>
      </c>
      <c r="AJ686" s="367" t="s">
        <v>60</v>
      </c>
      <c r="AK686" s="367" t="s">
        <v>61</v>
      </c>
    </row>
    <row r="687" spans="1:37" s="369" customFormat="1" ht="56.25" hidden="1">
      <c r="A687" s="356">
        <v>44104</v>
      </c>
      <c r="B687" s="372" t="s">
        <v>1713</v>
      </c>
      <c r="C687" s="358" t="s">
        <v>1704</v>
      </c>
      <c r="D687" s="356" t="s">
        <v>1700</v>
      </c>
      <c r="E687" s="358" t="s">
        <v>1701</v>
      </c>
      <c r="F687" s="358" t="s">
        <v>1705</v>
      </c>
      <c r="G687" s="359">
        <v>20800000</v>
      </c>
      <c r="H687" s="356">
        <v>20.04</v>
      </c>
      <c r="I687" s="357" t="str">
        <f>IFERROR(VLOOKUP(H687,[10]Listas!$B$124:$C$142,2,FALSE),"")</f>
        <v>Recursos Propios - Aportes de Otras Entidades</v>
      </c>
      <c r="J687" s="356">
        <v>5</v>
      </c>
      <c r="K687" s="356" t="s">
        <v>46</v>
      </c>
      <c r="L687" s="356"/>
      <c r="M687" s="360" t="str">
        <f t="shared" si="35"/>
        <v>INV-44104-5</v>
      </c>
      <c r="N687" s="356">
        <v>80111600</v>
      </c>
      <c r="O687" s="358" t="s">
        <v>1709</v>
      </c>
      <c r="P687" s="362" t="s">
        <v>108</v>
      </c>
      <c r="Q687" s="362" t="s">
        <v>108</v>
      </c>
      <c r="R687" s="356">
        <v>3</v>
      </c>
      <c r="S687" s="362" t="s">
        <v>47</v>
      </c>
      <c r="T687" s="373" t="s">
        <v>186</v>
      </c>
      <c r="U687" s="359">
        <v>20800000</v>
      </c>
      <c r="V687" s="359">
        <v>20800000</v>
      </c>
      <c r="W687" s="362" t="s">
        <v>49</v>
      </c>
      <c r="X687" s="362" t="s">
        <v>50</v>
      </c>
      <c r="Y687" s="67" t="s">
        <v>1271</v>
      </c>
      <c r="Z687" s="356" t="s">
        <v>323</v>
      </c>
      <c r="AA687" s="365" t="s">
        <v>1720</v>
      </c>
      <c r="AB687" s="356">
        <v>6015941894</v>
      </c>
      <c r="AC687" s="137" t="s">
        <v>55</v>
      </c>
      <c r="AD687" s="366" t="s">
        <v>320</v>
      </c>
      <c r="AE687" s="366" t="s">
        <v>203</v>
      </c>
      <c r="AF687" s="367" t="s">
        <v>56</v>
      </c>
      <c r="AG687" s="367" t="s">
        <v>57</v>
      </c>
      <c r="AH687" s="367" t="s">
        <v>58</v>
      </c>
      <c r="AI687" s="367" t="s">
        <v>59</v>
      </c>
      <c r="AJ687" s="367" t="s">
        <v>60</v>
      </c>
      <c r="AK687" s="367" t="s">
        <v>61</v>
      </c>
    </row>
    <row r="688" spans="1:37" s="369" customFormat="1" ht="69" hidden="1" customHeight="1">
      <c r="A688" s="356">
        <v>44104</v>
      </c>
      <c r="B688" s="372" t="s">
        <v>1713</v>
      </c>
      <c r="C688" s="358" t="s">
        <v>1704</v>
      </c>
      <c r="D688" s="356" t="s">
        <v>1700</v>
      </c>
      <c r="E688" s="358" t="s">
        <v>1701</v>
      </c>
      <c r="F688" s="358" t="s">
        <v>1705</v>
      </c>
      <c r="G688" s="359">
        <v>20800000</v>
      </c>
      <c r="H688" s="356">
        <v>20.04</v>
      </c>
      <c r="I688" s="357" t="str">
        <f>IFERROR(VLOOKUP(H688,[10]Listas!$B$124:$C$142,2,FALSE),"")</f>
        <v>Recursos Propios - Aportes de Otras Entidades</v>
      </c>
      <c r="J688" s="356">
        <v>6</v>
      </c>
      <c r="K688" s="356" t="s">
        <v>46</v>
      </c>
      <c r="L688" s="356"/>
      <c r="M688" s="360" t="str">
        <f t="shared" si="35"/>
        <v>INV-44104-6</v>
      </c>
      <c r="N688" s="356">
        <v>80111600</v>
      </c>
      <c r="O688" s="358" t="s">
        <v>1710</v>
      </c>
      <c r="P688" s="362" t="s">
        <v>108</v>
      </c>
      <c r="Q688" s="362" t="s">
        <v>108</v>
      </c>
      <c r="R688" s="356">
        <v>3</v>
      </c>
      <c r="S688" s="362" t="s">
        <v>47</v>
      </c>
      <c r="T688" s="373" t="s">
        <v>186</v>
      </c>
      <c r="U688" s="359">
        <v>20800000</v>
      </c>
      <c r="V688" s="359">
        <v>20800000</v>
      </c>
      <c r="W688" s="362" t="s">
        <v>49</v>
      </c>
      <c r="X688" s="362" t="s">
        <v>50</v>
      </c>
      <c r="Y688" s="67" t="s">
        <v>1271</v>
      </c>
      <c r="Z688" s="356" t="s">
        <v>323</v>
      </c>
      <c r="AA688" s="365" t="s">
        <v>1720</v>
      </c>
      <c r="AB688" s="356">
        <v>6015941894</v>
      </c>
      <c r="AC688" s="137" t="s">
        <v>55</v>
      </c>
      <c r="AD688" s="366" t="s">
        <v>320</v>
      </c>
      <c r="AE688" s="366" t="s">
        <v>203</v>
      </c>
      <c r="AF688" s="367" t="s">
        <v>56</v>
      </c>
      <c r="AG688" s="367" t="s">
        <v>57</v>
      </c>
      <c r="AH688" s="367" t="s">
        <v>58</v>
      </c>
      <c r="AI688" s="367" t="s">
        <v>59</v>
      </c>
      <c r="AJ688" s="367" t="s">
        <v>60</v>
      </c>
      <c r="AK688" s="367" t="s">
        <v>61</v>
      </c>
    </row>
    <row r="689" spans="1:37" s="369" customFormat="1" ht="45" hidden="1">
      <c r="A689" s="356">
        <v>44104</v>
      </c>
      <c r="B689" s="372" t="s">
        <v>1713</v>
      </c>
      <c r="C689" s="358" t="s">
        <v>1704</v>
      </c>
      <c r="D689" s="356" t="s">
        <v>1700</v>
      </c>
      <c r="E689" s="358" t="s">
        <v>1701</v>
      </c>
      <c r="F689" s="358" t="s">
        <v>1702</v>
      </c>
      <c r="G689" s="359">
        <v>16000000</v>
      </c>
      <c r="H689" s="356">
        <v>20.04</v>
      </c>
      <c r="I689" s="357" t="str">
        <f>IFERROR(VLOOKUP(H689,[10]Listas!$B$124:$C$142,2,FALSE),"")</f>
        <v>Recursos Propios - Aportes de Otras Entidades</v>
      </c>
      <c r="J689" s="356">
        <v>7</v>
      </c>
      <c r="K689" s="356" t="s">
        <v>46</v>
      </c>
      <c r="L689" s="356"/>
      <c r="M689" s="370" t="str">
        <f t="shared" si="35"/>
        <v>INV-44104-7</v>
      </c>
      <c r="N689" s="356">
        <v>80111600</v>
      </c>
      <c r="O689" s="371" t="s">
        <v>1711</v>
      </c>
      <c r="P689" s="362" t="s">
        <v>108</v>
      </c>
      <c r="Q689" s="362" t="s">
        <v>108</v>
      </c>
      <c r="R689" s="356">
        <v>3</v>
      </c>
      <c r="S689" s="362" t="s">
        <v>47</v>
      </c>
      <c r="T689" s="373" t="s">
        <v>186</v>
      </c>
      <c r="U689" s="359">
        <v>16000000</v>
      </c>
      <c r="V689" s="359">
        <v>16000000</v>
      </c>
      <c r="W689" s="362" t="s">
        <v>49</v>
      </c>
      <c r="X689" s="362" t="s">
        <v>50</v>
      </c>
      <c r="Y689" s="67" t="s">
        <v>1271</v>
      </c>
      <c r="Z689" s="356" t="s">
        <v>323</v>
      </c>
      <c r="AA689" s="365" t="s">
        <v>1720</v>
      </c>
      <c r="AB689" s="356">
        <v>6015941894</v>
      </c>
      <c r="AC689" s="137" t="s">
        <v>55</v>
      </c>
      <c r="AD689" s="366" t="s">
        <v>320</v>
      </c>
      <c r="AE689" s="366" t="s">
        <v>203</v>
      </c>
      <c r="AF689" s="367" t="s">
        <v>56</v>
      </c>
      <c r="AG689" s="367" t="s">
        <v>57</v>
      </c>
      <c r="AH689" s="367" t="s">
        <v>58</v>
      </c>
      <c r="AI689" s="367" t="s">
        <v>59</v>
      </c>
      <c r="AJ689" s="367" t="s">
        <v>60</v>
      </c>
      <c r="AK689" s="367" t="s">
        <v>61</v>
      </c>
    </row>
    <row r="690" spans="1:37" s="369" customFormat="1" ht="45" hidden="1">
      <c r="A690" s="356">
        <v>44104</v>
      </c>
      <c r="B690" s="372" t="s">
        <v>1713</v>
      </c>
      <c r="C690" s="358" t="s">
        <v>1704</v>
      </c>
      <c r="D690" s="356" t="s">
        <v>1700</v>
      </c>
      <c r="E690" s="358" t="s">
        <v>1701</v>
      </c>
      <c r="F690" s="358" t="s">
        <v>1702</v>
      </c>
      <c r="G690" s="359">
        <v>30000000</v>
      </c>
      <c r="H690" s="356">
        <v>20.04</v>
      </c>
      <c r="I690" s="357" t="str">
        <f>IFERROR(VLOOKUP(H690,[10]Listas!$B$124:$C$142,2,FALSE),"")</f>
        <v>Recursos Propios - Aportes de Otras Entidades</v>
      </c>
      <c r="J690" s="356">
        <v>8</v>
      </c>
      <c r="K690" s="356" t="s">
        <v>46</v>
      </c>
      <c r="L690" s="356"/>
      <c r="M690" s="370" t="str">
        <f t="shared" si="35"/>
        <v>INV-44104-8</v>
      </c>
      <c r="N690" s="356">
        <v>80111600</v>
      </c>
      <c r="O690" s="358" t="s">
        <v>1712</v>
      </c>
      <c r="P690" s="362" t="s">
        <v>108</v>
      </c>
      <c r="Q690" s="362" t="s">
        <v>108</v>
      </c>
      <c r="R690" s="356">
        <v>3</v>
      </c>
      <c r="S690" s="362" t="s">
        <v>47</v>
      </c>
      <c r="T690" s="373" t="s">
        <v>186</v>
      </c>
      <c r="U690" s="359">
        <v>30000000</v>
      </c>
      <c r="V690" s="359">
        <v>30000000</v>
      </c>
      <c r="W690" s="362" t="s">
        <v>49</v>
      </c>
      <c r="X690" s="362" t="s">
        <v>50</v>
      </c>
      <c r="Y690" s="67" t="s">
        <v>1271</v>
      </c>
      <c r="Z690" s="356" t="s">
        <v>323</v>
      </c>
      <c r="AA690" s="365" t="s">
        <v>1720</v>
      </c>
      <c r="AB690" s="356">
        <v>6015941894</v>
      </c>
      <c r="AC690" s="137" t="s">
        <v>55</v>
      </c>
      <c r="AD690" s="366" t="s">
        <v>320</v>
      </c>
      <c r="AE690" s="366" t="s">
        <v>203</v>
      </c>
      <c r="AF690" s="367" t="s">
        <v>56</v>
      </c>
      <c r="AG690" s="367" t="s">
        <v>57</v>
      </c>
      <c r="AH690" s="367" t="s">
        <v>58</v>
      </c>
      <c r="AI690" s="367" t="s">
        <v>59</v>
      </c>
      <c r="AJ690" s="367" t="s">
        <v>60</v>
      </c>
      <c r="AK690" s="367" t="s">
        <v>61</v>
      </c>
    </row>
  </sheetData>
  <autoFilter ref="A7:AM690" xr:uid="{6122C62B-CEEA-471F-A3D0-7B793A7CCE28}">
    <filterColumn colId="11">
      <customFilters>
        <customFilter operator="notEqual" val=" "/>
      </customFilters>
    </filterColumn>
  </autoFilter>
  <mergeCells count="1065">
    <mergeCell ref="M293:M294"/>
    <mergeCell ref="N293:N294"/>
    <mergeCell ref="O296:O297"/>
    <mergeCell ref="L352:L354"/>
    <mergeCell ref="N352:N354"/>
    <mergeCell ref="O352:O354"/>
    <mergeCell ref="N283:N285"/>
    <mergeCell ref="L387:L388"/>
    <mergeCell ref="J674:J675"/>
    <mergeCell ref="K674:K675"/>
    <mergeCell ref="L674:L675"/>
    <mergeCell ref="M674:M675"/>
    <mergeCell ref="N674:N675"/>
    <mergeCell ref="O674:O675"/>
    <mergeCell ref="P674:P675"/>
    <mergeCell ref="Q674:Q675"/>
    <mergeCell ref="R674:R675"/>
    <mergeCell ref="S674:S675"/>
    <mergeCell ref="T674:T675"/>
    <mergeCell ref="AI458:AI459"/>
    <mergeCell ref="AJ458:AJ459"/>
    <mergeCell ref="S458:S459"/>
    <mergeCell ref="T458:T459"/>
    <mergeCell ref="U458:U459"/>
    <mergeCell ref="V458:V459"/>
    <mergeCell ref="AJ567:AJ569"/>
    <mergeCell ref="AI581:AI587"/>
    <mergeCell ref="AD581:AD587"/>
    <mergeCell ref="AE581:AE587"/>
    <mergeCell ref="Y581:Y587"/>
    <mergeCell ref="N360:N362"/>
    <mergeCell ref="O360:O362"/>
    <mergeCell ref="N387:N388"/>
    <mergeCell ref="O387:O388"/>
    <mergeCell ref="R360:R362"/>
    <mergeCell ref="AE594:AE595"/>
    <mergeCell ref="J598:J599"/>
    <mergeCell ref="K598:K599"/>
    <mergeCell ref="L598:L599"/>
    <mergeCell ref="M598:M599"/>
    <mergeCell ref="N598:N599"/>
    <mergeCell ref="O598:O599"/>
    <mergeCell ref="P598:P599"/>
    <mergeCell ref="Q598:Q599"/>
    <mergeCell ref="R598:R599"/>
    <mergeCell ref="J601:J605"/>
    <mergeCell ref="K601:K605"/>
    <mergeCell ref="L601:L605"/>
    <mergeCell ref="AJ581:AJ587"/>
    <mergeCell ref="AK581:AK587"/>
    <mergeCell ref="AF581:AF587"/>
    <mergeCell ref="AG581:AG587"/>
    <mergeCell ref="AH581:AH587"/>
    <mergeCell ref="AF594:AF595"/>
    <mergeCell ref="AG594:AG595"/>
    <mergeCell ref="AH594:AH595"/>
    <mergeCell ref="AI594:AI595"/>
    <mergeCell ref="AJ594:AJ595"/>
    <mergeCell ref="AK594:AK595"/>
    <mergeCell ref="S598:S599"/>
    <mergeCell ref="T598:T599"/>
    <mergeCell ref="AK567:AK569"/>
    <mergeCell ref="AA581:AA587"/>
    <mergeCell ref="AC581:AC587"/>
    <mergeCell ref="Z581:Z587"/>
    <mergeCell ref="AB581:AB587"/>
    <mergeCell ref="U567:U569"/>
    <mergeCell ref="V567:V569"/>
    <mergeCell ref="AB567:AB569"/>
    <mergeCell ref="AC567:AC569"/>
    <mergeCell ref="AD567:AD569"/>
    <mergeCell ref="X581:X587"/>
    <mergeCell ref="S581:S587"/>
    <mergeCell ref="P581:P587"/>
    <mergeCell ref="Q581:Q587"/>
    <mergeCell ref="R581:R587"/>
    <mergeCell ref="T581:T587"/>
    <mergeCell ref="W581:W587"/>
    <mergeCell ref="AE567:AE569"/>
    <mergeCell ref="Q296:Q297"/>
    <mergeCell ref="R296:R297"/>
    <mergeCell ref="S296:S297"/>
    <mergeCell ref="P315:P316"/>
    <mergeCell ref="Q315:Q316"/>
    <mergeCell ref="R315:R316"/>
    <mergeCell ref="W458:W459"/>
    <mergeCell ref="R387:R388"/>
    <mergeCell ref="Y564:Y566"/>
    <mergeCell ref="X458:X459"/>
    <mergeCell ref="Y458:Y459"/>
    <mergeCell ref="Y360:Y362"/>
    <mergeCell ref="L564:L566"/>
    <mergeCell ref="O458:O459"/>
    <mergeCell ref="R458:R459"/>
    <mergeCell ref="T398:T399"/>
    <mergeCell ref="S400:S401"/>
    <mergeCell ref="T400:T401"/>
    <mergeCell ref="T352:T354"/>
    <mergeCell ref="X360:X362"/>
    <mergeCell ref="AD352:AD354"/>
    <mergeCell ref="AE352:AE354"/>
    <mergeCell ref="AF352:AF354"/>
    <mergeCell ref="AG352:AG354"/>
    <mergeCell ref="AH352:AH354"/>
    <mergeCell ref="AI352:AI354"/>
    <mergeCell ref="AJ352:AJ354"/>
    <mergeCell ref="AG360:AG362"/>
    <mergeCell ref="AH360:AH362"/>
    <mergeCell ref="W238:W239"/>
    <mergeCell ref="X315:X316"/>
    <mergeCell ref="X238:X239"/>
    <mergeCell ref="AD564:AD566"/>
    <mergeCell ref="X283:X285"/>
    <mergeCell ref="V293:V294"/>
    <mergeCell ref="W293:W294"/>
    <mergeCell ref="X293:X294"/>
    <mergeCell ref="AC296:AC297"/>
    <mergeCell ref="AA293:AA294"/>
    <mergeCell ref="AB293:AB294"/>
    <mergeCell ref="AC293:AC294"/>
    <mergeCell ref="Z564:Z566"/>
    <mergeCell ref="AA564:AA566"/>
    <mergeCell ref="AB564:AB566"/>
    <mergeCell ref="AC564:AC566"/>
    <mergeCell ref="Z458:Z459"/>
    <mergeCell ref="AA458:AA459"/>
    <mergeCell ref="AB458:AB459"/>
    <mergeCell ref="AC458:AC459"/>
    <mergeCell ref="Y315:Y316"/>
    <mergeCell ref="P238:P239"/>
    <mergeCell ref="O238:O239"/>
    <mergeCell ref="Q238:Q239"/>
    <mergeCell ref="R238:R239"/>
    <mergeCell ref="V238:V239"/>
    <mergeCell ref="U238:U239"/>
    <mergeCell ref="AD296:AD297"/>
    <mergeCell ref="Y352:Y354"/>
    <mergeCell ref="Z352:Z354"/>
    <mergeCell ref="AD360:AD362"/>
    <mergeCell ref="V449:V451"/>
    <mergeCell ref="U449:U451"/>
    <mergeCell ref="U452:U453"/>
    <mergeCell ref="V452:V453"/>
    <mergeCell ref="V454:V456"/>
    <mergeCell ref="U454:U456"/>
    <mergeCell ref="P269:P270"/>
    <mergeCell ref="P272:P273"/>
    <mergeCell ref="Q269:Q270"/>
    <mergeCell ref="AA315:AA316"/>
    <mergeCell ref="AA355:AA356"/>
    <mergeCell ref="AB355:AB356"/>
    <mergeCell ref="AA352:AA354"/>
    <mergeCell ref="AA360:AA362"/>
    <mergeCell ref="AB360:AB362"/>
    <mergeCell ref="AC360:AC362"/>
    <mergeCell ref="AC355:AC356"/>
    <mergeCell ref="AB352:AB354"/>
    <mergeCell ref="P355:P356"/>
    <mergeCell ref="Q355:Q356"/>
    <mergeCell ref="R355:R356"/>
    <mergeCell ref="S398:S399"/>
    <mergeCell ref="AE360:AE362"/>
    <mergeCell ref="S567:S569"/>
    <mergeCell ref="S564:S566"/>
    <mergeCell ref="W567:W569"/>
    <mergeCell ref="U564:U566"/>
    <mergeCell ref="X567:X569"/>
    <mergeCell ref="V564:V566"/>
    <mergeCell ref="X564:X566"/>
    <mergeCell ref="Y293:Y294"/>
    <mergeCell ref="Z293:Z294"/>
    <mergeCell ref="X352:X354"/>
    <mergeCell ref="Z360:Z362"/>
    <mergeCell ref="S360:S362"/>
    <mergeCell ref="T360:T362"/>
    <mergeCell ref="U360:U362"/>
    <mergeCell ref="V360:V362"/>
    <mergeCell ref="W360:W362"/>
    <mergeCell ref="S454:S456"/>
    <mergeCell ref="V398:V399"/>
    <mergeCell ref="U400:U401"/>
    <mergeCell ref="V400:V401"/>
    <mergeCell ref="U410:U411"/>
    <mergeCell ref="V410:V411"/>
    <mergeCell ref="U412:U415"/>
    <mergeCell ref="Y567:Y569"/>
    <mergeCell ref="Z567:Z569"/>
    <mergeCell ref="W564:W566"/>
    <mergeCell ref="Z315:Z316"/>
    <mergeCell ref="U390:U392"/>
    <mergeCell ref="V390:V392"/>
    <mergeCell ref="U398:U399"/>
    <mergeCell ref="AC352:AC354"/>
    <mergeCell ref="N238:N239"/>
    <mergeCell ref="J238:J239"/>
    <mergeCell ref="K238:K239"/>
    <mergeCell ref="L238:L239"/>
    <mergeCell ref="M238:M239"/>
    <mergeCell ref="T238:T239"/>
    <mergeCell ref="S238:S239"/>
    <mergeCell ref="J42:J45"/>
    <mergeCell ref="K42:K45"/>
    <mergeCell ref="M42:M45"/>
    <mergeCell ref="N42:N45"/>
    <mergeCell ref="O42:O45"/>
    <mergeCell ref="P42:P45"/>
    <mergeCell ref="Q42:Q45"/>
    <mergeCell ref="R42:R45"/>
    <mergeCell ref="Q231:Q232"/>
    <mergeCell ref="R231:R232"/>
    <mergeCell ref="J228:J230"/>
    <mergeCell ref="K228:K230"/>
    <mergeCell ref="M228:M230"/>
    <mergeCell ref="M231:M232"/>
    <mergeCell ref="L228:L230"/>
    <mergeCell ref="P231:P232"/>
    <mergeCell ref="J225:J226"/>
    <mergeCell ref="J231:J232"/>
    <mergeCell ref="K231:K232"/>
    <mergeCell ref="K225:K226"/>
    <mergeCell ref="T228:T230"/>
    <mergeCell ref="Q228:Q230"/>
    <mergeCell ref="O228:O230"/>
    <mergeCell ref="L42:L45"/>
    <mergeCell ref="S225:S226"/>
    <mergeCell ref="X231:X232"/>
    <mergeCell ref="U231:U232"/>
    <mergeCell ref="V231:V232"/>
    <mergeCell ref="U233:U234"/>
    <mergeCell ref="V233:V234"/>
    <mergeCell ref="W233:W234"/>
    <mergeCell ref="X233:X234"/>
    <mergeCell ref="L233:L234"/>
    <mergeCell ref="S231:S232"/>
    <mergeCell ref="T231:T232"/>
    <mergeCell ref="O233:O234"/>
    <mergeCell ref="N233:N234"/>
    <mergeCell ref="N231:N232"/>
    <mergeCell ref="O231:O232"/>
    <mergeCell ref="L231:L232"/>
    <mergeCell ref="W231:W232"/>
    <mergeCell ref="J233:J234"/>
    <mergeCell ref="K233:K234"/>
    <mergeCell ref="P233:P234"/>
    <mergeCell ref="Q233:Q234"/>
    <mergeCell ref="R233:R234"/>
    <mergeCell ref="S233:S234"/>
    <mergeCell ref="M233:M234"/>
    <mergeCell ref="T233:T234"/>
    <mergeCell ref="T225:T226"/>
    <mergeCell ref="U225:U226"/>
    <mergeCell ref="S228:S230"/>
    <mergeCell ref="S42:S45"/>
    <mergeCell ref="M225:M226"/>
    <mergeCell ref="N225:N226"/>
    <mergeCell ref="O225:O226"/>
    <mergeCell ref="P225:P226"/>
    <mergeCell ref="Q225:Q226"/>
    <mergeCell ref="R225:R226"/>
    <mergeCell ref="U228:U230"/>
    <mergeCell ref="T42:T45"/>
    <mergeCell ref="U42:U45"/>
    <mergeCell ref="N228:N230"/>
    <mergeCell ref="R228:R230"/>
    <mergeCell ref="L225:L226"/>
    <mergeCell ref="AB238:AB239"/>
    <mergeCell ref="V42:V45"/>
    <mergeCell ref="W42:W45"/>
    <mergeCell ref="V225:V226"/>
    <mergeCell ref="W225:W226"/>
    <mergeCell ref="Z225:Z226"/>
    <mergeCell ref="X225:X226"/>
    <mergeCell ref="W228:W230"/>
    <mergeCell ref="X228:X230"/>
    <mergeCell ref="X42:X45"/>
    <mergeCell ref="Y42:Y45"/>
    <mergeCell ref="Y228:Y230"/>
    <mergeCell ref="AA228:AA230"/>
    <mergeCell ref="V228:V230"/>
    <mergeCell ref="Z228:Z230"/>
    <mergeCell ref="Y225:Y226"/>
    <mergeCell ref="Z238:Z239"/>
    <mergeCell ref="AB42:AB45"/>
    <mergeCell ref="AE42:AE45"/>
    <mergeCell ref="AF241:AF242"/>
    <mergeCell ref="AG241:AG242"/>
    <mergeCell ref="AH241:AH242"/>
    <mergeCell ref="AB241:AB242"/>
    <mergeCell ref="AC241:AC242"/>
    <mergeCell ref="AD241:AD242"/>
    <mergeCell ref="AE241:AE242"/>
    <mergeCell ref="AG283:AG285"/>
    <mergeCell ref="AE283:AE285"/>
    <mergeCell ref="AF283:AF285"/>
    <mergeCell ref="AD228:AD230"/>
    <mergeCell ref="AH228:AH230"/>
    <mergeCell ref="AH238:AH239"/>
    <mergeCell ref="AG233:AG234"/>
    <mergeCell ref="AF238:AF239"/>
    <mergeCell ref="AG238:AG239"/>
    <mergeCell ref="AC233:AC234"/>
    <mergeCell ref="AD233:AD234"/>
    <mergeCell ref="AC42:AC45"/>
    <mergeCell ref="AD231:AD232"/>
    <mergeCell ref="AC225:AC226"/>
    <mergeCell ref="Z42:Z45"/>
    <mergeCell ref="AA42:AA45"/>
    <mergeCell ref="Z231:Z232"/>
    <mergeCell ref="AB231:AB232"/>
    <mergeCell ref="AA225:AA226"/>
    <mergeCell ref="AB225:AB226"/>
    <mergeCell ref="AD293:AD294"/>
    <mergeCell ref="AE293:AE294"/>
    <mergeCell ref="AC231:AC232"/>
    <mergeCell ref="A1:AL1"/>
    <mergeCell ref="A2:AL2"/>
    <mergeCell ref="A3:AL3"/>
    <mergeCell ref="A4:AL4"/>
    <mergeCell ref="A5:AL5"/>
    <mergeCell ref="AF6:AH6"/>
    <mergeCell ref="P228:P230"/>
    <mergeCell ref="AD238:AD239"/>
    <mergeCell ref="AE238:AE239"/>
    <mergeCell ref="AK233:AK234"/>
    <mergeCell ref="Y231:Y232"/>
    <mergeCell ref="AA238:AA239"/>
    <mergeCell ref="AH233:AH234"/>
    <mergeCell ref="AK231:AK232"/>
    <mergeCell ref="AG228:AG230"/>
    <mergeCell ref="AC228:AC230"/>
    <mergeCell ref="AI238:AI239"/>
    <mergeCell ref="AJ238:AJ239"/>
    <mergeCell ref="AI233:AI234"/>
    <mergeCell ref="AJ233:AJ234"/>
    <mergeCell ref="AK238:AK239"/>
    <mergeCell ref="AA231:AA232"/>
    <mergeCell ref="AB228:AB230"/>
    <mergeCell ref="AI228:AI230"/>
    <mergeCell ref="AA233:AA234"/>
    <mergeCell ref="AB233:AB234"/>
    <mergeCell ref="Y233:Y234"/>
    <mergeCell ref="Z233:Z234"/>
    <mergeCell ref="Y238:Y239"/>
    <mergeCell ref="AJ360:AJ362"/>
    <mergeCell ref="AI360:AI362"/>
    <mergeCell ref="AF360:AF362"/>
    <mergeCell ref="A6:L6"/>
    <mergeCell ref="M6:AE6"/>
    <mergeCell ref="J458:J459"/>
    <mergeCell ref="K458:K459"/>
    <mergeCell ref="AE296:AE297"/>
    <mergeCell ref="Y283:Y285"/>
    <mergeCell ref="S283:S285"/>
    <mergeCell ref="Z283:Z285"/>
    <mergeCell ref="S293:S294"/>
    <mergeCell ref="AA283:AA285"/>
    <mergeCell ref="AB283:AB285"/>
    <mergeCell ref="AA296:AA297"/>
    <mergeCell ref="AB296:AB297"/>
    <mergeCell ref="T296:T297"/>
    <mergeCell ref="U296:U297"/>
    <mergeCell ref="V296:V297"/>
    <mergeCell ref="W296:W297"/>
    <mergeCell ref="X296:X297"/>
    <mergeCell ref="Y296:Y297"/>
    <mergeCell ref="Z296:Z297"/>
    <mergeCell ref="T293:T294"/>
    <mergeCell ref="AC238:AC239"/>
    <mergeCell ref="AE231:AE232"/>
    <mergeCell ref="S352:S354"/>
    <mergeCell ref="AC283:AC285"/>
    <mergeCell ref="AD283:AD285"/>
    <mergeCell ref="Y241:Y242"/>
    <mergeCell ref="Z241:Z242"/>
    <mergeCell ref="AA241:AA242"/>
    <mergeCell ref="AK296:AK297"/>
    <mergeCell ref="AJ293:AJ294"/>
    <mergeCell ref="AK293:AK294"/>
    <mergeCell ref="AH355:AH356"/>
    <mergeCell ref="AE233:AE234"/>
    <mergeCell ref="AF233:AF234"/>
    <mergeCell ref="AF293:AF294"/>
    <mergeCell ref="AG293:AG294"/>
    <mergeCell ref="AH293:AH294"/>
    <mergeCell ref="AI293:AI294"/>
    <mergeCell ref="AK352:AK354"/>
    <mergeCell ref="AH315:AH316"/>
    <mergeCell ref="AI315:AI316"/>
    <mergeCell ref="AI296:AI297"/>
    <mergeCell ref="AG315:AG316"/>
    <mergeCell ref="AG296:AG297"/>
    <mergeCell ref="AF296:AF297"/>
    <mergeCell ref="AH296:AH297"/>
    <mergeCell ref="AH283:AH285"/>
    <mergeCell ref="A480:A481"/>
    <mergeCell ref="B480:B481"/>
    <mergeCell ref="C480:C481"/>
    <mergeCell ref="D480:D481"/>
    <mergeCell ref="E480:E481"/>
    <mergeCell ref="R480:R481"/>
    <mergeCell ref="AI6:AK6"/>
    <mergeCell ref="AD225:AD226"/>
    <mergeCell ref="AE225:AE226"/>
    <mergeCell ref="AF225:AF226"/>
    <mergeCell ref="AG225:AG226"/>
    <mergeCell ref="AH225:AH226"/>
    <mergeCell ref="AI225:AI226"/>
    <mergeCell ref="AJ225:AJ226"/>
    <mergeCell ref="AF231:AF232"/>
    <mergeCell ref="AG231:AG232"/>
    <mergeCell ref="AH231:AH232"/>
    <mergeCell ref="AI231:AI232"/>
    <mergeCell ref="AJ231:AJ232"/>
    <mergeCell ref="AE228:AE230"/>
    <mergeCell ref="AK225:AK226"/>
    <mergeCell ref="AD42:AD45"/>
    <mergeCell ref="AF228:AF230"/>
    <mergeCell ref="AK42:AK45"/>
    <mergeCell ref="AJ42:AJ45"/>
    <mergeCell ref="AI42:AI45"/>
    <mergeCell ref="AH42:AH45"/>
    <mergeCell ref="AG42:AG45"/>
    <mergeCell ref="AJ228:AJ230"/>
    <mergeCell ref="AK228:AK230"/>
    <mergeCell ref="AF42:AF45"/>
    <mergeCell ref="AK360:AK362"/>
    <mergeCell ref="O410:O411"/>
    <mergeCell ref="N412:N415"/>
    <mergeCell ref="O412:O415"/>
    <mergeCell ref="N458:N459"/>
    <mergeCell ref="M458:M459"/>
    <mergeCell ref="N427:N428"/>
    <mergeCell ref="O427:O428"/>
    <mergeCell ref="J433:J436"/>
    <mergeCell ref="K433:K436"/>
    <mergeCell ref="L433:L436"/>
    <mergeCell ref="M433:M436"/>
    <mergeCell ref="P458:P459"/>
    <mergeCell ref="Q458:Q459"/>
    <mergeCell ref="L458:L459"/>
    <mergeCell ref="P410:P411"/>
    <mergeCell ref="Q410:Q411"/>
    <mergeCell ref="P480:P481"/>
    <mergeCell ref="Q480:Q481"/>
    <mergeCell ref="J480:J481"/>
    <mergeCell ref="J378:J381"/>
    <mergeCell ref="N355:N356"/>
    <mergeCell ref="O355:O356"/>
    <mergeCell ref="J352:J354"/>
    <mergeCell ref="K352:K354"/>
    <mergeCell ref="J293:J294"/>
    <mergeCell ref="M315:M316"/>
    <mergeCell ref="N315:N316"/>
    <mergeCell ref="O315:O316"/>
    <mergeCell ref="J355:J356"/>
    <mergeCell ref="K355:K356"/>
    <mergeCell ref="M296:M297"/>
    <mergeCell ref="L355:L356"/>
    <mergeCell ref="M355:M356"/>
    <mergeCell ref="J360:J362"/>
    <mergeCell ref="K360:K362"/>
    <mergeCell ref="M360:M362"/>
    <mergeCell ref="K378:K381"/>
    <mergeCell ref="L378:L381"/>
    <mergeCell ref="M378:M381"/>
    <mergeCell ref="N378:N381"/>
    <mergeCell ref="O378:O381"/>
    <mergeCell ref="K480:K481"/>
    <mergeCell ref="L480:L481"/>
    <mergeCell ref="M480:M481"/>
    <mergeCell ref="N480:N481"/>
    <mergeCell ref="O480:O481"/>
    <mergeCell ref="J410:J411"/>
    <mergeCell ref="L410:L411"/>
    <mergeCell ref="M410:M411"/>
    <mergeCell ref="N410:N411"/>
    <mergeCell ref="A629:A630"/>
    <mergeCell ref="B629:B630"/>
    <mergeCell ref="C629:C630"/>
    <mergeCell ref="D629:D630"/>
    <mergeCell ref="E629:E630"/>
    <mergeCell ref="F629:F630"/>
    <mergeCell ref="J629:J630"/>
    <mergeCell ref="K629:K630"/>
    <mergeCell ref="Q629:Q630"/>
    <mergeCell ref="P629:P630"/>
    <mergeCell ref="L629:L630"/>
    <mergeCell ref="M629:M630"/>
    <mergeCell ref="N629:N630"/>
    <mergeCell ref="O629:O630"/>
    <mergeCell ref="J581:J587"/>
    <mergeCell ref="K581:K587"/>
    <mergeCell ref="L581:L587"/>
    <mergeCell ref="M581:M587"/>
    <mergeCell ref="O581:O587"/>
    <mergeCell ref="C631:C632"/>
    <mergeCell ref="D631:D632"/>
    <mergeCell ref="E631:E632"/>
    <mergeCell ref="F631:F632"/>
    <mergeCell ref="J631:J632"/>
    <mergeCell ref="K631:K632"/>
    <mergeCell ref="L631:L632"/>
    <mergeCell ref="R629:R630"/>
    <mergeCell ref="S629:S630"/>
    <mergeCell ref="T629:T630"/>
    <mergeCell ref="U629:U630"/>
    <mergeCell ref="AG629:AG630"/>
    <mergeCell ref="AH629:AH630"/>
    <mergeCell ref="AI629:AI630"/>
    <mergeCell ref="P567:P569"/>
    <mergeCell ref="Q567:Q569"/>
    <mergeCell ref="R567:R569"/>
    <mergeCell ref="AG567:AG569"/>
    <mergeCell ref="AH567:AH569"/>
    <mergeCell ref="AI567:AI569"/>
    <mergeCell ref="AE629:AE630"/>
    <mergeCell ref="J567:J569"/>
    <mergeCell ref="K567:K569"/>
    <mergeCell ref="L567:L569"/>
    <mergeCell ref="M567:M569"/>
    <mergeCell ref="N567:N569"/>
    <mergeCell ref="O567:O569"/>
    <mergeCell ref="W591:W592"/>
    <mergeCell ref="X591:X592"/>
    <mergeCell ref="AB594:AB595"/>
    <mergeCell ref="AC594:AC595"/>
    <mergeCell ref="AD594:AD595"/>
    <mergeCell ref="AG631:AG632"/>
    <mergeCell ref="AH631:AH632"/>
    <mergeCell ref="AI631:AI632"/>
    <mergeCell ref="AJ631:AJ632"/>
    <mergeCell ref="AK631:AK632"/>
    <mergeCell ref="A633:A634"/>
    <mergeCell ref="B633:B634"/>
    <mergeCell ref="C633:C634"/>
    <mergeCell ref="D633:D634"/>
    <mergeCell ref="E633:E634"/>
    <mergeCell ref="F633:F634"/>
    <mergeCell ref="J633:J634"/>
    <mergeCell ref="K633:K634"/>
    <mergeCell ref="L633:L634"/>
    <mergeCell ref="M633:M634"/>
    <mergeCell ref="N633:N634"/>
    <mergeCell ref="O633:O634"/>
    <mergeCell ref="P633:P634"/>
    <mergeCell ref="Q633:Q634"/>
    <mergeCell ref="R633:R634"/>
    <mergeCell ref="S633:S634"/>
    <mergeCell ref="M631:M632"/>
    <mergeCell ref="N631:N632"/>
    <mergeCell ref="O631:O632"/>
    <mergeCell ref="P631:P632"/>
    <mergeCell ref="Q631:Q632"/>
    <mergeCell ref="R631:R632"/>
    <mergeCell ref="S631:S632"/>
    <mergeCell ref="T631:T632"/>
    <mergeCell ref="U631:U632"/>
    <mergeCell ref="A631:A632"/>
    <mergeCell ref="B631:B632"/>
    <mergeCell ref="AG633:AG634"/>
    <mergeCell ref="AH633:AH634"/>
    <mergeCell ref="AI633:AI634"/>
    <mergeCell ref="AJ633:AJ634"/>
    <mergeCell ref="AK633:AK634"/>
    <mergeCell ref="A635:A636"/>
    <mergeCell ref="B635:B636"/>
    <mergeCell ref="C635:C636"/>
    <mergeCell ref="D635:D636"/>
    <mergeCell ref="E635:E636"/>
    <mergeCell ref="F635:F636"/>
    <mergeCell ref="J635:J636"/>
    <mergeCell ref="K635:K636"/>
    <mergeCell ref="L635:L636"/>
    <mergeCell ref="M635:M636"/>
    <mergeCell ref="N635:N636"/>
    <mergeCell ref="O635:O636"/>
    <mergeCell ref="P635:P636"/>
    <mergeCell ref="Q635:Q636"/>
    <mergeCell ref="R635:R636"/>
    <mergeCell ref="S635:S636"/>
    <mergeCell ref="AG635:AG636"/>
    <mergeCell ref="AH635:AH636"/>
    <mergeCell ref="AI635:AI636"/>
    <mergeCell ref="AJ635:AJ636"/>
    <mergeCell ref="AK635:AK636"/>
    <mergeCell ref="U635:U636"/>
    <mergeCell ref="V635:V636"/>
    <mergeCell ref="W635:W636"/>
    <mergeCell ref="X635:X636"/>
    <mergeCell ref="Y635:Y636"/>
    <mergeCell ref="Z635:Z636"/>
    <mergeCell ref="AA635:AA636"/>
    <mergeCell ref="AB635:AB636"/>
    <mergeCell ref="AC635:AC636"/>
    <mergeCell ref="AD635:AD636"/>
    <mergeCell ref="AE635:AE636"/>
    <mergeCell ref="AF635:AF636"/>
    <mergeCell ref="Z633:Z634"/>
    <mergeCell ref="AA633:AA634"/>
    <mergeCell ref="AB633:AB634"/>
    <mergeCell ref="AC633:AC634"/>
    <mergeCell ref="AD633:AD634"/>
    <mergeCell ref="AF631:AF632"/>
    <mergeCell ref="X631:X632"/>
    <mergeCell ref="Y631:Y632"/>
    <mergeCell ref="Z631:Z632"/>
    <mergeCell ref="AA631:AA632"/>
    <mergeCell ref="AB631:AB632"/>
    <mergeCell ref="AC631:AC632"/>
    <mergeCell ref="AD631:AD632"/>
    <mergeCell ref="AE631:AE632"/>
    <mergeCell ref="T635:T636"/>
    <mergeCell ref="V633:V634"/>
    <mergeCell ref="W633:W634"/>
    <mergeCell ref="AE633:AE634"/>
    <mergeCell ref="AF633:AF634"/>
    <mergeCell ref="X633:X634"/>
    <mergeCell ref="Y633:Y634"/>
    <mergeCell ref="T633:T634"/>
    <mergeCell ref="U633:U634"/>
    <mergeCell ref="W631:W632"/>
    <mergeCell ref="V631:V632"/>
    <mergeCell ref="AF629:AF630"/>
    <mergeCell ref="X629:X630"/>
    <mergeCell ref="X355:X356"/>
    <mergeCell ref="Y355:Y356"/>
    <mergeCell ref="Z355:Z356"/>
    <mergeCell ref="T355:T356"/>
    <mergeCell ref="U355:U356"/>
    <mergeCell ref="V355:V356"/>
    <mergeCell ref="Y629:Y630"/>
    <mergeCell ref="Z629:Z630"/>
    <mergeCell ref="AA629:AA630"/>
    <mergeCell ref="AB629:AB630"/>
    <mergeCell ref="AC629:AC630"/>
    <mergeCell ref="AD629:AD630"/>
    <mergeCell ref="T567:T569"/>
    <mergeCell ref="T564:T566"/>
    <mergeCell ref="T454:T456"/>
    <mergeCell ref="U378:U381"/>
    <mergeCell ref="V378:V381"/>
    <mergeCell ref="U387:U388"/>
    <mergeCell ref="V387:V388"/>
    <mergeCell ref="V629:V630"/>
    <mergeCell ref="W629:W630"/>
    <mergeCell ref="AF567:AF569"/>
    <mergeCell ref="AA567:AA569"/>
    <mergeCell ref="V241:V242"/>
    <mergeCell ref="W241:W242"/>
    <mergeCell ref="W355:W356"/>
    <mergeCell ref="S241:S242"/>
    <mergeCell ref="T241:T242"/>
    <mergeCell ref="U241:U242"/>
    <mergeCell ref="S355:S356"/>
    <mergeCell ref="R283:R285"/>
    <mergeCell ref="R241:R242"/>
    <mergeCell ref="U352:U354"/>
    <mergeCell ref="V352:V354"/>
    <mergeCell ref="R352:R354"/>
    <mergeCell ref="R293:R294"/>
    <mergeCell ref="U293:U294"/>
    <mergeCell ref="W283:W285"/>
    <mergeCell ref="W352:W354"/>
    <mergeCell ref="S315:S316"/>
    <mergeCell ref="T315:T316"/>
    <mergeCell ref="U315:U316"/>
    <mergeCell ref="V315:V316"/>
    <mergeCell ref="W315:W316"/>
    <mergeCell ref="T283:T285"/>
    <mergeCell ref="U283:U285"/>
    <mergeCell ref="V283:V285"/>
    <mergeCell ref="AE458:AE459"/>
    <mergeCell ref="AF458:AF459"/>
    <mergeCell ref="AE355:AE356"/>
    <mergeCell ref="AF355:AF356"/>
    <mergeCell ref="P412:P415"/>
    <mergeCell ref="Q412:Q415"/>
    <mergeCell ref="R412:R415"/>
    <mergeCell ref="S412:S415"/>
    <mergeCell ref="T412:T415"/>
    <mergeCell ref="P352:P354"/>
    <mergeCell ref="Q352:Q354"/>
    <mergeCell ref="P360:P362"/>
    <mergeCell ref="Q360:Q362"/>
    <mergeCell ref="P449:P451"/>
    <mergeCell ref="X241:X242"/>
    <mergeCell ref="AJ355:AJ356"/>
    <mergeCell ref="AK355:AK356"/>
    <mergeCell ref="AJ564:AJ566"/>
    <mergeCell ref="AK564:AK566"/>
    <mergeCell ref="AE564:AE566"/>
    <mergeCell ref="AF564:AF566"/>
    <mergeCell ref="AG564:AG566"/>
    <mergeCell ref="AH564:AH566"/>
    <mergeCell ref="AI564:AI566"/>
    <mergeCell ref="AI355:AI356"/>
    <mergeCell ref="AK315:AK316"/>
    <mergeCell ref="AB315:AB316"/>
    <mergeCell ref="AC315:AC316"/>
    <mergeCell ref="AD315:AD316"/>
    <mergeCell ref="AE315:AE316"/>
    <mergeCell ref="AF315:AF316"/>
    <mergeCell ref="P564:P566"/>
    <mergeCell ref="AI241:AI242"/>
    <mergeCell ref="AJ241:AJ242"/>
    <mergeCell ref="AK241:AK242"/>
    <mergeCell ref="AI283:AI285"/>
    <mergeCell ref="AD458:AD459"/>
    <mergeCell ref="AG355:AG356"/>
    <mergeCell ref="AG458:AG459"/>
    <mergeCell ref="AH458:AH459"/>
    <mergeCell ref="AD355:AD356"/>
    <mergeCell ref="AJ315:AJ316"/>
    <mergeCell ref="AJ296:AJ297"/>
    <mergeCell ref="AJ283:AJ285"/>
    <mergeCell ref="AK283:AK285"/>
    <mergeCell ref="AK458:AK459"/>
    <mergeCell ref="J241:J242"/>
    <mergeCell ref="K241:K242"/>
    <mergeCell ref="L293:L294"/>
    <mergeCell ref="J283:J285"/>
    <mergeCell ref="J315:J316"/>
    <mergeCell ref="K315:K316"/>
    <mergeCell ref="K283:K285"/>
    <mergeCell ref="P283:P285"/>
    <mergeCell ref="Q283:Q285"/>
    <mergeCell ref="P241:P242"/>
    <mergeCell ref="Q241:Q242"/>
    <mergeCell ref="L241:L242"/>
    <mergeCell ref="N241:N242"/>
    <mergeCell ref="O241:O242"/>
    <mergeCell ref="L315:L316"/>
    <mergeCell ref="P293:P294"/>
    <mergeCell ref="Q293:Q294"/>
    <mergeCell ref="O283:O285"/>
    <mergeCell ref="M241:M242"/>
    <mergeCell ref="R410:R411"/>
    <mergeCell ref="S410:S411"/>
    <mergeCell ref="T410:T411"/>
    <mergeCell ref="M283:M285"/>
    <mergeCell ref="N296:N297"/>
    <mergeCell ref="K293:K294"/>
    <mergeCell ref="J296:J297"/>
    <mergeCell ref="L283:L285"/>
    <mergeCell ref="L296:L297"/>
    <mergeCell ref="Q272:Q273"/>
    <mergeCell ref="N400:N401"/>
    <mergeCell ref="O400:O401"/>
    <mergeCell ref="P400:P401"/>
    <mergeCell ref="Q400:Q401"/>
    <mergeCell ref="R400:R401"/>
    <mergeCell ref="J398:J399"/>
    <mergeCell ref="K398:K399"/>
    <mergeCell ref="L398:L399"/>
    <mergeCell ref="M398:M399"/>
    <mergeCell ref="P387:P388"/>
    <mergeCell ref="Q387:Q388"/>
    <mergeCell ref="J390:J392"/>
    <mergeCell ref="K390:K392"/>
    <mergeCell ref="L390:L392"/>
    <mergeCell ref="M390:M392"/>
    <mergeCell ref="N390:N392"/>
    <mergeCell ref="O390:O392"/>
    <mergeCell ref="P390:P392"/>
    <mergeCell ref="Q390:Q392"/>
    <mergeCell ref="J387:J388"/>
    <mergeCell ref="K387:K388"/>
    <mergeCell ref="M387:M388"/>
    <mergeCell ref="K296:K297"/>
    <mergeCell ref="M352:M354"/>
    <mergeCell ref="P296:P297"/>
    <mergeCell ref="R424:R425"/>
    <mergeCell ref="S424:S425"/>
    <mergeCell ref="T424:T425"/>
    <mergeCell ref="J427:J428"/>
    <mergeCell ref="K427:K428"/>
    <mergeCell ref="L427:L428"/>
    <mergeCell ref="M427:M428"/>
    <mergeCell ref="N433:N436"/>
    <mergeCell ref="N398:N399"/>
    <mergeCell ref="O398:O399"/>
    <mergeCell ref="J412:J415"/>
    <mergeCell ref="K412:K415"/>
    <mergeCell ref="L412:L415"/>
    <mergeCell ref="M412:M415"/>
    <mergeCell ref="J420:J423"/>
    <mergeCell ref="K420:K423"/>
    <mergeCell ref="L424:L425"/>
    <mergeCell ref="M424:M425"/>
    <mergeCell ref="O433:O436"/>
    <mergeCell ref="L420:L423"/>
    <mergeCell ref="M420:M423"/>
    <mergeCell ref="N420:N423"/>
    <mergeCell ref="O420:O423"/>
    <mergeCell ref="J424:J425"/>
    <mergeCell ref="K424:K425"/>
    <mergeCell ref="P398:P399"/>
    <mergeCell ref="Q398:Q399"/>
    <mergeCell ref="R398:R399"/>
    <mergeCell ref="J400:J401"/>
    <mergeCell ref="K400:K401"/>
    <mergeCell ref="L400:L401"/>
    <mergeCell ref="M400:M401"/>
    <mergeCell ref="R452:R453"/>
    <mergeCell ref="S452:S453"/>
    <mergeCell ref="T452:T453"/>
    <mergeCell ref="M445:M447"/>
    <mergeCell ref="N445:N447"/>
    <mergeCell ref="O445:O447"/>
    <mergeCell ref="J449:J451"/>
    <mergeCell ref="K449:K451"/>
    <mergeCell ref="L449:L451"/>
    <mergeCell ref="M449:M451"/>
    <mergeCell ref="N449:N451"/>
    <mergeCell ref="O449:O451"/>
    <mergeCell ref="J445:J447"/>
    <mergeCell ref="K445:K447"/>
    <mergeCell ref="L445:L447"/>
    <mergeCell ref="P378:P381"/>
    <mergeCell ref="Q378:Q381"/>
    <mergeCell ref="S378:S381"/>
    <mergeCell ref="T378:T381"/>
    <mergeCell ref="R390:R392"/>
    <mergeCell ref="S390:S392"/>
    <mergeCell ref="T390:T392"/>
    <mergeCell ref="J442:J444"/>
    <mergeCell ref="K442:K444"/>
    <mergeCell ref="L442:L444"/>
    <mergeCell ref="M442:M444"/>
    <mergeCell ref="N442:N444"/>
    <mergeCell ref="O442:O444"/>
    <mergeCell ref="N424:N425"/>
    <mergeCell ref="O424:O425"/>
    <mergeCell ref="P424:P425"/>
    <mergeCell ref="Q424:Q425"/>
    <mergeCell ref="U445:U447"/>
    <mergeCell ref="V445:V447"/>
    <mergeCell ref="V412:V415"/>
    <mergeCell ref="U424:U425"/>
    <mergeCell ref="V424:V425"/>
    <mergeCell ref="U427:U428"/>
    <mergeCell ref="V427:V428"/>
    <mergeCell ref="U433:U436"/>
    <mergeCell ref="V433:V436"/>
    <mergeCell ref="U442:U444"/>
    <mergeCell ref="V442:V444"/>
    <mergeCell ref="J454:J456"/>
    <mergeCell ref="K454:K456"/>
    <mergeCell ref="L454:L456"/>
    <mergeCell ref="M454:M456"/>
    <mergeCell ref="N454:N456"/>
    <mergeCell ref="O454:O456"/>
    <mergeCell ref="P454:P456"/>
    <mergeCell ref="Q454:Q456"/>
    <mergeCell ref="R454:R456"/>
    <mergeCell ref="Q449:Q451"/>
    <mergeCell ref="R449:R451"/>
    <mergeCell ref="S449:S451"/>
    <mergeCell ref="T449:T451"/>
    <mergeCell ref="J452:J453"/>
    <mergeCell ref="K452:K453"/>
    <mergeCell ref="L452:L453"/>
    <mergeCell ref="M452:M453"/>
    <mergeCell ref="N452:N453"/>
    <mergeCell ref="O452:O453"/>
    <mergeCell ref="P452:P453"/>
    <mergeCell ref="Q452:Q453"/>
    <mergeCell ref="S480:S481"/>
    <mergeCell ref="T480:T481"/>
    <mergeCell ref="W480:W481"/>
    <mergeCell ref="X480:X481"/>
    <mergeCell ref="Y480:Y481"/>
    <mergeCell ref="Z480:Z481"/>
    <mergeCell ref="AA480:AA481"/>
    <mergeCell ref="AB480:AB481"/>
    <mergeCell ref="AC480:AC481"/>
    <mergeCell ref="AD480:AD481"/>
    <mergeCell ref="AE480:AE481"/>
    <mergeCell ref="AF480:AF481"/>
    <mergeCell ref="AG480:AG481"/>
    <mergeCell ref="AH480:AH481"/>
    <mergeCell ref="AI480:AI481"/>
    <mergeCell ref="AJ480:AJ481"/>
    <mergeCell ref="AK480:AK481"/>
    <mergeCell ref="L515:L516"/>
    <mergeCell ref="M515:M516"/>
    <mergeCell ref="N515:N516"/>
    <mergeCell ref="O515:O516"/>
    <mergeCell ref="P515:P516"/>
    <mergeCell ref="Q515:Q516"/>
    <mergeCell ref="R515:R516"/>
    <mergeCell ref="S515:S516"/>
    <mergeCell ref="T515:T516"/>
    <mergeCell ref="J524:J525"/>
    <mergeCell ref="K524:K525"/>
    <mergeCell ref="L524:L525"/>
    <mergeCell ref="M524:M525"/>
    <mergeCell ref="N524:N525"/>
    <mergeCell ref="O524:O525"/>
    <mergeCell ref="P524:P525"/>
    <mergeCell ref="Q524:Q525"/>
    <mergeCell ref="R524:R525"/>
    <mergeCell ref="J515:J516"/>
    <mergeCell ref="K515:K516"/>
    <mergeCell ref="J533:J534"/>
    <mergeCell ref="K533:K534"/>
    <mergeCell ref="L533:L534"/>
    <mergeCell ref="M533:M534"/>
    <mergeCell ref="N533:N534"/>
    <mergeCell ref="O533:O534"/>
    <mergeCell ref="P533:P534"/>
    <mergeCell ref="Q533:Q534"/>
    <mergeCell ref="R533:R534"/>
    <mergeCell ref="J535:J536"/>
    <mergeCell ref="K535:K536"/>
    <mergeCell ref="L535:L536"/>
    <mergeCell ref="M535:M536"/>
    <mergeCell ref="N535:N536"/>
    <mergeCell ref="O535:O536"/>
    <mergeCell ref="P535:P536"/>
    <mergeCell ref="Q535:Q536"/>
    <mergeCell ref="R535:R536"/>
    <mergeCell ref="J539:J540"/>
    <mergeCell ref="K539:K540"/>
    <mergeCell ref="L539:L540"/>
    <mergeCell ref="M539:M540"/>
    <mergeCell ref="N539:N540"/>
    <mergeCell ref="O539:O540"/>
    <mergeCell ref="R539:R540"/>
    <mergeCell ref="S539:S540"/>
    <mergeCell ref="T539:T540"/>
    <mergeCell ref="J544:J546"/>
    <mergeCell ref="K544:K546"/>
    <mergeCell ref="L544:L546"/>
    <mergeCell ref="M544:M546"/>
    <mergeCell ref="N544:N546"/>
    <mergeCell ref="O544:O546"/>
    <mergeCell ref="R544:R546"/>
    <mergeCell ref="J548:J549"/>
    <mergeCell ref="K548:K549"/>
    <mergeCell ref="L548:L549"/>
    <mergeCell ref="M548:M549"/>
    <mergeCell ref="N548:N549"/>
    <mergeCell ref="O548:O549"/>
    <mergeCell ref="P548:P549"/>
    <mergeCell ref="Q548:Q549"/>
    <mergeCell ref="R548:R549"/>
    <mergeCell ref="J555:J556"/>
    <mergeCell ref="K555:K556"/>
    <mergeCell ref="L555:L556"/>
    <mergeCell ref="M555:M556"/>
    <mergeCell ref="N555:N556"/>
    <mergeCell ref="O555:O556"/>
    <mergeCell ref="P555:P556"/>
    <mergeCell ref="Q555:Q556"/>
    <mergeCell ref="R555:R556"/>
    <mergeCell ref="U581:U587"/>
    <mergeCell ref="V581:V587"/>
    <mergeCell ref="J591:J592"/>
    <mergeCell ref="K591:K592"/>
    <mergeCell ref="L591:L592"/>
    <mergeCell ref="M591:M592"/>
    <mergeCell ref="N591:N592"/>
    <mergeCell ref="O591:O592"/>
    <mergeCell ref="P591:P592"/>
    <mergeCell ref="Q591:Q592"/>
    <mergeCell ref="R591:R592"/>
    <mergeCell ref="S591:S592"/>
    <mergeCell ref="T591:T592"/>
    <mergeCell ref="U591:U592"/>
    <mergeCell ref="V591:V592"/>
    <mergeCell ref="J564:J566"/>
    <mergeCell ref="K564:K566"/>
    <mergeCell ref="M564:M566"/>
    <mergeCell ref="N564:N566"/>
    <mergeCell ref="O564:O566"/>
    <mergeCell ref="Q564:Q566"/>
    <mergeCell ref="R564:R566"/>
    <mergeCell ref="J594:J595"/>
    <mergeCell ref="K594:K595"/>
    <mergeCell ref="L594:L595"/>
    <mergeCell ref="M594:M595"/>
    <mergeCell ref="O594:O595"/>
    <mergeCell ref="P594:P595"/>
    <mergeCell ref="Q594:Q595"/>
    <mergeCell ref="R594:R595"/>
    <mergeCell ref="S594:S595"/>
    <mergeCell ref="T594:T595"/>
    <mergeCell ref="U594:U595"/>
    <mergeCell ref="V594:V595"/>
    <mergeCell ref="W594:W595"/>
    <mergeCell ref="X594:X595"/>
    <mergeCell ref="Y594:Y595"/>
    <mergeCell ref="Z594:Z595"/>
    <mergeCell ref="AA594:AA595"/>
    <mergeCell ref="U598:U599"/>
    <mergeCell ref="V598:V599"/>
    <mergeCell ref="W598:W599"/>
    <mergeCell ref="X598:X599"/>
    <mergeCell ref="Y598:Y599"/>
    <mergeCell ref="Z598:Z599"/>
    <mergeCell ref="AA598:AA599"/>
    <mergeCell ref="AB598:AB599"/>
    <mergeCell ref="AC598:AC599"/>
    <mergeCell ref="AD598:AD599"/>
    <mergeCell ref="AE598:AE599"/>
    <mergeCell ref="AF598:AF599"/>
    <mergeCell ref="AG598:AG599"/>
    <mergeCell ref="AH598:AH599"/>
    <mergeCell ref="AI598:AI599"/>
    <mergeCell ref="AJ598:AJ599"/>
    <mergeCell ref="AK598:AK599"/>
    <mergeCell ref="AD611:AD613"/>
    <mergeCell ref="AE611:AE613"/>
    <mergeCell ref="AF611:AF613"/>
    <mergeCell ref="AG611:AG613"/>
    <mergeCell ref="M601:M605"/>
    <mergeCell ref="N601:N605"/>
    <mergeCell ref="O601:O605"/>
    <mergeCell ref="P601:P605"/>
    <mergeCell ref="Q601:Q605"/>
    <mergeCell ref="R601:R605"/>
    <mergeCell ref="S601:S605"/>
    <mergeCell ref="T601:T605"/>
    <mergeCell ref="U601:U605"/>
    <mergeCell ref="V601:V605"/>
    <mergeCell ref="W601:W605"/>
    <mergeCell ref="X601:X605"/>
    <mergeCell ref="Y601:Y605"/>
    <mergeCell ref="Z601:Z605"/>
    <mergeCell ref="AA601:AA605"/>
    <mergeCell ref="AB601:AB605"/>
    <mergeCell ref="AC601:AC605"/>
    <mergeCell ref="AH611:AH613"/>
    <mergeCell ref="AI611:AI613"/>
    <mergeCell ref="AJ611:AJ613"/>
    <mergeCell ref="AK611:AK613"/>
    <mergeCell ref="AD601:AD605"/>
    <mergeCell ref="AE601:AE605"/>
    <mergeCell ref="AF601:AF605"/>
    <mergeCell ref="AG601:AG605"/>
    <mergeCell ref="AH601:AH605"/>
    <mergeCell ref="AI601:AI605"/>
    <mergeCell ref="AJ601:AJ605"/>
    <mergeCell ref="AK601:AK605"/>
    <mergeCell ref="J611:J613"/>
    <mergeCell ref="K611:K613"/>
    <mergeCell ref="L611:L613"/>
    <mergeCell ref="M611:M613"/>
    <mergeCell ref="N611:N613"/>
    <mergeCell ref="O611:O613"/>
    <mergeCell ref="P611:P613"/>
    <mergeCell ref="Q611:Q613"/>
    <mergeCell ref="R611:R613"/>
    <mergeCell ref="S611:S613"/>
    <mergeCell ref="T611:T613"/>
    <mergeCell ref="U611:U613"/>
    <mergeCell ref="V611:V613"/>
    <mergeCell ref="W611:W613"/>
    <mergeCell ref="X611:X613"/>
    <mergeCell ref="Y611:Y613"/>
    <mergeCell ref="Z611:Z613"/>
    <mergeCell ref="AA611:AA613"/>
    <mergeCell ref="AB611:AB613"/>
    <mergeCell ref="AC611:AC613"/>
  </mergeCells>
  <phoneticPr fontId="27" type="noConversion"/>
  <conditionalFormatting sqref="L8:L42 L232 L365:L389 L457:L458">
    <cfRule type="containsText" dxfId="45" priority="454" operator="containsText" text="SI">
      <formula>NOT(ISERROR(SEARCH("SI",L8)))</formula>
    </cfRule>
    <cfRule type="containsText" dxfId="44" priority="455" operator="containsText" text="Eliminar">
      <formula>NOT(ISERROR(SEARCH("Eliminar",L8)))</formula>
    </cfRule>
    <cfRule type="containsText" dxfId="43" priority="456" operator="containsText" text="Nuevo">
      <formula>NOT(ISERROR(SEARCH("Nuevo",L8)))</formula>
    </cfRule>
  </conditionalFormatting>
  <conditionalFormatting sqref="L46:L225 L227">
    <cfRule type="containsText" dxfId="42" priority="172" operator="containsText" text="SI">
      <formula>NOT(ISERROR(SEARCH("SI",L46)))</formula>
    </cfRule>
    <cfRule type="containsText" dxfId="41" priority="173" operator="containsText" text="Eliminar">
      <formula>NOT(ISERROR(SEARCH("Eliminar",L46)))</formula>
    </cfRule>
    <cfRule type="containsText" dxfId="40" priority="174" operator="containsText" text="Nuevo">
      <formula>NOT(ISERROR(SEARCH("Nuevo",L46)))</formula>
    </cfRule>
  </conditionalFormatting>
  <conditionalFormatting sqref="L235:L238 L240:L241 L243:L293">
    <cfRule type="containsText" dxfId="39" priority="163" operator="containsText" text="SI">
      <formula>NOT(ISERROR(SEARCH("SI",L235)))</formula>
    </cfRule>
    <cfRule type="containsText" dxfId="38" priority="164" operator="containsText" text="Eliminar">
      <formula>NOT(ISERROR(SEARCH("Eliminar",L235)))</formula>
    </cfRule>
    <cfRule type="containsText" dxfId="37" priority="165" operator="containsText" text="Nuevo">
      <formula>NOT(ISERROR(SEARCH("Nuevo",L235)))</formula>
    </cfRule>
  </conditionalFormatting>
  <conditionalFormatting sqref="L295:L296 L298:L309">
    <cfRule type="containsText" dxfId="36" priority="320" operator="containsText" text="SI">
      <formula>NOT(ISERROR(SEARCH("SI",L295)))</formula>
    </cfRule>
    <cfRule type="containsText" dxfId="35" priority="321" operator="containsText" text="Eliminar">
      <formula>NOT(ISERROR(SEARCH("Eliminar",L295)))</formula>
    </cfRule>
    <cfRule type="containsText" dxfId="34" priority="322" operator="containsText" text="Nuevo">
      <formula>NOT(ISERROR(SEARCH("Nuevo",L295)))</formula>
    </cfRule>
  </conditionalFormatting>
  <conditionalFormatting sqref="L337">
    <cfRule type="containsText" dxfId="33" priority="284" operator="containsText" text="SI">
      <formula>NOT(ISERROR(SEARCH("SI",L337)))</formula>
    </cfRule>
  </conditionalFormatting>
  <conditionalFormatting sqref="L339">
    <cfRule type="containsText" dxfId="32" priority="272" operator="containsText" text="SI">
      <formula>NOT(ISERROR(SEARCH("SI",L339)))</formula>
    </cfRule>
  </conditionalFormatting>
  <conditionalFormatting sqref="L347">
    <cfRule type="containsText" dxfId="31" priority="189" operator="containsText" text="SI">
      <formula>NOT(ISERROR(SEARCH("SI",L347)))</formula>
    </cfRule>
    <cfRule type="containsText" dxfId="30" priority="190" operator="containsText" text="Eliminar">
      <formula>NOT(ISERROR(SEARCH("Eliminar",L347)))</formula>
    </cfRule>
    <cfRule type="containsText" dxfId="29" priority="191" operator="containsText" text="Nuevo">
      <formula>NOT(ISERROR(SEARCH("Nuevo",L347)))</formula>
    </cfRule>
  </conditionalFormatting>
  <conditionalFormatting sqref="L567">
    <cfRule type="containsText" dxfId="28" priority="439" operator="containsText" text="SI">
      <formula>NOT(ISERROR(SEARCH("SI",L567)))</formula>
    </cfRule>
    <cfRule type="containsText" dxfId="27" priority="440" operator="containsText" text="Eliminar">
      <formula>NOT(ISERROR(SEARCH("Eliminar",L567)))</formula>
    </cfRule>
    <cfRule type="containsText" dxfId="26" priority="441" operator="containsText" text="Nuevo">
      <formula>NOT(ISERROR(SEARCH("Nuevo",L567)))</formula>
    </cfRule>
  </conditionalFormatting>
  <conditionalFormatting sqref="L570:L580">
    <cfRule type="containsText" dxfId="25" priority="107" operator="containsText" text="SI">
      <formula>NOT(ISERROR(SEARCH("SI",L570)))</formula>
    </cfRule>
    <cfRule type="containsText" dxfId="24" priority="108" operator="containsText" text="Eliminar">
      <formula>NOT(ISERROR(SEARCH("Eliminar",L570)))</formula>
    </cfRule>
    <cfRule type="containsText" dxfId="23" priority="109" operator="containsText" text="Nuevo">
      <formula>NOT(ISERROR(SEARCH("Nuevo",L570)))</formula>
    </cfRule>
  </conditionalFormatting>
  <conditionalFormatting sqref="L617:L618">
    <cfRule type="containsText" dxfId="22" priority="397" operator="containsText" text="SI">
      <formula>NOT(ISERROR(SEARCH("SI",L617)))</formula>
    </cfRule>
  </conditionalFormatting>
  <conditionalFormatting sqref="L622:L678 L681:L690">
    <cfRule type="containsText" dxfId="21" priority="414" operator="containsText" text="SI">
      <formula>NOT(ISERROR(SEARCH("SI",L622)))</formula>
    </cfRule>
    <cfRule type="containsText" dxfId="20" priority="415" operator="containsText" text="Eliminar">
      <formula>NOT(ISERROR(SEARCH("Eliminar",L622)))</formula>
    </cfRule>
    <cfRule type="containsText" dxfId="19" priority="416" operator="containsText" text="Nuevo">
      <formula>NOT(ISERROR(SEARCH("Nuevo",L622)))</formula>
    </cfRule>
  </conditionalFormatting>
  <conditionalFormatting sqref="L460">
    <cfRule type="containsText" dxfId="18" priority="8" operator="containsText" text="SI">
      <formula>NOT(ISERROR(SEARCH("SI",L460)))</formula>
    </cfRule>
  </conditionalFormatting>
  <conditionalFormatting sqref="L462">
    <cfRule type="containsText" dxfId="17" priority="14" operator="containsText" text="SI">
      <formula>NOT(ISERROR(SEARCH("SI",L462)))</formula>
    </cfRule>
  </conditionalFormatting>
  <conditionalFormatting sqref="L466">
    <cfRule type="containsText" dxfId="16" priority="13" operator="containsText" text="SI">
      <formula>NOT(ISERROR(SEARCH("SI",L466)))</formula>
    </cfRule>
  </conditionalFormatting>
  <conditionalFormatting sqref="L468">
    <cfRule type="containsText" dxfId="15" priority="18" operator="containsText" text="SI">
      <formula>NOT(ISERROR(SEARCH("SI",L468)))</formula>
    </cfRule>
  </conditionalFormatting>
  <conditionalFormatting sqref="L473:L475">
    <cfRule type="containsText" dxfId="14" priority="17" operator="containsText" text="SI">
      <formula>NOT(ISERROR(SEARCH("SI",L473)))</formula>
    </cfRule>
  </conditionalFormatting>
  <conditionalFormatting sqref="L477:L478">
    <cfRule type="containsText" dxfId="13" priority="5" operator="containsText" text="SI">
      <formula>NOT(ISERROR(SEARCH("SI",L477)))</formula>
    </cfRule>
  </conditionalFormatting>
  <conditionalFormatting sqref="L480">
    <cfRule type="containsText" dxfId="12" priority="19" operator="containsText" text="SI">
      <formula>NOT(ISERROR(SEARCH("SI",L480)))</formula>
    </cfRule>
  </conditionalFormatting>
  <conditionalFormatting sqref="L482:L487">
    <cfRule type="containsText" dxfId="11" priority="11" operator="containsText" text="SI">
      <formula>NOT(ISERROR(SEARCH("SI",L482)))</formula>
    </cfRule>
  </conditionalFormatting>
  <conditionalFormatting sqref="L489:L493">
    <cfRule type="containsText" dxfId="10" priority="7" operator="containsText" text="SI">
      <formula>NOT(ISERROR(SEARCH("SI",L489)))</formula>
    </cfRule>
  </conditionalFormatting>
  <conditionalFormatting sqref="L495">
    <cfRule type="containsText" dxfId="9" priority="4" operator="containsText" text="SI">
      <formula>NOT(ISERROR(SEARCH("SI",L495)))</formula>
    </cfRule>
  </conditionalFormatting>
  <conditionalFormatting sqref="L497">
    <cfRule type="containsText" dxfId="8" priority="15" operator="containsText" text="SI">
      <formula>NOT(ISERROR(SEARCH("SI",L497)))</formula>
    </cfRule>
  </conditionalFormatting>
  <conditionalFormatting sqref="L500:L515">
    <cfRule type="containsText" dxfId="7" priority="12" operator="containsText" text="SI">
      <formula>NOT(ISERROR(SEARCH("SI",L500)))</formula>
    </cfRule>
  </conditionalFormatting>
  <conditionalFormatting sqref="L517:L524">
    <cfRule type="containsText" dxfId="6" priority="16" operator="containsText" text="SI">
      <formula>NOT(ISERROR(SEARCH("SI",L517)))</formula>
    </cfRule>
  </conditionalFormatting>
  <conditionalFormatting sqref="L526:L533 L535 L537:L539">
    <cfRule type="containsText" dxfId="5" priority="10" operator="containsText" text="SI">
      <formula>NOT(ISERROR(SEARCH("SI",L526)))</formula>
    </cfRule>
  </conditionalFormatting>
  <conditionalFormatting sqref="L541:L545">
    <cfRule type="containsText" dxfId="4" priority="9" operator="containsText" text="SI">
      <formula>NOT(ISERROR(SEARCH("SI",L541)))</formula>
    </cfRule>
  </conditionalFormatting>
  <conditionalFormatting sqref="L547:L548">
    <cfRule type="containsText" dxfId="3" priority="6" operator="containsText" text="SI">
      <formula>NOT(ISERROR(SEARCH("SI",L547)))</formula>
    </cfRule>
  </conditionalFormatting>
  <conditionalFormatting sqref="L550:L555">
    <cfRule type="containsText" dxfId="2" priority="3" operator="containsText" text="SI">
      <formula>NOT(ISERROR(SEARCH("SI",L550)))</formula>
    </cfRule>
  </conditionalFormatting>
  <conditionalFormatting sqref="L557:L560">
    <cfRule type="containsText" dxfId="1" priority="2" operator="containsText" text="SI">
      <formula>NOT(ISERROR(SEARCH("SI",L557)))</formula>
    </cfRule>
  </conditionalFormatting>
  <conditionalFormatting sqref="L619:L621">
    <cfRule type="containsText" dxfId="0" priority="1" operator="containsText" text="SI">
      <formula>NOT(ISERROR(SEARCH("SI",L619)))</formula>
    </cfRule>
  </conditionalFormatting>
  <dataValidations count="7">
    <dataValidation type="list" allowBlank="1" showInputMessage="1" showErrorMessage="1" sqref="X534 X666:X690 X546:X555 X365:X456 X558:X559 X561:X563 X460:X480 X482:X510 X516 X520:X524 X529:X530 X537:X543 X581 X588:X594 X596:X598 X600:X611 X614:X621" xr:uid="{8AC6BA4F-E1A5-495E-90F0-EA8516B84B02}">
      <formula1>INDIRECT(W365)</formula1>
    </dataValidation>
    <dataValidation type="list" allowBlank="1" showInputMessage="1" showErrorMessage="1" sqref="W310:W315 W303 W296 W564 W633 W635 W622:W629 W631 W637:W661 W357:W360 W363:W364 W317:W355" xr:uid="{EC83E898-37B7-465B-9C93-512E4302DBAD}">
      <formula1>"SI,NO"</formula1>
    </dataValidation>
    <dataValidation type="list" allowBlank="1" showInputMessage="1" showErrorMessage="1" sqref="S296 S310:S315 S652 S303 S637:S640 S633 S635 S622:S629 S631 S564 S357:S360 S363:S364 S317:S355" xr:uid="{E30316DB-B2E2-4274-8431-D97E9E70486C}">
      <formula1>"DÍA(S),MES(ES),AÑO(S)"</formula1>
    </dataValidation>
    <dataValidation type="list" allowBlank="1" showInputMessage="1" showErrorMessage="1" sqref="S641:S651 S653:S665" xr:uid="{27A03160-DFB6-4526-A04B-420B40B16169}">
      <formula1>"DÍA(S),MES(ES),AÑO(S),No aplica"</formula1>
    </dataValidation>
    <dataValidation type="list" allowBlank="1" showInputMessage="1" showErrorMessage="1" sqref="P272:Q272 A296:A297 X296 AF296:AK296 P318:Q320 AF318:AK320 X318:X320 A318:A334 T321:T334 P269:Q269 P296:Q296" xr:uid="{E2BABE42-4039-423B-8280-509F27FF134F}"/>
    <dataValidation type="decimal" operator="greaterThanOrEqual" allowBlank="1" showInputMessage="1" showErrorMessage="1" sqref="G311:G317 G335:G364" xr:uid="{21E0B93C-DC9F-4B64-B229-D5141E632A51}">
      <formula1>0</formula1>
    </dataValidation>
    <dataValidation type="list" allowBlank="1" showInputMessage="1" showErrorMessage="1" sqref="C296:C297 C318:C334" xr:uid="{631A3426-DFE9-49A0-ADBC-6197CB74F1E0}">
      <formula1>#REF!</formula1>
    </dataValidation>
  </dataValidations>
  <hyperlinks>
    <hyperlink ref="AC640" r:id="rId1" xr:uid="{00000000-0004-0000-0000-000000000000}"/>
    <hyperlink ref="AC641" r:id="rId2" xr:uid="{00000000-0004-0000-0000-000001000000}"/>
    <hyperlink ref="AC642" r:id="rId3" xr:uid="{00000000-0004-0000-0000-000002000000}"/>
    <hyperlink ref="AC643" r:id="rId4" xr:uid="{00000000-0004-0000-0000-000003000000}"/>
    <hyperlink ref="AC644" r:id="rId5" xr:uid="{00000000-0004-0000-0000-000004000000}"/>
    <hyperlink ref="AC645" r:id="rId6" xr:uid="{00000000-0004-0000-0000-000005000000}"/>
    <hyperlink ref="AC646" r:id="rId7" xr:uid="{00000000-0004-0000-0000-000006000000}"/>
    <hyperlink ref="AC647" r:id="rId8" xr:uid="{00000000-0004-0000-0000-000007000000}"/>
    <hyperlink ref="AC648" r:id="rId9" xr:uid="{00000000-0004-0000-0000-000008000000}"/>
    <hyperlink ref="AC649" r:id="rId10" xr:uid="{00000000-0004-0000-0000-000009000000}"/>
    <hyperlink ref="AC650" r:id="rId11" xr:uid="{00000000-0004-0000-0000-00000A000000}"/>
    <hyperlink ref="AC651" r:id="rId12" xr:uid="{00000000-0004-0000-0000-00000B000000}"/>
    <hyperlink ref="AC652" r:id="rId13" display="vac@upn.edu.co" xr:uid="{00000000-0004-0000-0000-00000C000000}"/>
    <hyperlink ref="AC653" r:id="rId14" display="vac@upn.edu.co" xr:uid="{00000000-0004-0000-0000-00000D000000}"/>
    <hyperlink ref="AC654" r:id="rId15" display="vac@upn.edu.co" xr:uid="{00000000-0004-0000-0000-00000E000000}"/>
    <hyperlink ref="AC655" r:id="rId16" display="vac@upn.edu.co" xr:uid="{00000000-0004-0000-0000-00000F000000}"/>
    <hyperlink ref="AC656" r:id="rId17" display="vac@upn.edu.co" xr:uid="{00000000-0004-0000-0000-000010000000}"/>
    <hyperlink ref="AC657" r:id="rId18" display="vac@upn.edu.co" xr:uid="{00000000-0004-0000-0000-000011000000}"/>
    <hyperlink ref="AC658" r:id="rId19" display="vac@upn.edu.co" xr:uid="{00000000-0004-0000-0000-000012000000}"/>
    <hyperlink ref="AC659" r:id="rId20" display="vac@upn.edu.co" xr:uid="{00000000-0004-0000-0000-000013000000}"/>
    <hyperlink ref="AC660" r:id="rId21" display="vac@upn.edu.co" xr:uid="{00000000-0004-0000-0000-000014000000}"/>
    <hyperlink ref="AC661" r:id="rId22" display="vac@upn.edu.co" xr:uid="{00000000-0004-0000-0000-000015000000}"/>
    <hyperlink ref="AC208" r:id="rId23" xr:uid="{00000000-0004-0000-0000-000028000000}"/>
    <hyperlink ref="AC296" r:id="rId24" xr:uid="{CA6C7574-334F-471B-BAC9-50DD3A145C97}"/>
    <hyperlink ref="AC318" r:id="rId25" xr:uid="{B195881E-3557-4AFD-BA99-6EE29B67FED8}"/>
    <hyperlink ref="AC319" r:id="rId26" xr:uid="{F2C1E28A-9C3E-451C-B81C-0EB26706198B}"/>
    <hyperlink ref="AC320" r:id="rId27" xr:uid="{43326C3F-6426-48AF-A04B-7F62A5E1717F}"/>
    <hyperlink ref="AC662" r:id="rId28" display="vac@upn.edu.co" xr:uid="{A7F74460-AD7F-41CA-83DC-E330DE57D28D}"/>
    <hyperlink ref="AC663" r:id="rId29" display="vac@upn.edu.co" xr:uid="{BC624EFD-CF28-4294-9457-686418711CB6}"/>
    <hyperlink ref="AC664" r:id="rId30" display="vac@upn.edu.co" xr:uid="{72C6089D-7415-427B-804D-8C6BA510CB45}"/>
    <hyperlink ref="AC665" r:id="rId31" display="vac@upn.edu.co" xr:uid="{45DACA97-C322-4F0F-B880-F88BA6495AE7}"/>
    <hyperlink ref="AC581" r:id="rId32" xr:uid="{4F1B0803-8475-4CB1-8B6A-981433826688}"/>
    <hyperlink ref="AC588" r:id="rId33" xr:uid="{E44FA4D6-6000-4CB2-B739-8C8390CA2AEC}"/>
    <hyperlink ref="AC589" r:id="rId34" xr:uid="{7B09D61B-175A-4146-8C24-9D02004B0184}"/>
    <hyperlink ref="AC590" r:id="rId35" xr:uid="{FEE5107B-8812-49FD-9A57-839DAD90FA70}"/>
    <hyperlink ref="AC591" r:id="rId36" xr:uid="{14C43C53-8D03-4B05-A874-AD922AD5F7F5}"/>
    <hyperlink ref="AC592" r:id="rId37" xr:uid="{A0F418C8-8BAB-4B34-962B-B4A20A3B4653}"/>
    <hyperlink ref="AC594" r:id="rId38" xr:uid="{25F509AC-904E-4CF5-8F2F-D14C4284B80F}"/>
    <hyperlink ref="AC596" r:id="rId39" xr:uid="{A12EBAEA-34AA-4115-8089-DAC01F29881B}"/>
    <hyperlink ref="AC597" r:id="rId40" xr:uid="{69921DAA-9DB0-45A7-9045-BFB7E8DB822F}"/>
    <hyperlink ref="AC598" r:id="rId41" xr:uid="{ACD5F479-4CB3-4C12-95A1-A1DD8CEED809}"/>
    <hyperlink ref="AC600" r:id="rId42" xr:uid="{032FC571-6AE5-4813-8C84-E87A5D1F4B1A}"/>
    <hyperlink ref="AC601" r:id="rId43" xr:uid="{D390D00D-9ABA-48CE-A8A9-C3736FDE7180}"/>
    <hyperlink ref="AC606" r:id="rId44" xr:uid="{1C4C68B6-F98B-47C2-9FA6-7DA67B4E5DAC}"/>
    <hyperlink ref="AC607" r:id="rId45" xr:uid="{F387B075-5BA2-4DB8-8D72-822ADC85A785}"/>
    <hyperlink ref="AC608" r:id="rId46" xr:uid="{1DF8B90D-0D6B-493B-9CFC-4B60685FD522}"/>
    <hyperlink ref="AC609" r:id="rId47" xr:uid="{1D4095E1-787D-4803-8F87-3E37523482C7}"/>
    <hyperlink ref="AC610" r:id="rId48" xr:uid="{537EF561-4B67-46AA-8D56-22A51B7B1232}"/>
    <hyperlink ref="AC611" r:id="rId49" xr:uid="{08A2A543-2EAA-4A0C-B4DF-5146F0C71E53}"/>
    <hyperlink ref="AC614" r:id="rId50" xr:uid="{0639FAD2-D86D-4816-AE97-ABE35EB90E74}"/>
    <hyperlink ref="AC615" r:id="rId51" xr:uid="{D47E7517-9D37-449B-A378-0CB9446AEEBD}"/>
    <hyperlink ref="AC616" r:id="rId52" xr:uid="{0B2D5A00-9544-4D05-AE3F-B51C0AD9801F}"/>
    <hyperlink ref="AC617" r:id="rId53" xr:uid="{CF1831C6-F700-45D9-9804-229666705DF9}"/>
    <hyperlink ref="AC618" r:id="rId54" xr:uid="{AA3BCD58-D847-474A-B713-E54E37A9C1F0}"/>
    <hyperlink ref="AC593" r:id="rId55" xr:uid="{FF9282A9-F60E-4AAB-9A11-887975F55B67}"/>
    <hyperlink ref="AC621" r:id="rId56" xr:uid="{18483E6F-187F-4713-8419-220671C1EA2C}"/>
    <hyperlink ref="AC619" r:id="rId57" xr:uid="{7CEDA0A2-7AC4-4AC8-8C6F-D8F176A6B6EE}"/>
    <hyperlink ref="AC620" r:id="rId58" xr:uid="{2FAFD1F6-661F-43FC-B7B2-FAF195736368}"/>
  </hyperlinks>
  <pageMargins left="0.7" right="0.7" top="0.75" bottom="0.75" header="0.3" footer="0.3"/>
  <pageSetup orientation="portrait" r:id="rId59"/>
  <legacyDrawing r:id="rId60"/>
  <extLst>
    <ext xmlns:x14="http://schemas.microsoft.com/office/spreadsheetml/2009/9/main" uri="{CCE6A557-97BC-4b89-ADB6-D9C93CAAB3DF}">
      <x14:dataValidations xmlns:xm="http://schemas.microsoft.com/office/excel/2006/main" count="10">
        <x14:dataValidation type="list" allowBlank="1" showInputMessage="1" showErrorMessage="1" xr:uid="{D3EE206B-1610-40F0-B366-90890E831CBC}">
          <x14:formula1>
            <xm:f>'C:\Users\dyrojasn\Downloads\[FOR-PES-001_FichaProyecto Des de la Politica de Investigación - V5 CIUP (1).xlsx]Listas'!#REF!</xm:f>
          </x14:formula1>
          <xm:sqref>H229:H231</xm:sqref>
        </x14:dataValidation>
        <x14:dataValidation type="list" allowBlank="1" showInputMessage="1" showErrorMessage="1" xr:uid="{3C0E5307-2F0B-43FF-9E27-59E68021E491}">
          <x14:formula1>
            <xm:f>'https://pedagogicaedu-my.sharepoint.com/EJECUCIÓN PRESUPUESTAL PROYECTOS INTERNOS/CIUP 2024/PLANEACIÓN/VERSIÓN 11/[Ajuste PAA_Ficha de inversión Des. de la Política de Investigación V11.xlsx]Listas'!#REF!</xm:f>
          </x14:formula1>
          <xm:sqref>AF303:AK303</xm:sqref>
        </x14:dataValidation>
        <x14:dataValidation type="list" allowBlank="1" showInputMessage="1" showErrorMessage="1" xr:uid="{EFA2B4AC-112C-4599-AC69-BFC0F03733F9}">
          <x14:formula1>
            <xm:f>'C:\Users\LPPLAZASA\Downloads\[FOR-PES-001_Ficha Desarrollo de la Politica de Inv 2025 V2.xlsx]Listas'!#REF!</xm:f>
          </x14:formula1>
          <xm:sqref>X303</xm:sqref>
        </x14:dataValidation>
        <x14:dataValidation type="list" errorStyle="information" showErrorMessage="1" xr:uid="{8285FF33-1680-409E-AC6D-E2869F9C987E}">
          <x14:formula1>
            <xm:f>'C:\Users\smazcaratez\Downloads\[43103 Gestion de bases de datos 2025- versión 2 (1).xlsx]programación- seguimiento '!#REF!</xm:f>
          </x14:formula1>
          <xm:sqref>C631:C639 C622:C629</xm:sqref>
        </x14:dataValidation>
        <x14:dataValidation type="list" allowBlank="1" showInputMessage="1" showErrorMessage="1" xr:uid="{F18C5424-C832-47B5-B903-5BA9B6E7C2C5}">
          <x14:formula1>
            <xm:f>'C:\Users\smazcaratez\Downloads\[43103 Gestion de bases de datos 2025- versión 2 (1).xlsx]Listas'!#REF!</xm:f>
          </x14:formula1>
          <xm:sqref>T635 P637:Q639 A635 A637:A639 A631 T631 T633 X631 A633 AF633 P633:Q633 X635 X633 AF635 T637:T639 AF637:AF639 X637:X639 P631:Q631 P622:Q629 T622:T629 X622:X629 AF622:AF629 AF631 A622:A629 P635:Q635 AG622:AK639</xm:sqref>
        </x14:dataValidation>
        <x14:dataValidation type="list" allowBlank="1" showInputMessage="1" showErrorMessage="1" xr:uid="{2A0BC4A0-E11B-4312-88B7-1BAB360B1A1F}">
          <x14:formula1>
            <xm:f>'C:\Users\smazcaratez\Downloads\[43103 Gestion de bases de datos 2025- versión 2 (1).xlsx]Fuentes'!#REF!</xm:f>
          </x14:formula1>
          <xm:sqref>H622:H639</xm:sqref>
        </x14:dataValidation>
        <x14:dataValidation type="list" allowBlank="1" showInputMessage="1" showErrorMessage="1" xr:uid="{766E9CD3-E52D-41CB-810E-8C1C4B4E3086}">
          <x14:formula1>
            <xm:f>'C:\Users\dyrojasn\Downloads\[FOR-PES-001_FichaProyecto Des de la Politica de Investigación - V8 (1).xlsx]Listas'!#REF!</xm:f>
          </x14:formula1>
          <xm:sqref>H296:H297 H318:H334</xm:sqref>
        </x14:dataValidation>
        <x14:dataValidation type="list" allowBlank="1" showInputMessage="1" showErrorMessage="1" xr:uid="{711A9342-4BE9-4DA4-B5DD-303D5A2FFEBE}">
          <x14:formula1>
            <xm:f>'[FOR-PES-001_FichaProyectos_InversionV07_Versión 2_revisado sdp.xlsx]Programación- Seguimiento'!#REF!</xm:f>
          </x14:formula1>
          <xm:sqref>C679:C682</xm:sqref>
        </x14:dataValidation>
        <x14:dataValidation type="list" allowBlank="1" showInputMessage="1" showErrorMessage="1" xr:uid="{86D516E4-A3D6-484E-BE55-029FAC0987E7}">
          <x14:formula1>
            <xm:f>'[FOR-PES-001_FichaProyectos_InversionV07_Versión 2_revisado sdp.xlsx]Listas'!#REF!</xm:f>
          </x14:formula1>
          <xm:sqref>A679:A682</xm:sqref>
        </x14:dataValidation>
        <x14:dataValidation type="list" allowBlank="1" showInputMessage="1" showErrorMessage="1" xr:uid="{0C3C518E-5EC7-4F86-A806-52E0BC35705F}">
          <x14:formula1>
            <xm:f>'[FOR-PES-001_FichaProyectos_InversionV4.xlsx]Listas'!#REF!</xm:f>
          </x14:formula1>
          <xm:sqref>P564:Q564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V7"/>
  <sheetViews>
    <sheetView topLeftCell="A22" workbookViewId="0">
      <selection activeCell="AN12" sqref="AN12"/>
    </sheetView>
  </sheetViews>
  <sheetFormatPr baseColWidth="10" defaultRowHeight="15"/>
  <cols>
    <col min="5" max="5" width="16.28515625" customWidth="1"/>
  </cols>
  <sheetData>
    <row r="1" spans="7:22">
      <c r="G1" s="10"/>
      <c r="U1" s="10"/>
      <c r="V1" s="10"/>
    </row>
    <row r="2" spans="7:22">
      <c r="G2" s="10"/>
      <c r="U2" s="10"/>
      <c r="V2" s="10"/>
    </row>
    <row r="3" spans="7:22">
      <c r="G3" s="10"/>
      <c r="U3" s="10"/>
      <c r="V3" s="10"/>
    </row>
    <row r="5" spans="7:22">
      <c r="G5" s="10"/>
      <c r="U5" s="10"/>
      <c r="V5" s="10"/>
    </row>
    <row r="6" spans="7:22">
      <c r="G6" s="10"/>
      <c r="U6" s="10"/>
      <c r="V6" s="10"/>
    </row>
    <row r="7" spans="7:22">
      <c r="G7" s="10"/>
      <c r="U7" s="10"/>
      <c r="V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ANDRES FELIPE CASTILLO BECERRA</cp:lastModifiedBy>
  <dcterms:created xsi:type="dcterms:W3CDTF">2024-02-09T21:55:06Z</dcterms:created>
  <dcterms:modified xsi:type="dcterms:W3CDTF">2025-09-15T18:46:34Z</dcterms:modified>
</cp:coreProperties>
</file>